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5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6.xml" ContentType="application/vnd.ms-excel.controlproperti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ctrlProps/ctrlProp17.xml" ContentType="application/vnd.ms-excel.controlproperties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tables/table8.xml" ContentType="application/vnd.openxmlformats-officedocument.spreadsheetml.table+xml"/>
  <Override PartName="/xl/drawings/drawing18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9.xml" ContentType="application/vnd.openxmlformats-officedocument.drawing+xml"/>
  <Override PartName="/xl/ctrlProps/ctrlProp18.xml" ContentType="application/vnd.ms-excel.controlproperties+xml"/>
  <Override PartName="/xl/drawings/drawing20.xml" ContentType="application/vnd.openxmlformats-officedocument.drawing+xml"/>
  <Override PartName="/xl/charts/chart8.xml" ContentType="application/vnd.openxmlformats-officedocument.drawingml.chart+xml"/>
  <Override PartName="/xl/drawings/drawing21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2.xml" ContentType="application/vnd.openxmlformats-officedocument.drawing+xml"/>
  <Override PartName="/xl/ctrlProps/ctrlProp19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20.xml" ContentType="application/vnd.ms-excel.controlproperties+xml"/>
  <Override PartName="/xl/drawings/drawing2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9.xml" ContentType="application/vnd.openxmlformats-officedocument.spreadsheetml.table+xml"/>
  <Override PartName="/xl/drawings/drawing2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1.xml" ContentType="application/vnd.openxmlformats-officedocument.drawingml.chart+xml"/>
  <Override PartName="/xl/drawings/drawing2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drawings/drawing29.xml" ContentType="application/vnd.openxmlformats-officedocument.drawing+xml"/>
  <Override PartName="/xl/tables/table10.xml" ContentType="application/vnd.openxmlformats-officedocument.spreadsheetml.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41.xml" ContentType="application/vnd.ms-excel.controlproperties+xml"/>
  <Override PartName="/xl/drawings/drawing37.xml" ContentType="application/vnd.openxmlformats-officedocument.drawing+xml"/>
  <Override PartName="/xl/tables/table11.xml" ContentType="application/vnd.openxmlformats-officedocument.spreadsheetml.table+xml"/>
  <Override PartName="/xl/drawings/drawing38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12.xml" ContentType="application/vnd.openxmlformats-officedocument.spreadsheetml.table+xml"/>
  <Override PartName="/xl/drawings/drawing39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0.xml" ContentType="application/vnd.openxmlformats-officedocument.drawing+xml"/>
  <Override PartName="/xl/ctrlProps/ctrlProp45.xml" ContentType="application/vnd.ms-excel.controlproperties+xml"/>
  <Override PartName="/xl/charts/chart17.xml" ContentType="application/vnd.openxmlformats-officedocument.drawingml.chart+xml"/>
  <Override PartName="/xl/drawings/drawing41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2.xml" ContentType="application/vnd.openxmlformats-officedocument.drawing+xml"/>
  <Override PartName="/xl/ctrlProps/ctrlProp48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5.xml" ContentType="application/vnd.openxmlformats-officedocument.spreadsheetml.tab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51.xml" ContentType="application/vnd.ms-excel.controlproperties+xml"/>
  <Override PartName="/xl/drawings/drawing4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9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9.xml" ContentType="application/vnd.openxmlformats-officedocument.spreadsheetml.table+xml"/>
  <Override PartName="/xl/drawings/drawing5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leds\Desktop\Teste 66\"/>
    </mc:Choice>
  </mc:AlternateContent>
  <xr:revisionPtr revIDLastSave="0" documentId="13_ncr:1_{C92550D7-6EB9-4D9D-9670-E132BA12CC3F}" xr6:coauthVersionLast="43" xr6:coauthVersionMax="43" xr10:uidLastSave="{00000000-0000-0000-0000-000000000000}"/>
  <bookViews>
    <workbookView xWindow="-120" yWindow="-120" windowWidth="29040" windowHeight="15840" tabRatio="763" xr2:uid="{00000000-000D-0000-FFFF-FFFF00000000}"/>
  </bookViews>
  <sheets>
    <sheet name="Menu" sheetId="12" r:id="rId1"/>
    <sheet name="AjInterno" sheetId="158" r:id="rId2"/>
    <sheet name="ATENÇÃO" sheetId="224" r:id="rId3"/>
    <sheet name="USUARIO" sheetId="222" state="veryHidden" r:id="rId4"/>
    <sheet name="Entrada" sheetId="225" r:id="rId5"/>
    <sheet name="Relatório entre datas" sheetId="220" r:id="rId6"/>
    <sheet name="RaioX" sheetId="218" r:id="rId7"/>
    <sheet name="RaioXTabela" sheetId="219" r:id="rId8"/>
    <sheet name="Fornecedores" sheetId="216" r:id="rId9"/>
    <sheet name="BensDiagnostico" sheetId="194" r:id="rId10"/>
    <sheet name="Anotações" sheetId="215" r:id="rId11"/>
    <sheet name="GUT" sheetId="214" r:id="rId12"/>
    <sheet name="Matriz GUT" sheetId="213" r:id="rId13"/>
    <sheet name="Dividas" sheetId="212" r:id="rId14"/>
    <sheet name="Começo" sheetId="211" r:id="rId15"/>
    <sheet name="Juros e Descontos" sheetId="207" r:id="rId16"/>
    <sheet name="Anual" sheetId="209" r:id="rId17"/>
    <sheet name="PequenosProjetos" sheetId="205" r:id="rId18"/>
    <sheet name="DAR" sheetId="203" r:id="rId19"/>
    <sheet name="Avisos" sheetId="200" r:id="rId20"/>
    <sheet name="Projeto-Sonho" sheetId="199" r:id="rId21"/>
    <sheet name="Comparativo AB" sheetId="132" r:id="rId22"/>
    <sheet name="Ajustes" sheetId="191" r:id="rId23"/>
    <sheet name="Ajustes Diversos" sheetId="196" r:id="rId24"/>
    <sheet name="Diagnostico" sheetId="187" r:id="rId25"/>
    <sheet name="DefinirMetas" sheetId="204" r:id="rId26"/>
    <sheet name="Metas" sheetId="197" r:id="rId27"/>
    <sheet name="AcompanharOrçamento" sheetId="178" r:id="rId28"/>
    <sheet name="AcompanharSubgrupo" sheetId="202" r:id="rId29"/>
    <sheet name="Rendimentos" sheetId="192" r:id="rId30"/>
    <sheet name="Ação" sheetId="188" r:id="rId31"/>
    <sheet name="Resultado" sheetId="189" r:id="rId32"/>
    <sheet name="Registrar" sheetId="183" r:id="rId33"/>
    <sheet name="Rel-de-Contas" sheetId="217" r:id="rId34"/>
    <sheet name="Analise de Cartão" sheetId="206" r:id="rId35"/>
    <sheet name="Conta do Cartão" sheetId="195" r:id="rId36"/>
    <sheet name="Transferência Entre Contas" sheetId="177" r:id="rId37"/>
    <sheet name="Sonhos" sheetId="198" r:id="rId38"/>
    <sheet name="GrupoCartões" sheetId="125" r:id="rId39"/>
    <sheet name="PersonalizarGarantias" sheetId="126" r:id="rId40"/>
    <sheet name="RelatocioComparativoABC" sheetId="129" r:id="rId41"/>
    <sheet name="RelatorioDiario" sheetId="171" r:id="rId42"/>
    <sheet name="RelatorioDetalhadoSubgrupo" sheetId="133" r:id="rId43"/>
    <sheet name="RelatorioRendimentoVsDespesas" sheetId="143" r:id="rId44"/>
    <sheet name="Apontamento de Despesas" sheetId="94" r:id="rId45"/>
    <sheet name="Garantias" sheetId="91" r:id="rId46"/>
    <sheet name="Ajuda-videos" sheetId="127" r:id="rId47"/>
    <sheet name="Sobre" sheetId="145" r:id="rId48"/>
    <sheet name="GrupoReceitas" sheetId="54" r:id="rId49"/>
    <sheet name="Banco de Dados" sheetId="53" r:id="rId50"/>
    <sheet name="GrupoDespesas" sheetId="124" r:id="rId51"/>
  </sheets>
  <externalReferences>
    <externalReference r:id="rId52"/>
  </externalReferences>
  <definedNames>
    <definedName name="_xlnm._FilterDatabase" localSheetId="27" hidden="1">AcompanharOrçamento!$B$22:$H$43</definedName>
    <definedName name="_xlnm._FilterDatabase" localSheetId="28" hidden="1">AcompanharSubgrupo!$C$23:$I$39</definedName>
    <definedName name="_xlnm._FilterDatabase" localSheetId="1" hidden="1">AjInterno!$Q$1:$Q$48</definedName>
    <definedName name="_xlnm._FilterDatabase" localSheetId="49" hidden="1">'Banco de Dados'!$B$6:$AC$7</definedName>
    <definedName name="_xlnm._FilterDatabase" localSheetId="35" hidden="1">'Conta do Cartão'!$B$8:$N$13</definedName>
    <definedName name="_xlnm._FilterDatabase" localSheetId="50" hidden="1">GrupoDespesas!$A$6:$B$10</definedName>
    <definedName name="_xlnm._FilterDatabase" localSheetId="26" hidden="1">Metas!$A$10:$A$12</definedName>
    <definedName name="_xlcn.WorksheetConnection_ORÇAMENTO2015eanteriorVersão11.2.7Copia.xlsmTBD1" hidden="1">BancoDeDados[]</definedName>
    <definedName name="AbreSUBGRUPO">INDIRECT(Registrar!$T$7)</definedName>
    <definedName name="Alimentacao" localSheetId="30">TAlimentacao[TRANSPORTES]</definedName>
    <definedName name="Alimentacao" localSheetId="27">TAlimentacao[TRANSPORTES]</definedName>
    <definedName name="Alimentacao" localSheetId="28">TAlimentacao[TRANSPORTES]</definedName>
    <definedName name="Alimentacao" localSheetId="22">TAlimentacao[TRANSPORTES]</definedName>
    <definedName name="Alimentacao" localSheetId="23">TAlimentacao[TRANSPORTES]</definedName>
    <definedName name="Alimentacao" localSheetId="34">TAlimentacao[TRANSPORTES]</definedName>
    <definedName name="Alimentacao" localSheetId="10">TAlimentacao[TRANSPORTES]</definedName>
    <definedName name="Alimentacao" localSheetId="16">TAlimentacao[TRANSPORTES]</definedName>
    <definedName name="Alimentacao" localSheetId="19">TAlimentacao[TRANSPORTES]</definedName>
    <definedName name="Alimentacao" localSheetId="9">TAlimentacao[TRANSPORTES]</definedName>
    <definedName name="Alimentacao" localSheetId="14">TAlimentacao[TRANSPORTES]</definedName>
    <definedName name="Alimentacao" localSheetId="35">TAlimentacao[TRANSPORTES]</definedName>
    <definedName name="Alimentacao" localSheetId="18">TAlimentacao[TRANSPORTES]</definedName>
    <definedName name="Alimentacao" localSheetId="25">TAlimentacao[TRANSPORTES]</definedName>
    <definedName name="Alimentacao" localSheetId="24">TAlimentacao[TRANSPORTES]</definedName>
    <definedName name="Alimentacao" localSheetId="13">TAlimentacao[TRANSPORTES]</definedName>
    <definedName name="Alimentacao" localSheetId="8">TAlimentacao[TRANSPORTES]</definedName>
    <definedName name="Alimentacao" localSheetId="11">TAlimentacao[TRANSPORTES]</definedName>
    <definedName name="Alimentacao" localSheetId="15">TAlimentacao[TRANSPORTES]</definedName>
    <definedName name="Alimentacao" localSheetId="12">TAlimentacao[TRANSPORTES]</definedName>
    <definedName name="Alimentacao" localSheetId="26">TAlimentacao[TRANSPORTES]</definedName>
    <definedName name="Alimentacao" localSheetId="17">TAlimentacao[TRANSPORTES]</definedName>
    <definedName name="Alimentacao" localSheetId="20">TAlimentacao[TRANSPORTES]</definedName>
    <definedName name="Alimentacao" localSheetId="6">TAlimentacao[TRANSPORTES]</definedName>
    <definedName name="Alimentacao" localSheetId="32">TAlimentacao[TRANSPORTES]</definedName>
    <definedName name="Alimentacao" localSheetId="5">TAlimentacao[TRANSPORTES]</definedName>
    <definedName name="Alimentacao" localSheetId="33">TAlimentacao[TRANSPORTES]</definedName>
    <definedName name="Alimentacao" localSheetId="29">TAlimentacao[TRANSPORTES]</definedName>
    <definedName name="Alimentacao" localSheetId="31">TAlimentacao[TRANSPORTES]</definedName>
    <definedName name="Alimentacao" localSheetId="37">TAlimentacao[TRANSPORTES]</definedName>
    <definedName name="Alimentacao" localSheetId="36">TAlimentacao[TRANSPORTES]</definedName>
    <definedName name="Alimentacao">TAlimentacao[TRANSPORTES]</definedName>
    <definedName name="Animais" localSheetId="30">TAnimais[AJUSTAR SALDOS]</definedName>
    <definedName name="Animais" localSheetId="27">TAnimais[AJUSTAR SALDOS]</definedName>
    <definedName name="Animais" localSheetId="28">TAnimais[AJUSTAR SALDOS]</definedName>
    <definedName name="Animais" localSheetId="22">TAnimais[AJUSTAR SALDOS]</definedName>
    <definedName name="Animais" localSheetId="23">TAnimais[AJUSTAR SALDOS]</definedName>
    <definedName name="Animais" localSheetId="34">TAnimais[AJUSTAR SALDOS]</definedName>
    <definedName name="Animais" localSheetId="10">TAnimais[AJUSTAR SALDOS]</definedName>
    <definedName name="Animais" localSheetId="16">TAnimais[AJUSTAR SALDOS]</definedName>
    <definedName name="Animais" localSheetId="19">TAnimais[AJUSTAR SALDOS]</definedName>
    <definedName name="Animais" localSheetId="9">TAnimais[AJUSTAR SALDOS]</definedName>
    <definedName name="Animais" localSheetId="14">TAnimais[AJUSTAR SALDOS]</definedName>
    <definedName name="Animais" localSheetId="35">TAnimais[AJUSTAR SALDOS]</definedName>
    <definedName name="Animais" localSheetId="18">TAnimais[AJUSTAR SALDOS]</definedName>
    <definedName name="Animais" localSheetId="25">TAnimais[AJUSTAR SALDOS]</definedName>
    <definedName name="Animais" localSheetId="24">TAnimais[AJUSTAR SALDOS]</definedName>
    <definedName name="Animais" localSheetId="13">TAnimais[AJUSTAR SALDOS]</definedName>
    <definedName name="Animais" localSheetId="8">TAnimais[AJUSTAR SALDOS]</definedName>
    <definedName name="Animais" localSheetId="11">TAnimais[AJUSTAR SALDOS]</definedName>
    <definedName name="Animais" localSheetId="15">TAnimais[AJUSTAR SALDOS]</definedName>
    <definedName name="Animais" localSheetId="12">TAnimais[AJUSTAR SALDOS]</definedName>
    <definedName name="Animais" localSheetId="26">TAnimais[AJUSTAR SALDOS]</definedName>
    <definedName name="Animais" localSheetId="17">TAnimais[AJUSTAR SALDOS]</definedName>
    <definedName name="Animais" localSheetId="20">TAnimais[AJUSTAR SALDOS]</definedName>
    <definedName name="Animais" localSheetId="6">TAnimais[AJUSTAR SALDOS]</definedName>
    <definedName name="Animais" localSheetId="32">TAnimais[AJUSTAR SALDOS]</definedName>
    <definedName name="Animais" localSheetId="5">TAnimais[AJUSTAR SALDOS]</definedName>
    <definedName name="Animais" localSheetId="41">TAnimais[AJUSTAR SALDOS]</definedName>
    <definedName name="Animais" localSheetId="33">TAnimais[AJUSTAR SALDOS]</definedName>
    <definedName name="Animais" localSheetId="29">TAnimais[AJUSTAR SALDOS]</definedName>
    <definedName name="Animais" localSheetId="31">TAnimais[AJUSTAR SALDOS]</definedName>
    <definedName name="Animais" localSheetId="37">TAnimais[AJUSTAR SALDOS]</definedName>
    <definedName name="Animais" localSheetId="36">TAnimais[AJUSTAR SALDOS]</definedName>
    <definedName name="Animais">TAnimais[AJUSTAR SALDOS]</definedName>
    <definedName name="_xlnm.Extract" localSheetId="35">'Conta do Cartão'!$B$8:$AB$8</definedName>
    <definedName name="_xlnm.Extract" localSheetId="36">'Transferência Entre Contas'!$C$9:$J$9</definedName>
    <definedName name="_xlnm.Print_Area" localSheetId="27">AcompanharOrçamento!$B$5:$L$52</definedName>
    <definedName name="_xlnm.Print_Area" localSheetId="28">AcompanharSubgrupo!$C$5:$I$43</definedName>
    <definedName name="_xlnm.Print_Area" localSheetId="34">'Analise de Cartão'!$C$3:$O$39</definedName>
    <definedName name="_xlnm.Print_Area" localSheetId="44">'Apontamento de Despesas'!$C$1:$E$35</definedName>
    <definedName name="_xlnm.Print_Area" localSheetId="21">'Comparativo AB'!$D$3:$L$24</definedName>
    <definedName name="_xlnm.Print_Area" localSheetId="15">'Juros e Descontos'!$C$4:$P$41</definedName>
    <definedName name="_xlnm.Print_Area" localSheetId="0">Menu!$C$4:$P$51</definedName>
    <definedName name="_xlnm.Print_Area" localSheetId="20">'Projeto-Sonho'!$B$1:$K$68</definedName>
    <definedName name="_xlnm.Print_Area" localSheetId="32">Registrar!$E$9:$G$42</definedName>
    <definedName name="_xlnm.Print_Area" localSheetId="40">RelatocioComparativoABC!$C$4:$Q$36</definedName>
    <definedName name="_xlnm.Print_Area" localSheetId="42">RelatorioDetalhadoSubgrupo!$C$4:$P$19</definedName>
    <definedName name="_xlnm.Print_Area" localSheetId="43">RelatorioRendimentoVsDespesas!$C$4:$O$40</definedName>
    <definedName name="_xlnm.Print_Area" localSheetId="31">Resultado!$B$6:$O$23</definedName>
    <definedName name="_xlnm.Print_Area" localSheetId="36">'Transferência Entre Contas'!$C$5:$J$19</definedName>
    <definedName name="Automovel" localSheetId="30">TAutomovel[MOTO]</definedName>
    <definedName name="Automovel" localSheetId="27">TAutomovel[MOTO]</definedName>
    <definedName name="Automovel" localSheetId="28">TAutomovel[MOTO]</definedName>
    <definedName name="Automovel" localSheetId="22">TAutomovel[MOTO]</definedName>
    <definedName name="Automovel" localSheetId="23">TAutomovel[MOTO]</definedName>
    <definedName name="Automovel" localSheetId="34">TAutomovel[MOTO]</definedName>
    <definedName name="Automovel" localSheetId="10">TAutomovel[MOTO]</definedName>
    <definedName name="Automovel" localSheetId="16">TAutomovel[MOTO]</definedName>
    <definedName name="Automovel" localSheetId="19">TAutomovel[MOTO]</definedName>
    <definedName name="Automovel" localSheetId="9">TAutomovel[MOTO]</definedName>
    <definedName name="Automovel" localSheetId="14">TAutomovel[MOTO]</definedName>
    <definedName name="Automovel" localSheetId="35">TAutomovel[MOTO]</definedName>
    <definedName name="Automovel" localSheetId="18">TAutomovel[MOTO]</definedName>
    <definedName name="Automovel" localSheetId="25">TAutomovel[MOTO]</definedName>
    <definedName name="Automovel" localSheetId="24">TAutomovel[MOTO]</definedName>
    <definedName name="Automovel" localSheetId="13">TAutomovel[MOTO]</definedName>
    <definedName name="Automovel" localSheetId="8">TAutomovel[MOTO]</definedName>
    <definedName name="Automovel" localSheetId="11">TAutomovel[MOTO]</definedName>
    <definedName name="Automovel" localSheetId="15">TAutomovel[MOTO]</definedName>
    <definedName name="Automovel" localSheetId="12">TAutomovel[MOTO]</definedName>
    <definedName name="Automovel" localSheetId="26">TAutomovel[MOTO]</definedName>
    <definedName name="Automovel" localSheetId="17">TAutomovel[MOTO]</definedName>
    <definedName name="Automovel" localSheetId="20">TAutomovel[MOTO]</definedName>
    <definedName name="Automovel" localSheetId="6">TAutomovel[MOTO]</definedName>
    <definedName name="Automovel" localSheetId="32">TAutomovel[MOTO]</definedName>
    <definedName name="Automovel" localSheetId="5">TAutomovel[MOTO]</definedName>
    <definedName name="Automovel" localSheetId="41">TAutomovel[MOTO]</definedName>
    <definedName name="Automovel" localSheetId="33">TAutomovel[MOTO]</definedName>
    <definedName name="Automovel" localSheetId="29">TAutomovel[MOTO]</definedName>
    <definedName name="Automovel" localSheetId="31">TAutomovel[MOTO]</definedName>
    <definedName name="Automovel" localSheetId="37">TAutomovel[MOTO]</definedName>
    <definedName name="Automovel" localSheetId="36">TAutomovel[MOTO]</definedName>
    <definedName name="Automovel">TAutomovel[MOTO]</definedName>
    <definedName name="ContasBancariasCartoes" localSheetId="30">TContasBancariasCartoes[CONTAS BANCÁRIAS, CARTÕES DE CRÉDITO, APLICAÇÕES]</definedName>
    <definedName name="ContasBancariasCartoes" localSheetId="27">TContasBancariasCartoes[CONTAS BANCÁRIAS, CARTÕES DE CRÉDITO, APLICAÇÕES]</definedName>
    <definedName name="ContasBancariasCartoes" localSheetId="28">TContasBancariasCartoes[CONTAS BANCÁRIAS, CARTÕES DE CRÉDITO, APLICAÇÕES]</definedName>
    <definedName name="ContasBancariasCartoes" localSheetId="22">TContasBancariasCartoes[CONTAS BANCÁRIAS, CARTÕES DE CRÉDITO, APLICAÇÕES]</definedName>
    <definedName name="ContasBancariasCartoes" localSheetId="23">TContasBancariasCartoes[CONTAS BANCÁRIAS, CARTÕES DE CRÉDITO, APLICAÇÕES]</definedName>
    <definedName name="ContasBancariasCartoes" localSheetId="34">TContasBancariasCartoes[CONTAS BANCÁRIAS, CARTÕES DE CRÉDITO, APLICAÇÕES]</definedName>
    <definedName name="ContasBancariasCartoes" localSheetId="10">TContasBancariasCartoes[CONTAS BANCÁRIAS, CARTÕES DE CRÉDITO, APLICAÇÕES]</definedName>
    <definedName name="ContasBancariasCartoes" localSheetId="16">TContasBancariasCartoes[CONTAS BANCÁRIAS, CARTÕES DE CRÉDITO, APLICAÇÕES]</definedName>
    <definedName name="ContasBancariasCartoes" localSheetId="19">TContasBancariasCartoes[CONTAS BANCÁRIAS, CARTÕES DE CRÉDITO, APLICAÇÕES]</definedName>
    <definedName name="ContasBancariasCartoes" localSheetId="9">TContasBancariasCartoes[CONTAS BANCÁRIAS, CARTÕES DE CRÉDITO, APLICAÇÕES]</definedName>
    <definedName name="ContasBancariasCartoes" localSheetId="14">TContasBancariasCartoes[CONTAS BANCÁRIAS, CARTÕES DE CRÉDITO, APLICAÇÕES]</definedName>
    <definedName name="ContasBancariasCartoes" localSheetId="35">TContasBancariasCartoes[CONTAS BANCÁRIAS, CARTÕES DE CRÉDITO, APLICAÇÕES]</definedName>
    <definedName name="ContasBancariasCartoes" localSheetId="18">TContasBancariasCartoes[CONTAS BANCÁRIAS, CARTÕES DE CRÉDITO, APLICAÇÕES]</definedName>
    <definedName name="ContasBancariasCartoes" localSheetId="25">TContasBancariasCartoes[CONTAS BANCÁRIAS, CARTÕES DE CRÉDITO, APLICAÇÕES]</definedName>
    <definedName name="ContasBancariasCartoes" localSheetId="24">TContasBancariasCartoes[CONTAS BANCÁRIAS, CARTÕES DE CRÉDITO, APLICAÇÕES]</definedName>
    <definedName name="ContasBancariasCartoes" localSheetId="13">TContasBancariasCartoes[CONTAS BANCÁRIAS, CARTÕES DE CRÉDITO, APLICAÇÕES]</definedName>
    <definedName name="ContasBancariasCartoes" localSheetId="8">TContasBancariasCartoes[CONTAS BANCÁRIAS, CARTÕES DE CRÉDITO, APLICAÇÕES]</definedName>
    <definedName name="ContasBancariasCartoes" localSheetId="11">TContasBancariasCartoes[CONTAS BANCÁRIAS, CARTÕES DE CRÉDITO, APLICAÇÕES]</definedName>
    <definedName name="ContasBancariasCartoes" localSheetId="15">TContasBancariasCartoes[CONTAS BANCÁRIAS, CARTÕES DE CRÉDITO, APLICAÇÕES]</definedName>
    <definedName name="ContasBancariasCartoes" localSheetId="12">TContasBancariasCartoes[CONTAS BANCÁRIAS, CARTÕES DE CRÉDITO, APLICAÇÕES]</definedName>
    <definedName name="ContasBancariasCartoes" localSheetId="26">TContasBancariasCartoes[CONTAS BANCÁRIAS, CARTÕES DE CRÉDITO, APLICAÇÕES]</definedName>
    <definedName name="ContasBancariasCartoes" localSheetId="17">TContasBancariasCartoes[CONTAS BANCÁRIAS, CARTÕES DE CRÉDITO, APLICAÇÕES]</definedName>
    <definedName name="ContasBancariasCartoes" localSheetId="20">TContasBancariasCartoes[CONTAS BANCÁRIAS, CARTÕES DE CRÉDITO, APLICAÇÕES]</definedName>
    <definedName name="ContasBancariasCartoes" localSheetId="6">TContasBancariasCartoes[CONTAS BANCÁRIAS, CARTÕES DE CRÉDITO, APLICAÇÕES]</definedName>
    <definedName name="ContasBancariasCartoes" localSheetId="32">TContasBancariasCartoes[CONTAS BANCÁRIAS, CARTÕES DE CRÉDITO, APLICAÇÕES]</definedName>
    <definedName name="ContasBancariasCartoes" localSheetId="5">TContasBancariasCartoes[CONTAS BANCÁRIAS, CARTÕES DE CRÉDITO, APLICAÇÕES]</definedName>
    <definedName name="ContasBancariasCartoes" localSheetId="41">TContasBancariasCartoes[CONTAS BANCÁRIAS, CARTÕES DE CRÉDITO, APLICAÇÕES]</definedName>
    <definedName name="ContasBancariasCartoes" localSheetId="33">TContasBancariasCartoes[CONTAS BANCÁRIAS, CARTÕES DE CRÉDITO, APLICAÇÕES]</definedName>
    <definedName name="ContasBancariasCartoes" localSheetId="29">TContasBancariasCartoes[CONTAS BANCÁRIAS, CARTÕES DE CRÉDITO, APLICAÇÕES]</definedName>
    <definedName name="ContasBancariasCartoes" localSheetId="31">TContasBancariasCartoes[CONTAS BANCÁRIAS, CARTÕES DE CRÉDITO, APLICAÇÕES]</definedName>
    <definedName name="ContasBancariasCartoes" localSheetId="37">TContasBancariasCartoes[CONTAS BANCÁRIAS, CARTÕES DE CRÉDITO, APLICAÇÕES]</definedName>
    <definedName name="ContasBancariasCartoes" localSheetId="36">TContasBancariasCartoes[CONTAS BANCÁRIAS, CARTÕES DE CRÉDITO, APLICAÇÕES]</definedName>
    <definedName name="ContasBancariasCartoes">TContasBancariasCartoes[CONTAS BANCÁRIAS, CARTÕES DE CRÉDITO, APLICAÇÕES]</definedName>
    <definedName name="_xlnm.Criteria" localSheetId="35">'Conta do Cartão'!$AO$1:$BO$2</definedName>
    <definedName name="_xlnm.Criteria" localSheetId="36">'Transferência Entre Contas'!$C$5:$J$6</definedName>
    <definedName name="CulturaLazer" localSheetId="30">TCulturaLazer[PRESENTES/DOAÇÃO/CARIDADE]</definedName>
    <definedName name="CulturaLazer" localSheetId="27">TCulturaLazer[PRESENTES/DOAÇÃO/CARIDADE]</definedName>
    <definedName name="CulturaLazer" localSheetId="28">TCulturaLazer[PRESENTES/DOAÇÃO/CARIDADE]</definedName>
    <definedName name="CulturaLazer" localSheetId="22">TCulturaLazer[PRESENTES/DOAÇÃO/CARIDADE]</definedName>
    <definedName name="CulturaLazer" localSheetId="23">TCulturaLazer[PRESENTES/DOAÇÃO/CARIDADE]</definedName>
    <definedName name="CulturaLazer" localSheetId="34">TCulturaLazer[PRESENTES/DOAÇÃO/CARIDADE]</definedName>
    <definedName name="CulturaLazer" localSheetId="10">TCulturaLazer[PRESENTES/DOAÇÃO/CARIDADE]</definedName>
    <definedName name="CulturaLazer" localSheetId="16">TCulturaLazer[PRESENTES/DOAÇÃO/CARIDADE]</definedName>
    <definedName name="CulturaLazer" localSheetId="19">TCulturaLazer[PRESENTES/DOAÇÃO/CARIDADE]</definedName>
    <definedName name="CulturaLazer" localSheetId="9">TCulturaLazer[PRESENTES/DOAÇÃO/CARIDADE]</definedName>
    <definedName name="CulturaLazer" localSheetId="14">TCulturaLazer[PRESENTES/DOAÇÃO/CARIDADE]</definedName>
    <definedName name="CulturaLazer" localSheetId="35">TCulturaLazer[PRESENTES/DOAÇÃO/CARIDADE]</definedName>
    <definedName name="CulturaLazer" localSheetId="18">TCulturaLazer[PRESENTES/DOAÇÃO/CARIDADE]</definedName>
    <definedName name="CulturaLazer" localSheetId="25">TCulturaLazer[PRESENTES/DOAÇÃO/CARIDADE]</definedName>
    <definedName name="CulturaLazer" localSheetId="24">TCulturaLazer[PRESENTES/DOAÇÃO/CARIDADE]</definedName>
    <definedName name="CulturaLazer" localSheetId="13">TCulturaLazer[PRESENTES/DOAÇÃO/CARIDADE]</definedName>
    <definedName name="CulturaLazer" localSheetId="8">TCulturaLazer[PRESENTES/DOAÇÃO/CARIDADE]</definedName>
    <definedName name="CulturaLazer" localSheetId="11">TCulturaLazer[PRESENTES/DOAÇÃO/CARIDADE]</definedName>
    <definedName name="CulturaLazer" localSheetId="15">TCulturaLazer[PRESENTES/DOAÇÃO/CARIDADE]</definedName>
    <definedName name="CulturaLazer" localSheetId="12">TCulturaLazer[PRESENTES/DOAÇÃO/CARIDADE]</definedName>
    <definedName name="CulturaLazer" localSheetId="26">TCulturaLazer[PRESENTES/DOAÇÃO/CARIDADE]</definedName>
    <definedName name="CulturaLazer" localSheetId="17">TCulturaLazer[PRESENTES/DOAÇÃO/CARIDADE]</definedName>
    <definedName name="CulturaLazer" localSheetId="20">TCulturaLazer[PRESENTES/DOAÇÃO/CARIDADE]</definedName>
    <definedName name="CulturaLazer" localSheetId="6">TCulturaLazer[PRESENTES/DOAÇÃO/CARIDADE]</definedName>
    <definedName name="CulturaLazer" localSheetId="32">TCulturaLazer[PRESENTES/DOAÇÃO/CARIDADE]</definedName>
    <definedName name="CulturaLazer" localSheetId="5">TCulturaLazer[PRESENTES/DOAÇÃO/CARIDADE]</definedName>
    <definedName name="CulturaLazer" localSheetId="41">TCulturaLazer[PRESENTES/DOAÇÃO/CARIDADE]</definedName>
    <definedName name="CulturaLazer" localSheetId="33">TCulturaLazer[PRESENTES/DOAÇÃO/CARIDADE]</definedName>
    <definedName name="CulturaLazer" localSheetId="29">TCulturaLazer[PRESENTES/DOAÇÃO/CARIDADE]</definedName>
    <definedName name="CulturaLazer" localSheetId="31">TCulturaLazer[PRESENTES/DOAÇÃO/CARIDADE]</definedName>
    <definedName name="CulturaLazer" localSheetId="37">TCulturaLazer[PRESENTES/DOAÇÃO/CARIDADE]</definedName>
    <definedName name="CulturaLazer" localSheetId="36">TCulturaLazer[PRESENTES/DOAÇÃO/CARIDADE]</definedName>
    <definedName name="CulturaLazer">TCulturaLazer[PRESENTES/DOAÇÃO/CARIDADE]</definedName>
    <definedName name="Debitos_atraso" localSheetId="28">OFFSET(#REF!,0,0,COUNTA(#REF!),14)</definedName>
    <definedName name="Debitos_atraso" localSheetId="34">OFFSET(#REF!,0,0,COUNTA(#REF!),14)</definedName>
    <definedName name="Debitos_atraso" localSheetId="10">OFFSET(#REF!,0,0,COUNTA(#REF!),14)</definedName>
    <definedName name="Debitos_atraso" localSheetId="16">OFFSET(#REF!,0,0,COUNTA(#REF!),14)</definedName>
    <definedName name="Debitos_atraso" localSheetId="19">OFFSET(#REF!,0,0,COUNTA(#REF!),14)</definedName>
    <definedName name="Debitos_atraso" localSheetId="14">OFFSET(#REF!,0,0,COUNTA(#REF!),14)</definedName>
    <definedName name="Debitos_atraso" localSheetId="18">OFFSET(#REF!,0,0,COUNTA(#REF!),14)</definedName>
    <definedName name="Debitos_atraso" localSheetId="25">OFFSET(#REF!,0,0,COUNTA(#REF!),14)</definedName>
    <definedName name="Debitos_atraso" localSheetId="13">OFFSET(#REF!,0,0,COUNTA(#REF!),14)</definedName>
    <definedName name="Debitos_atraso" localSheetId="8">OFFSET(#REF!,0,0,COUNTA(#REF!),14)</definedName>
    <definedName name="Debitos_atraso" localSheetId="11">OFFSET(#REF!,0,0,COUNTA(#REF!),14)</definedName>
    <definedName name="Debitos_atraso" localSheetId="15">OFFSET(#REF!,0,0,COUNTA(#REF!),14)</definedName>
    <definedName name="Debitos_atraso" localSheetId="12">OFFSET(#REF!,0,0,COUNTA(#REF!),14)</definedName>
    <definedName name="Debitos_atraso" localSheetId="17">OFFSET(#REF!,0,0,COUNTA(#REF!),14)</definedName>
    <definedName name="Debitos_atraso" localSheetId="20">OFFSET(#REF!,0,0,COUNTA(#REF!),14)</definedName>
    <definedName name="Debitos_atraso" localSheetId="6">OFFSET(#REF!,0,0,COUNTA(#REF!),14)</definedName>
    <definedName name="Debitos_atraso" localSheetId="5">OFFSET(#REF!,0,0,COUNTA(#REF!),14)</definedName>
    <definedName name="Debitos_atraso" localSheetId="33">OFFSET(#REF!,0,0,COUNTA(#REF!),14)</definedName>
    <definedName name="Debitos_atraso" localSheetId="37">OFFSET(#REF!,0,0,COUNTA(#REF!),14)</definedName>
    <definedName name="Debitos_atraso">OFFSET(#REF!,0,0,COUNTA(#REF!),14)</definedName>
    <definedName name="Doacoes" localSheetId="30">TDoacoes[OUTROS]</definedName>
    <definedName name="Doacoes" localSheetId="27">TDoacoes[OUTROS]</definedName>
    <definedName name="Doacoes" localSheetId="28">TDoacoes[OUTROS]</definedName>
    <definedName name="Doacoes" localSheetId="22">TDoacoes[OUTROS]</definedName>
    <definedName name="Doacoes" localSheetId="23">TDoacoes[OUTROS]</definedName>
    <definedName name="Doacoes" localSheetId="34">TDoacoes[OUTROS]</definedName>
    <definedName name="Doacoes" localSheetId="10">TDoacoes[OUTROS]</definedName>
    <definedName name="Doacoes" localSheetId="16">TDoacoes[OUTROS]</definedName>
    <definedName name="Doacoes" localSheetId="19">TDoacoes[OUTROS]</definedName>
    <definedName name="Doacoes" localSheetId="9">TDoacoes[OUTROS]</definedName>
    <definedName name="Doacoes" localSheetId="14">TDoacoes[OUTROS]</definedName>
    <definedName name="Doacoes" localSheetId="35">TDoacoes[OUTROS]</definedName>
    <definedName name="Doacoes" localSheetId="18">TDoacoes[OUTROS]</definedName>
    <definedName name="Doacoes" localSheetId="25">TDoacoes[OUTROS]</definedName>
    <definedName name="Doacoes" localSheetId="24">TDoacoes[OUTROS]</definedName>
    <definedName name="Doacoes" localSheetId="13">TDoacoes[OUTROS]</definedName>
    <definedName name="Doacoes" localSheetId="8">TDoacoes[OUTROS]</definedName>
    <definedName name="Doacoes" localSheetId="11">TDoacoes[OUTROS]</definedName>
    <definedName name="Doacoes" localSheetId="15">TDoacoes[OUTROS]</definedName>
    <definedName name="Doacoes" localSheetId="12">TDoacoes[OUTROS]</definedName>
    <definedName name="Doacoes" localSheetId="26">TDoacoes[OUTROS]</definedName>
    <definedName name="Doacoes" localSheetId="17">TDoacoes[OUTROS]</definedName>
    <definedName name="Doacoes" localSheetId="20">TDoacoes[OUTROS]</definedName>
    <definedName name="Doacoes" localSheetId="6">TDoacoes[OUTROS]</definedName>
    <definedName name="Doacoes" localSheetId="32">TDoacoes[OUTROS]</definedName>
    <definedName name="Doacoes" localSheetId="5">TDoacoes[OUTROS]</definedName>
    <definedName name="Doacoes" localSheetId="41">TDoacoes[OUTROS]</definedName>
    <definedName name="Doacoes" localSheetId="33">TDoacoes[OUTROS]</definedName>
    <definedName name="Doacoes" localSheetId="29">TDoacoes[OUTROS]</definedName>
    <definedName name="Doacoes" localSheetId="31">TDoacoes[OUTROS]</definedName>
    <definedName name="Doacoes" localSheetId="37">TDoacoes[OUTROS]</definedName>
    <definedName name="Doacoes" localSheetId="36">TDoacoes[OUTROS]</definedName>
    <definedName name="Doacoes">TDoacoes[OUTROS]</definedName>
    <definedName name="Escritorio" localSheetId="30">TEscritorio[PRESTAÇÃO DE SERVIÇOS]</definedName>
    <definedName name="Escritorio" localSheetId="27">TEscritorio[PRESTAÇÃO DE SERVIÇOS]</definedName>
    <definedName name="Escritorio" localSheetId="28">TEscritorio[PRESTAÇÃO DE SERVIÇOS]</definedName>
    <definedName name="Escritorio" localSheetId="22">TEscritorio[PRESTAÇÃO DE SERVIÇOS]</definedName>
    <definedName name="Escritorio" localSheetId="23">TEscritorio[PRESTAÇÃO DE SERVIÇOS]</definedName>
    <definedName name="Escritorio" localSheetId="34">TEscritorio[PRESTAÇÃO DE SERVIÇOS]</definedName>
    <definedName name="Escritorio" localSheetId="10">TEscritorio[PRESTAÇÃO DE SERVIÇOS]</definedName>
    <definedName name="Escritorio" localSheetId="16">TEscritorio[PRESTAÇÃO DE SERVIÇOS]</definedName>
    <definedName name="Escritorio" localSheetId="19">TEscritorio[PRESTAÇÃO DE SERVIÇOS]</definedName>
    <definedName name="Escritorio" localSheetId="9">TEscritorio[PRESTAÇÃO DE SERVIÇOS]</definedName>
    <definedName name="Escritorio" localSheetId="14">TEscritorio[PRESTAÇÃO DE SERVIÇOS]</definedName>
    <definedName name="Escritorio" localSheetId="35">TEscritorio[PRESTAÇÃO DE SERVIÇOS]</definedName>
    <definedName name="Escritorio" localSheetId="18">TEscritorio[PRESTAÇÃO DE SERVIÇOS]</definedName>
    <definedName name="Escritorio" localSheetId="25">TEscritorio[PRESTAÇÃO DE SERVIÇOS]</definedName>
    <definedName name="Escritorio" localSheetId="24">TEscritorio[PRESTAÇÃO DE SERVIÇOS]</definedName>
    <definedName name="Escritorio" localSheetId="13">TEscritorio[PRESTAÇÃO DE SERVIÇOS]</definedName>
    <definedName name="Escritorio" localSheetId="8">TEscritorio[PRESTAÇÃO DE SERVIÇOS]</definedName>
    <definedName name="Escritorio" localSheetId="11">TEscritorio[PRESTAÇÃO DE SERVIÇOS]</definedName>
    <definedName name="Escritorio" localSheetId="15">TEscritorio[PRESTAÇÃO DE SERVIÇOS]</definedName>
    <definedName name="Escritorio" localSheetId="12">TEscritorio[PRESTAÇÃO DE SERVIÇOS]</definedName>
    <definedName name="Escritorio" localSheetId="26">TEscritorio[PRESTAÇÃO DE SERVIÇOS]</definedName>
    <definedName name="Escritorio" localSheetId="17">TEscritorio[PRESTAÇÃO DE SERVIÇOS]</definedName>
    <definedName name="Escritorio" localSheetId="20">TEscritorio[PRESTAÇÃO DE SERVIÇOS]</definedName>
    <definedName name="Escritorio" localSheetId="6">TEscritorio[PRESTAÇÃO DE SERVIÇOS]</definedName>
    <definedName name="Escritorio" localSheetId="32">TEscritorio[PRESTAÇÃO DE SERVIÇOS]</definedName>
    <definedName name="Escritorio" localSheetId="5">TEscritorio[PRESTAÇÃO DE SERVIÇOS]</definedName>
    <definedName name="Escritorio" localSheetId="41">TEscritorio[PRESTAÇÃO DE SERVIÇOS]</definedName>
    <definedName name="Escritorio" localSheetId="33">TEscritorio[PRESTAÇÃO DE SERVIÇOS]</definedName>
    <definedName name="Escritorio" localSheetId="29">TEscritorio[PRESTAÇÃO DE SERVIÇOS]</definedName>
    <definedName name="Escritorio" localSheetId="31">TEscritorio[PRESTAÇÃO DE SERVIÇOS]</definedName>
    <definedName name="Escritorio" localSheetId="37">TEscritorio[PRESTAÇÃO DE SERVIÇOS]</definedName>
    <definedName name="Escritorio" localSheetId="36">TEscritorio[PRESTAÇÃO DE SERVIÇOS]</definedName>
    <definedName name="Escritorio">TEscritorio[PRESTAÇÃO DE SERVIÇOS]</definedName>
    <definedName name="Esposa" localSheetId="30">TEsposa[DEPENDENTES/FILHOS]</definedName>
    <definedName name="Esposa" localSheetId="27">TEsposa[DEPENDENTES/FILHOS]</definedName>
    <definedName name="Esposa" localSheetId="28">TEsposa[DEPENDENTES/FILHOS]</definedName>
    <definedName name="Esposa" localSheetId="22">TEsposa[DEPENDENTES/FILHOS]</definedName>
    <definedName name="Esposa" localSheetId="23">TEsposa[DEPENDENTES/FILHOS]</definedName>
    <definedName name="Esposa" localSheetId="34">TEsposa[DEPENDENTES/FILHOS]</definedName>
    <definedName name="Esposa" localSheetId="10">TEsposa[DEPENDENTES/FILHOS]</definedName>
    <definedName name="Esposa" localSheetId="16">TEsposa[DEPENDENTES/FILHOS]</definedName>
    <definedName name="Esposa" localSheetId="19">TEsposa[DEPENDENTES/FILHOS]</definedName>
    <definedName name="Esposa" localSheetId="9">TEsposa[DEPENDENTES/FILHOS]</definedName>
    <definedName name="Esposa" localSheetId="14">TEsposa[DEPENDENTES/FILHOS]</definedName>
    <definedName name="Esposa" localSheetId="35">TEsposa[DEPENDENTES/FILHOS]</definedName>
    <definedName name="Esposa" localSheetId="18">TEsposa[DEPENDENTES/FILHOS]</definedName>
    <definedName name="Esposa" localSheetId="25">TEsposa[DEPENDENTES/FILHOS]</definedName>
    <definedName name="Esposa" localSheetId="24">TEsposa[DEPENDENTES/FILHOS]</definedName>
    <definedName name="Esposa" localSheetId="13">TEsposa[DEPENDENTES/FILHOS]</definedName>
    <definedName name="Esposa" localSheetId="8">TEsposa[DEPENDENTES/FILHOS]</definedName>
    <definedName name="Esposa" localSheetId="11">TEsposa[DEPENDENTES/FILHOS]</definedName>
    <definedName name="Esposa" localSheetId="15">TEsposa[DEPENDENTES/FILHOS]</definedName>
    <definedName name="Esposa" localSheetId="12">TEsposa[DEPENDENTES/FILHOS]</definedName>
    <definedName name="Esposa" localSheetId="26">TEsposa[DEPENDENTES/FILHOS]</definedName>
    <definedName name="Esposa" localSheetId="17">TEsposa[DEPENDENTES/FILHOS]</definedName>
    <definedName name="Esposa" localSheetId="20">TEsposa[DEPENDENTES/FILHOS]</definedName>
    <definedName name="Esposa" localSheetId="6">TEsposa[DEPENDENTES/FILHOS]</definedName>
    <definedName name="Esposa" localSheetId="32">TEsposa[DEPENDENTES/FILHOS]</definedName>
    <definedName name="Esposa" localSheetId="5">TEsposa[DEPENDENTES/FILHOS]</definedName>
    <definedName name="Esposa" localSheetId="41">TEsposa[DEPENDENTES/FILHOS]</definedName>
    <definedName name="Esposa" localSheetId="33">TEsposa[DEPENDENTES/FILHOS]</definedName>
    <definedName name="Esposa" localSheetId="29">TEsposa[DEPENDENTES/FILHOS]</definedName>
    <definedName name="Esposa" localSheetId="31">TEsposa[DEPENDENTES/FILHOS]</definedName>
    <definedName name="Esposa" localSheetId="37">TEsposa[DEPENDENTES/FILHOS]</definedName>
    <definedName name="Esposa" localSheetId="36">TEsposa[DEPENDENTES/FILHOS]</definedName>
    <definedName name="Esposa">TEsposa[DEPENDENTES/FILHOS]</definedName>
    <definedName name="Extra1" localSheetId="30">TExtra1[VAZIO]</definedName>
    <definedName name="Extra1" localSheetId="27">TExtra1[VAZIO]</definedName>
    <definedName name="Extra1" localSheetId="28">TExtra1[VAZIO]</definedName>
    <definedName name="Extra1" localSheetId="22">TExtra1[VAZIO]</definedName>
    <definedName name="Extra1" localSheetId="23">TExtra1[VAZIO]</definedName>
    <definedName name="Extra1" localSheetId="34">TExtra1[VAZIO]</definedName>
    <definedName name="Extra1" localSheetId="10">TExtra1[VAZIO]</definedName>
    <definedName name="Extra1" localSheetId="16">TExtra1[VAZIO]</definedName>
    <definedName name="Extra1" localSheetId="19">TExtra1[VAZIO]</definedName>
    <definedName name="Extra1" localSheetId="9">TExtra1[VAZIO]</definedName>
    <definedName name="Extra1" localSheetId="14">TExtra1[VAZIO]</definedName>
    <definedName name="Extra1" localSheetId="35">TExtra1[VAZIO]</definedName>
    <definedName name="Extra1" localSheetId="18">TExtra1[VAZIO]</definedName>
    <definedName name="Extra1" localSheetId="25">TExtra1[VAZIO]</definedName>
    <definedName name="Extra1" localSheetId="24">TExtra1[VAZIO]</definedName>
    <definedName name="Extra1" localSheetId="13">TExtra1[VAZIO]</definedName>
    <definedName name="Extra1" localSheetId="8">TExtra1[VAZIO]</definedName>
    <definedName name="Extra1" localSheetId="11">TExtra1[VAZIO]</definedName>
    <definedName name="Extra1" localSheetId="15">TExtra1[VAZIO]</definedName>
    <definedName name="Extra1" localSheetId="12">TExtra1[VAZIO]</definedName>
    <definedName name="Extra1" localSheetId="26">TExtra1[VAZIO]</definedName>
    <definedName name="Extra1" localSheetId="17">TExtra1[VAZIO]</definedName>
    <definedName name="Extra1" localSheetId="20">TExtra1[VAZIO]</definedName>
    <definedName name="Extra1" localSheetId="6">TExtra1[VAZIO]</definedName>
    <definedName name="Extra1" localSheetId="32">TExtra1[VAZIO]</definedName>
    <definedName name="Extra1" localSheetId="5">TExtra1[VAZIO]</definedName>
    <definedName name="Extra1" localSheetId="41">TExtra1[VAZIO]</definedName>
    <definedName name="Extra1" localSheetId="33">TExtra1[VAZIO]</definedName>
    <definedName name="Extra1" localSheetId="29">TExtra1[VAZIO]</definedName>
    <definedName name="Extra1" localSheetId="31">TExtra1[VAZIO]</definedName>
    <definedName name="Extra1" localSheetId="37">TExtra1[VAZIO]</definedName>
    <definedName name="Extra1" localSheetId="36">TExtra1[VAZIO]</definedName>
    <definedName name="Extra1">TExtra1[VAZIO]</definedName>
    <definedName name="Extra2" localSheetId="30">TExtra2[VAZIO]</definedName>
    <definedName name="Extra2" localSheetId="27">TExtra2[VAZIO]</definedName>
    <definedName name="Extra2" localSheetId="28">TExtra2[VAZIO]</definedName>
    <definedName name="Extra2" localSheetId="22">TExtra2[VAZIO]</definedName>
    <definedName name="Extra2" localSheetId="23">TExtra2[VAZIO]</definedName>
    <definedName name="Extra2" localSheetId="34">TExtra2[VAZIO]</definedName>
    <definedName name="Extra2" localSheetId="10">TExtra2[VAZIO]</definedName>
    <definedName name="Extra2" localSheetId="16">TExtra2[VAZIO]</definedName>
    <definedName name="Extra2" localSheetId="19">TExtra2[VAZIO]</definedName>
    <definedName name="Extra2" localSheetId="9">TExtra2[VAZIO]</definedName>
    <definedName name="Extra2" localSheetId="14">TExtra2[VAZIO]</definedName>
    <definedName name="Extra2" localSheetId="35">TExtra2[VAZIO]</definedName>
    <definedName name="Extra2" localSheetId="18">TExtra2[VAZIO]</definedName>
    <definedName name="Extra2" localSheetId="25">TExtra2[VAZIO]</definedName>
    <definedName name="Extra2" localSheetId="24">TExtra2[VAZIO]</definedName>
    <definedName name="Extra2" localSheetId="13">TExtra2[VAZIO]</definedName>
    <definedName name="Extra2" localSheetId="8">TExtra2[VAZIO]</definedName>
    <definedName name="Extra2" localSheetId="11">TExtra2[VAZIO]</definedName>
    <definedName name="Extra2" localSheetId="15">TExtra2[VAZIO]</definedName>
    <definedName name="Extra2" localSheetId="12">TExtra2[VAZIO]</definedName>
    <definedName name="Extra2" localSheetId="26">TExtra2[VAZIO]</definedName>
    <definedName name="Extra2" localSheetId="17">TExtra2[VAZIO]</definedName>
    <definedName name="Extra2" localSheetId="20">TExtra2[VAZIO]</definedName>
    <definedName name="Extra2" localSheetId="6">TExtra2[VAZIO]</definedName>
    <definedName name="Extra2" localSheetId="32">TExtra2[VAZIO]</definedName>
    <definedName name="Extra2" localSheetId="5">TExtra2[VAZIO]</definedName>
    <definedName name="Extra2" localSheetId="41">TExtra2[VAZIO]</definedName>
    <definedName name="Extra2" localSheetId="33">TExtra2[VAZIO]</definedName>
    <definedName name="Extra2" localSheetId="29">TExtra2[VAZIO]</definedName>
    <definedName name="Extra2" localSheetId="31">TExtra2[VAZIO]</definedName>
    <definedName name="Extra2" localSheetId="37">TExtra2[VAZIO]</definedName>
    <definedName name="Extra2" localSheetId="36">TExtra2[VAZIO]</definedName>
    <definedName name="Extra2">TExtra2[VAZIO]</definedName>
    <definedName name="Extra3" localSheetId="30">TExtra3[VAZIO]</definedName>
    <definedName name="Extra3" localSheetId="27">TExtra3[VAZIO]</definedName>
    <definedName name="Extra3" localSheetId="28">TExtra3[VAZIO]</definedName>
    <definedName name="Extra3" localSheetId="22">TExtra3[VAZIO]</definedName>
    <definedName name="Extra3" localSheetId="23">TExtra3[VAZIO]</definedName>
    <definedName name="Extra3" localSheetId="34">TExtra3[VAZIO]</definedName>
    <definedName name="Extra3" localSheetId="10">TExtra3[VAZIO]</definedName>
    <definedName name="Extra3" localSheetId="16">TExtra3[VAZIO]</definedName>
    <definedName name="Extra3" localSheetId="19">TExtra3[VAZIO]</definedName>
    <definedName name="Extra3" localSheetId="9">TExtra3[VAZIO]</definedName>
    <definedName name="Extra3" localSheetId="14">TExtra3[VAZIO]</definedName>
    <definedName name="Extra3" localSheetId="35">TExtra3[VAZIO]</definedName>
    <definedName name="Extra3" localSheetId="18">TExtra3[VAZIO]</definedName>
    <definedName name="Extra3" localSheetId="25">TExtra3[VAZIO]</definedName>
    <definedName name="Extra3" localSheetId="24">TExtra3[VAZIO]</definedName>
    <definedName name="Extra3" localSheetId="13">TExtra3[VAZIO]</definedName>
    <definedName name="Extra3" localSheetId="8">TExtra3[VAZIO]</definedName>
    <definedName name="Extra3" localSheetId="11">TExtra3[VAZIO]</definedName>
    <definedName name="Extra3" localSheetId="15">TExtra3[VAZIO]</definedName>
    <definedName name="Extra3" localSheetId="12">TExtra3[VAZIO]</definedName>
    <definedName name="Extra3" localSheetId="26">TExtra3[VAZIO]</definedName>
    <definedName name="Extra3" localSheetId="17">TExtra3[VAZIO]</definedName>
    <definedName name="Extra3" localSheetId="20">TExtra3[VAZIO]</definedName>
    <definedName name="Extra3" localSheetId="6">TExtra3[VAZIO]</definedName>
    <definedName name="Extra3" localSheetId="32">TExtra3[VAZIO]</definedName>
    <definedName name="Extra3" localSheetId="5">TExtra3[VAZIO]</definedName>
    <definedName name="Extra3" localSheetId="41">TExtra3[VAZIO]</definedName>
    <definedName name="Extra3" localSheetId="33">TExtra3[VAZIO]</definedName>
    <definedName name="Extra3" localSheetId="29">TExtra3[VAZIO]</definedName>
    <definedName name="Extra3" localSheetId="31">TExtra3[VAZIO]</definedName>
    <definedName name="Extra3" localSheetId="37">TExtra3[VAZIO]</definedName>
    <definedName name="Extra3" localSheetId="36">TExtra3[VAZIO]</definedName>
    <definedName name="Extra3">TExtra3[VAZIO]</definedName>
    <definedName name="Extra4" localSheetId="30">TExtra4[VAZIO]</definedName>
    <definedName name="Extra4" localSheetId="27">TExtra4[VAZIO]</definedName>
    <definedName name="Extra4" localSheetId="28">TExtra4[VAZIO]</definedName>
    <definedName name="Extra4" localSheetId="22">TExtra4[VAZIO]</definedName>
    <definedName name="Extra4" localSheetId="23">TExtra4[VAZIO]</definedName>
    <definedName name="Extra4" localSheetId="34">TExtra4[VAZIO]</definedName>
    <definedName name="Extra4" localSheetId="10">TExtra4[VAZIO]</definedName>
    <definedName name="Extra4" localSheetId="16">TExtra4[VAZIO]</definedName>
    <definedName name="Extra4" localSheetId="19">TExtra4[VAZIO]</definedName>
    <definedName name="Extra4" localSheetId="9">TExtra4[VAZIO]</definedName>
    <definedName name="Extra4" localSheetId="14">TExtra4[VAZIO]</definedName>
    <definedName name="Extra4" localSheetId="35">TExtra4[VAZIO]</definedName>
    <definedName name="Extra4" localSheetId="18">TExtra4[VAZIO]</definedName>
    <definedName name="Extra4" localSheetId="25">TExtra4[VAZIO]</definedName>
    <definedName name="Extra4" localSheetId="24">TExtra4[VAZIO]</definedName>
    <definedName name="Extra4" localSheetId="13">TExtra4[VAZIO]</definedName>
    <definedName name="Extra4" localSheetId="8">TExtra4[VAZIO]</definedName>
    <definedName name="Extra4" localSheetId="11">TExtra4[VAZIO]</definedName>
    <definedName name="Extra4" localSheetId="15">TExtra4[VAZIO]</definedName>
    <definedName name="Extra4" localSheetId="12">TExtra4[VAZIO]</definedName>
    <definedName name="Extra4" localSheetId="26">TExtra4[VAZIO]</definedName>
    <definedName name="Extra4" localSheetId="17">TExtra4[VAZIO]</definedName>
    <definedName name="Extra4" localSheetId="20">TExtra4[VAZIO]</definedName>
    <definedName name="Extra4" localSheetId="6">TExtra4[VAZIO]</definedName>
    <definedName name="Extra4" localSheetId="32">TExtra4[VAZIO]</definedName>
    <definedName name="Extra4" localSheetId="5">TExtra4[VAZIO]</definedName>
    <definedName name="Extra4" localSheetId="41">TExtra4[VAZIO]</definedName>
    <definedName name="Extra4" localSheetId="33">TExtra4[VAZIO]</definedName>
    <definedName name="Extra4" localSheetId="29">TExtra4[VAZIO]</definedName>
    <definedName name="Extra4" localSheetId="31">TExtra4[VAZIO]</definedName>
    <definedName name="Extra4" localSheetId="37">TExtra4[VAZIO]</definedName>
    <definedName name="Extra4" localSheetId="36">TExtra4[VAZIO]</definedName>
    <definedName name="Extra4">TExtra4[VAZIO]</definedName>
    <definedName name="Extra5" localSheetId="30">TExtra5[VAZIO]</definedName>
    <definedName name="Extra5" localSheetId="27">TExtra5[VAZIO]</definedName>
    <definedName name="Extra5" localSheetId="28">TExtra5[VAZIO]</definedName>
    <definedName name="Extra5" localSheetId="22">TExtra5[VAZIO]</definedName>
    <definedName name="Extra5" localSheetId="23">TExtra5[VAZIO]</definedName>
    <definedName name="Extra5" localSheetId="34">TExtra5[VAZIO]</definedName>
    <definedName name="Extra5" localSheetId="10">TExtra5[VAZIO]</definedName>
    <definedName name="Extra5" localSheetId="16">TExtra5[VAZIO]</definedName>
    <definedName name="Extra5" localSheetId="19">TExtra5[VAZIO]</definedName>
    <definedName name="Extra5" localSheetId="9">TExtra5[VAZIO]</definedName>
    <definedName name="Extra5" localSheetId="14">TExtra5[VAZIO]</definedName>
    <definedName name="Extra5" localSheetId="35">TExtra5[VAZIO]</definedName>
    <definedName name="Extra5" localSheetId="18">TExtra5[VAZIO]</definedName>
    <definedName name="Extra5" localSheetId="25">TExtra5[VAZIO]</definedName>
    <definedName name="Extra5" localSheetId="24">TExtra5[VAZIO]</definedName>
    <definedName name="Extra5" localSheetId="13">TExtra5[VAZIO]</definedName>
    <definedName name="Extra5" localSheetId="8">TExtra5[VAZIO]</definedName>
    <definedName name="Extra5" localSheetId="11">TExtra5[VAZIO]</definedName>
    <definedName name="Extra5" localSheetId="15">TExtra5[VAZIO]</definedName>
    <definedName name="Extra5" localSheetId="12">TExtra5[VAZIO]</definedName>
    <definedName name="Extra5" localSheetId="26">TExtra5[VAZIO]</definedName>
    <definedName name="Extra5" localSheetId="17">TExtra5[VAZIO]</definedName>
    <definedName name="Extra5" localSheetId="20">TExtra5[VAZIO]</definedName>
    <definedName name="Extra5" localSheetId="6">TExtra5[VAZIO]</definedName>
    <definedName name="Extra5" localSheetId="32">TExtra5[VAZIO]</definedName>
    <definedName name="Extra5" localSheetId="5">TExtra5[VAZIO]</definedName>
    <definedName name="Extra5" localSheetId="41">TExtra5[VAZIO]</definedName>
    <definedName name="Extra5" localSheetId="33">TExtra5[VAZIO]</definedName>
    <definedName name="Extra5" localSheetId="29">TExtra5[VAZIO]</definedName>
    <definedName name="Extra5" localSheetId="31">TExtra5[VAZIO]</definedName>
    <definedName name="Extra5" localSheetId="37">TExtra5[VAZIO]</definedName>
    <definedName name="Extra5" localSheetId="36">TExtra5[VAZIO]</definedName>
    <definedName name="Extra5">TExtra5[VAZIO]</definedName>
    <definedName name="Filho1" localSheetId="30">TFilho1[LAZER/ENTRETENIMENTO]</definedName>
    <definedName name="Filho1" localSheetId="27">TFilho1[LAZER/ENTRETENIMENTO]</definedName>
    <definedName name="Filho1" localSheetId="28">TFilho1[LAZER/ENTRETENIMENTO]</definedName>
    <definedName name="Filho1" localSheetId="22">TFilho1[LAZER/ENTRETENIMENTO]</definedName>
    <definedName name="Filho1" localSheetId="23">TFilho1[LAZER/ENTRETENIMENTO]</definedName>
    <definedName name="Filho1" localSheetId="34">TFilho1[LAZER/ENTRETENIMENTO]</definedName>
    <definedName name="Filho1" localSheetId="10">TFilho1[LAZER/ENTRETENIMENTO]</definedName>
    <definedName name="Filho1" localSheetId="16">TFilho1[LAZER/ENTRETENIMENTO]</definedName>
    <definedName name="Filho1" localSheetId="19">TFilho1[LAZER/ENTRETENIMENTO]</definedName>
    <definedName name="Filho1" localSheetId="9">TFilho1[LAZER/ENTRETENIMENTO]</definedName>
    <definedName name="Filho1" localSheetId="14">TFilho1[LAZER/ENTRETENIMENTO]</definedName>
    <definedName name="Filho1" localSheetId="35">TFilho1[LAZER/ENTRETENIMENTO]</definedName>
    <definedName name="Filho1" localSheetId="18">TFilho1[LAZER/ENTRETENIMENTO]</definedName>
    <definedName name="Filho1" localSheetId="25">TFilho1[LAZER/ENTRETENIMENTO]</definedName>
    <definedName name="Filho1" localSheetId="24">TFilho1[LAZER/ENTRETENIMENTO]</definedName>
    <definedName name="Filho1" localSheetId="13">TFilho1[LAZER/ENTRETENIMENTO]</definedName>
    <definedName name="Filho1" localSheetId="8">TFilho1[LAZER/ENTRETENIMENTO]</definedName>
    <definedName name="Filho1" localSheetId="11">TFilho1[LAZER/ENTRETENIMENTO]</definedName>
    <definedName name="Filho1" localSheetId="15">TFilho1[LAZER/ENTRETENIMENTO]</definedName>
    <definedName name="Filho1" localSheetId="12">TFilho1[LAZER/ENTRETENIMENTO]</definedName>
    <definedName name="Filho1" localSheetId="26">TFilho1[LAZER/ENTRETENIMENTO]</definedName>
    <definedName name="Filho1" localSheetId="17">TFilho1[LAZER/ENTRETENIMENTO]</definedName>
    <definedName name="Filho1" localSheetId="20">TFilho1[LAZER/ENTRETENIMENTO]</definedName>
    <definedName name="Filho1" localSheetId="6">TFilho1[LAZER/ENTRETENIMENTO]</definedName>
    <definedName name="Filho1" localSheetId="32">TFilho1[LAZER/ENTRETENIMENTO]</definedName>
    <definedName name="Filho1" localSheetId="5">TFilho1[LAZER/ENTRETENIMENTO]</definedName>
    <definedName name="Filho1" localSheetId="41">TFilho1[LAZER/ENTRETENIMENTO]</definedName>
    <definedName name="Filho1" localSheetId="33">TFilho1[LAZER/ENTRETENIMENTO]</definedName>
    <definedName name="Filho1" localSheetId="29">TFilho1[LAZER/ENTRETENIMENTO]</definedName>
    <definedName name="Filho1" localSheetId="31">TFilho1[LAZER/ENTRETENIMENTO]</definedName>
    <definedName name="Filho1" localSheetId="37">TFilho1[LAZER/ENTRETENIMENTO]</definedName>
    <definedName name="Filho1" localSheetId="36">TFilho1[LAZER/ENTRETENIMENTO]</definedName>
    <definedName name="Filho1">TFilho1[LAZER/ENTRETENIMENTO]</definedName>
    <definedName name="Filho2" localSheetId="30">TFilho2[BANCOS]</definedName>
    <definedName name="Filho2" localSheetId="27">TFilho2[BANCOS]</definedName>
    <definedName name="Filho2" localSheetId="28">TFilho2[BANCOS]</definedName>
    <definedName name="Filho2" localSheetId="22">TFilho2[BANCOS]</definedName>
    <definedName name="Filho2" localSheetId="23">TFilho2[BANCOS]</definedName>
    <definedName name="Filho2" localSheetId="34">TFilho2[BANCOS]</definedName>
    <definedName name="Filho2" localSheetId="10">TFilho2[BANCOS]</definedName>
    <definedName name="Filho2" localSheetId="16">TFilho2[BANCOS]</definedName>
    <definedName name="Filho2" localSheetId="19">TFilho2[BANCOS]</definedName>
    <definedName name="Filho2" localSheetId="9">TFilho2[BANCOS]</definedName>
    <definedName name="Filho2" localSheetId="14">TFilho2[BANCOS]</definedName>
    <definedName name="Filho2" localSheetId="35">TFilho2[BANCOS]</definedName>
    <definedName name="Filho2" localSheetId="18">TFilho2[BANCOS]</definedName>
    <definedName name="Filho2" localSheetId="25">TFilho2[BANCOS]</definedName>
    <definedName name="Filho2" localSheetId="24">TFilho2[BANCOS]</definedName>
    <definedName name="Filho2" localSheetId="13">TFilho2[BANCOS]</definedName>
    <definedName name="Filho2" localSheetId="8">TFilho2[BANCOS]</definedName>
    <definedName name="Filho2" localSheetId="11">TFilho2[BANCOS]</definedName>
    <definedName name="Filho2" localSheetId="15">TFilho2[BANCOS]</definedName>
    <definedName name="Filho2" localSheetId="12">TFilho2[BANCOS]</definedName>
    <definedName name="Filho2" localSheetId="26">TFilho2[BANCOS]</definedName>
    <definedName name="Filho2" localSheetId="17">TFilho2[BANCOS]</definedName>
    <definedName name="Filho2" localSheetId="20">TFilho2[BANCOS]</definedName>
    <definedName name="Filho2" localSheetId="6">TFilho2[BANCOS]</definedName>
    <definedName name="Filho2" localSheetId="32">TFilho2[BANCOS]</definedName>
    <definedName name="Filho2" localSheetId="5">TFilho2[BANCOS]</definedName>
    <definedName name="Filho2" localSheetId="41">TFilho2[BANCOS]</definedName>
    <definedName name="Filho2" localSheetId="33">TFilho2[BANCOS]</definedName>
    <definedName name="Filho2" localSheetId="29">TFilho2[BANCOS]</definedName>
    <definedName name="Filho2" localSheetId="31">TFilho2[BANCOS]</definedName>
    <definedName name="Filho2" localSheetId="37">TFilho2[BANCOS]</definedName>
    <definedName name="Filho2" localSheetId="36">TFilho2[BANCOS]</definedName>
    <definedName name="Filho2">TFilho2[BANCOS]</definedName>
    <definedName name="Financeiro" localSheetId="30">TFinanceiro[VAZIO]</definedName>
    <definedName name="Financeiro" localSheetId="27">TFinanceiro[VAZIO]</definedName>
    <definedName name="Financeiro" localSheetId="28">TFinanceiro[VAZIO]</definedName>
    <definedName name="Financeiro" localSheetId="22">TFinanceiro[VAZIO]</definedName>
    <definedName name="Financeiro" localSheetId="23">TFinanceiro[VAZIO]</definedName>
    <definedName name="Financeiro" localSheetId="34">TFinanceiro[VAZIO]</definedName>
    <definedName name="Financeiro" localSheetId="10">TFinanceiro[VAZIO]</definedName>
    <definedName name="Financeiro" localSheetId="16">TFinanceiro[VAZIO]</definedName>
    <definedName name="Financeiro" localSheetId="19">TFinanceiro[VAZIO]</definedName>
    <definedName name="Financeiro" localSheetId="9">TFinanceiro[VAZIO]</definedName>
    <definedName name="Financeiro" localSheetId="14">TFinanceiro[VAZIO]</definedName>
    <definedName name="Financeiro" localSheetId="35">TFinanceiro[VAZIO]</definedName>
    <definedName name="Financeiro" localSheetId="18">TFinanceiro[VAZIO]</definedName>
    <definedName name="Financeiro" localSheetId="25">TFinanceiro[VAZIO]</definedName>
    <definedName name="Financeiro" localSheetId="24">TFinanceiro[VAZIO]</definedName>
    <definedName name="Financeiro" localSheetId="13">TFinanceiro[VAZIO]</definedName>
    <definedName name="Financeiro" localSheetId="8">TFinanceiro[VAZIO]</definedName>
    <definedName name="Financeiro" localSheetId="11">TFinanceiro[VAZIO]</definedName>
    <definedName name="Financeiro" localSheetId="15">TFinanceiro[VAZIO]</definedName>
    <definedName name="Financeiro" localSheetId="12">TFinanceiro[VAZIO]</definedName>
    <definedName name="Financeiro" localSheetId="26">TFinanceiro[VAZIO]</definedName>
    <definedName name="Financeiro" localSheetId="17">TFinanceiro[VAZIO]</definedName>
    <definedName name="Financeiro" localSheetId="20">TFinanceiro[VAZIO]</definedName>
    <definedName name="Financeiro" localSheetId="6">TFinanceiro[VAZIO]</definedName>
    <definedName name="Financeiro" localSheetId="32">TFinanceiro[VAZIO]</definedName>
    <definedName name="Financeiro" localSheetId="5">TFinanceiro[VAZIO]</definedName>
    <definedName name="Financeiro" localSheetId="41">TFinanceiro[VAZIO]</definedName>
    <definedName name="Financeiro" localSheetId="33">TFinanceiro[VAZIO]</definedName>
    <definedName name="Financeiro" localSheetId="29">TFinanceiro[VAZIO]</definedName>
    <definedName name="Financeiro" localSheetId="31">TFinanceiro[VAZIO]</definedName>
    <definedName name="Financeiro" localSheetId="37">TFinanceiro[VAZIO]</definedName>
    <definedName name="Financeiro" localSheetId="36">TFinanceiro[VAZIO]</definedName>
    <definedName name="Financeiro">TFinanceiro[VAZIO]</definedName>
    <definedName name="GrupoDosBens" localSheetId="30">TGrupoBens[GRUPO DE BENS]</definedName>
    <definedName name="GrupoDosBens" localSheetId="27">TGrupoBens[GRUPO DE BENS]</definedName>
    <definedName name="GrupoDosBens" localSheetId="28">TGrupoBens[GRUPO DE BENS]</definedName>
    <definedName name="GrupoDosBens" localSheetId="22">TGrupoBens[GRUPO DE BENS]</definedName>
    <definedName name="GrupoDosBens" localSheetId="23">TGrupoBens[GRUPO DE BENS]</definedName>
    <definedName name="GrupoDosBens" localSheetId="34">TGrupoBens[GRUPO DE BENS]</definedName>
    <definedName name="GrupoDosBens" localSheetId="10">TGrupoBens[GRUPO DE BENS]</definedName>
    <definedName name="GrupoDosBens" localSheetId="16">TGrupoBens[GRUPO DE BENS]</definedName>
    <definedName name="GrupoDosBens" localSheetId="19">TGrupoBens[GRUPO DE BENS]</definedName>
    <definedName name="GrupoDosBens" localSheetId="9">TGrupoBens[GRUPO DE BENS]</definedName>
    <definedName name="GrupoDosBens" localSheetId="14">TGrupoBens[GRUPO DE BENS]</definedName>
    <definedName name="GrupoDosBens" localSheetId="35">TGrupoBens[GRUPO DE BENS]</definedName>
    <definedName name="GrupoDosBens" localSheetId="18">TGrupoBens[GRUPO DE BENS]</definedName>
    <definedName name="GrupoDosBens" localSheetId="25">TGrupoBens[GRUPO DE BENS]</definedName>
    <definedName name="GrupoDosBens" localSheetId="24">TGrupoBens[GRUPO DE BENS]</definedName>
    <definedName name="GrupoDosBens" localSheetId="13">TGrupoBens[GRUPO DE BENS]</definedName>
    <definedName name="GrupoDosBens" localSheetId="8">TGrupoBens[GRUPO DE BENS]</definedName>
    <definedName name="GrupoDosBens" localSheetId="11">TGrupoBens[GRUPO DE BENS]</definedName>
    <definedName name="GrupoDosBens" localSheetId="15">TGrupoBens[GRUPO DE BENS]</definedName>
    <definedName name="GrupoDosBens" localSheetId="12">TGrupoBens[GRUPO DE BENS]</definedName>
    <definedName name="GrupoDosBens" localSheetId="26">TGrupoBens[GRUPO DE BENS]</definedName>
    <definedName name="GrupoDosBens" localSheetId="17">TGrupoBens[GRUPO DE BENS]</definedName>
    <definedName name="GrupoDosBens" localSheetId="20">TGrupoBens[GRUPO DE BENS]</definedName>
    <definedName name="GrupoDosBens" localSheetId="6">TGrupoBens[GRUPO DE BENS]</definedName>
    <definedName name="GrupoDosBens" localSheetId="32">TGrupoBens[GRUPO DE BENS]</definedName>
    <definedName name="GrupoDosBens" localSheetId="5">TGrupoBens[GRUPO DE BENS]</definedName>
    <definedName name="GrupoDosBens" localSheetId="41">TGrupoBens[GRUPO DE BENS]</definedName>
    <definedName name="GrupoDosBens" localSheetId="33">TGrupoBens[GRUPO DE BENS]</definedName>
    <definedName name="GrupoDosBens" localSheetId="29">TGrupoBens[GRUPO DE BENS]</definedName>
    <definedName name="GrupoDosBens" localSheetId="31">TGrupoBens[GRUPO DE BENS]</definedName>
    <definedName name="GrupoDosBens" localSheetId="37">TGrupoBens[GRUPO DE BENS]</definedName>
    <definedName name="GrupoDosBens" localSheetId="36">TGrupoBens[GRUPO DE BENS]</definedName>
    <definedName name="GrupoDosBens">TGrupoBens[GRUPO DE BENS]</definedName>
    <definedName name="Grupos">[1]!Tabela2[GRUPO]</definedName>
    <definedName name="Habitacao" localSheetId="30">THabitacao[ALIMENTAÇÃO]</definedName>
    <definedName name="Habitacao" localSheetId="27">THabitacao[ALIMENTAÇÃO]</definedName>
    <definedName name="Habitacao" localSheetId="28">THabitacao[ALIMENTAÇÃO]</definedName>
    <definedName name="Habitacao" localSheetId="22">THabitacao[ALIMENTAÇÃO]</definedName>
    <definedName name="Habitacao" localSheetId="23">THabitacao[ALIMENTAÇÃO]</definedName>
    <definedName name="Habitacao" localSheetId="34">THabitacao[ALIMENTAÇÃO]</definedName>
    <definedName name="Habitacao" localSheetId="10">THabitacao[ALIMENTAÇÃO]</definedName>
    <definedName name="Habitacao" localSheetId="16">THabitacao[ALIMENTAÇÃO]</definedName>
    <definedName name="Habitacao" localSheetId="19">THabitacao[ALIMENTAÇÃO]</definedName>
    <definedName name="Habitacao" localSheetId="9">THabitacao[ALIMENTAÇÃO]</definedName>
    <definedName name="Habitacao" localSheetId="14">THabitacao[ALIMENTAÇÃO]</definedName>
    <definedName name="Habitacao" localSheetId="35">THabitacao[ALIMENTAÇÃO]</definedName>
    <definedName name="Habitacao" localSheetId="18">THabitacao[ALIMENTAÇÃO]</definedName>
    <definedName name="Habitacao" localSheetId="25">THabitacao[ALIMENTAÇÃO]</definedName>
    <definedName name="Habitacao" localSheetId="24">THabitacao[ALIMENTAÇÃO]</definedName>
    <definedName name="Habitacao" localSheetId="13">THabitacao[ALIMENTAÇÃO]</definedName>
    <definedName name="Habitacao" localSheetId="8">THabitacao[ALIMENTAÇÃO]</definedName>
    <definedName name="Habitacao" localSheetId="11">THabitacao[ALIMENTAÇÃO]</definedName>
    <definedName name="Habitacao" localSheetId="15">THabitacao[ALIMENTAÇÃO]</definedName>
    <definedName name="Habitacao" localSheetId="12">THabitacao[ALIMENTAÇÃO]</definedName>
    <definedName name="Habitacao" localSheetId="26">THabitacao[ALIMENTAÇÃO]</definedName>
    <definedName name="Habitacao" localSheetId="17">THabitacao[ALIMENTAÇÃO]</definedName>
    <definedName name="Habitacao" localSheetId="20">THabitacao[ALIMENTAÇÃO]</definedName>
    <definedName name="Habitacao" localSheetId="6">THabitacao[ALIMENTAÇÃO]</definedName>
    <definedName name="Habitacao" localSheetId="32">THabitacao[ALIMENTAÇÃO]</definedName>
    <definedName name="Habitacao" localSheetId="5">THabitacao[ALIMENTAÇÃO]</definedName>
    <definedName name="Habitacao" localSheetId="41">THabitacao[ALIMENTAÇÃO]</definedName>
    <definedName name="Habitacao" localSheetId="33">THabitacao[ALIMENTAÇÃO]</definedName>
    <definedName name="Habitacao" localSheetId="29">THabitacao[ALIMENTAÇÃO]</definedName>
    <definedName name="Habitacao" localSheetId="31">THabitacao[ALIMENTAÇÃO]</definedName>
    <definedName name="Habitacao" localSheetId="37">THabitacao[ALIMENTAÇÃO]</definedName>
    <definedName name="Habitacao" localSheetId="36">THabitacao[ALIMENTAÇÃO]</definedName>
    <definedName name="Habitacao">THabitacao[ALIMENTAÇÃO]</definedName>
    <definedName name="Investimentos" localSheetId="30">TInvestimentos[HABITAÇÃO]</definedName>
    <definedName name="Investimentos" localSheetId="27">TInvestimentos[HABITAÇÃO]</definedName>
    <definedName name="Investimentos" localSheetId="28">TInvestimentos[HABITAÇÃO]</definedName>
    <definedName name="Investimentos" localSheetId="22">TInvestimentos[HABITAÇÃO]</definedName>
    <definedName name="Investimentos" localSheetId="23">TInvestimentos[HABITAÇÃO]</definedName>
    <definedName name="Investimentos" localSheetId="34">TInvestimentos[HABITAÇÃO]</definedName>
    <definedName name="Investimentos" localSheetId="10">TInvestimentos[HABITAÇÃO]</definedName>
    <definedName name="Investimentos" localSheetId="16">TInvestimentos[HABITAÇÃO]</definedName>
    <definedName name="Investimentos" localSheetId="19">TInvestimentos[HABITAÇÃO]</definedName>
    <definedName name="Investimentos" localSheetId="9">TInvestimentos[HABITAÇÃO]</definedName>
    <definedName name="Investimentos" localSheetId="14">TInvestimentos[HABITAÇÃO]</definedName>
    <definedName name="Investimentos" localSheetId="35">TInvestimentos[HABITAÇÃO]</definedName>
    <definedName name="Investimentos" localSheetId="18">TInvestimentos[HABITAÇÃO]</definedName>
    <definedName name="Investimentos" localSheetId="25">TInvestimentos[HABITAÇÃO]</definedName>
    <definedName name="Investimentos" localSheetId="24">TInvestimentos[HABITAÇÃO]</definedName>
    <definedName name="Investimentos" localSheetId="13">TInvestimentos[HABITAÇÃO]</definedName>
    <definedName name="Investimentos" localSheetId="8">TInvestimentos[HABITAÇÃO]</definedName>
    <definedName name="Investimentos" localSheetId="11">TInvestimentos[HABITAÇÃO]</definedName>
    <definedName name="Investimentos" localSheetId="15">TInvestimentos[HABITAÇÃO]</definedName>
    <definedName name="Investimentos" localSheetId="12">TInvestimentos[HABITAÇÃO]</definedName>
    <definedName name="Investimentos" localSheetId="26">TInvestimentos[HABITAÇÃO]</definedName>
    <definedName name="Investimentos" localSheetId="17">TInvestimentos[HABITAÇÃO]</definedName>
    <definedName name="Investimentos" localSheetId="20">TInvestimentos[HABITAÇÃO]</definedName>
    <definedName name="Investimentos" localSheetId="6">TInvestimentos[HABITAÇÃO]</definedName>
    <definedName name="Investimentos" localSheetId="32">TInvestimentos[HABITAÇÃO]</definedName>
    <definedName name="Investimentos" localSheetId="5">TInvestimentos[HABITAÇÃO]</definedName>
    <definedName name="Investimentos" localSheetId="41">TInvestimentos[HABITAÇÃO]</definedName>
    <definedName name="Investimentos" localSheetId="33">TInvestimentos[HABITAÇÃO]</definedName>
    <definedName name="Investimentos" localSheetId="29">TInvestimentos[HABITAÇÃO]</definedName>
    <definedName name="Investimentos" localSheetId="31">TInvestimentos[HABITAÇÃO]</definedName>
    <definedName name="Investimentos" localSheetId="37">TInvestimentos[HABITAÇÃO]</definedName>
    <definedName name="Investimentos" localSheetId="36">TInvestimentos[HABITAÇÃO]</definedName>
    <definedName name="Investimentos">TInvestimentos[HABITAÇÃO]</definedName>
    <definedName name="LinhaDestaque">'Banco de Dados'!$Z$1</definedName>
    <definedName name="Marido" localSheetId="30">TMarido[DESPESAS PESSOAIS]</definedName>
    <definedName name="Marido" localSheetId="27">TMarido[DESPESAS PESSOAIS]</definedName>
    <definedName name="Marido" localSheetId="28">TMarido[DESPESAS PESSOAIS]</definedName>
    <definedName name="Marido" localSheetId="22">TMarido[DESPESAS PESSOAIS]</definedName>
    <definedName name="Marido" localSheetId="23">TMarido[DESPESAS PESSOAIS]</definedName>
    <definedName name="Marido" localSheetId="34">TMarido[DESPESAS PESSOAIS]</definedName>
    <definedName name="Marido" localSheetId="10">TMarido[DESPESAS PESSOAIS]</definedName>
    <definedName name="Marido" localSheetId="16">TMarido[DESPESAS PESSOAIS]</definedName>
    <definedName name="Marido" localSheetId="19">TMarido[DESPESAS PESSOAIS]</definedName>
    <definedName name="Marido" localSheetId="9">TMarido[DESPESAS PESSOAIS]</definedName>
    <definedName name="Marido" localSheetId="14">TMarido[DESPESAS PESSOAIS]</definedName>
    <definedName name="Marido" localSheetId="35">TMarido[DESPESAS PESSOAIS]</definedName>
    <definedName name="Marido" localSheetId="18">TMarido[DESPESAS PESSOAIS]</definedName>
    <definedName name="Marido" localSheetId="25">TMarido[DESPESAS PESSOAIS]</definedName>
    <definedName name="Marido" localSheetId="24">TMarido[DESPESAS PESSOAIS]</definedName>
    <definedName name="Marido" localSheetId="13">TMarido[DESPESAS PESSOAIS]</definedName>
    <definedName name="Marido" localSheetId="8">TMarido[DESPESAS PESSOAIS]</definedName>
    <definedName name="Marido" localSheetId="11">TMarido[DESPESAS PESSOAIS]</definedName>
    <definedName name="Marido" localSheetId="15">TMarido[DESPESAS PESSOAIS]</definedName>
    <definedName name="Marido" localSheetId="12">TMarido[DESPESAS PESSOAIS]</definedName>
    <definedName name="Marido" localSheetId="26">TMarido[DESPESAS PESSOAIS]</definedName>
    <definedName name="Marido" localSheetId="17">TMarido[DESPESAS PESSOAIS]</definedName>
    <definedName name="Marido" localSheetId="20">TMarido[DESPESAS PESSOAIS]</definedName>
    <definedName name="Marido" localSheetId="6">TMarido[DESPESAS PESSOAIS]</definedName>
    <definedName name="Marido" localSheetId="32">TMarido[DESPESAS PESSOAIS]</definedName>
    <definedName name="Marido" localSheetId="5">TMarido[DESPESAS PESSOAIS]</definedName>
    <definedName name="Marido" localSheetId="41">TMarido[DESPESAS PESSOAIS]</definedName>
    <definedName name="Marido" localSheetId="33">TMarido[DESPESAS PESSOAIS]</definedName>
    <definedName name="Marido" localSheetId="29">TMarido[DESPESAS PESSOAIS]</definedName>
    <definedName name="Marido" localSheetId="31">TMarido[DESPESAS PESSOAIS]</definedName>
    <definedName name="Marido" localSheetId="37">TMarido[DESPESAS PESSOAIS]</definedName>
    <definedName name="Marido" localSheetId="36">TMarido[DESPESAS PESSOAIS]</definedName>
    <definedName name="Marido">TMarido[DESPESAS PESSOAIS]</definedName>
    <definedName name="MESES">AjInterno!$E$37:$E$48</definedName>
    <definedName name="NomeDosGrupos">AjInterno!$E$11:$E$34</definedName>
    <definedName name="NomeFornecedores" localSheetId="6">TFornecedor[NOME]</definedName>
    <definedName name="NomeFornecedores" localSheetId="5">TFornecedor[NOME]</definedName>
    <definedName name="NomeFornecedores" localSheetId="33">TFornecedor[NOME]</definedName>
    <definedName name="NomeFornecedores">TFornecedor[NOME]</definedName>
    <definedName name="OutrosRendimentos" localSheetId="30">TOutrosRendimentos[OUTROS RENDIMENTOS]</definedName>
    <definedName name="OutrosRendimentos" localSheetId="27">TOutrosRendimentos[OUTROS RENDIMENTOS]</definedName>
    <definedName name="OutrosRendimentos" localSheetId="28">TOutrosRendimentos[OUTROS RENDIMENTOS]</definedName>
    <definedName name="OutrosRendimentos" localSheetId="22">TOutrosRendimentos[OUTROS RENDIMENTOS]</definedName>
    <definedName name="OutrosRendimentos" localSheetId="23">TOutrosRendimentos[OUTROS RENDIMENTOS]</definedName>
    <definedName name="OutrosRendimentos" localSheetId="34">TOutrosRendimentos[OUTROS RENDIMENTOS]</definedName>
    <definedName name="OutrosRendimentos" localSheetId="10">TOutrosRendimentos[OUTROS RENDIMENTOS]</definedName>
    <definedName name="OutrosRendimentos" localSheetId="16">TOutrosRendimentos[OUTROS RENDIMENTOS]</definedName>
    <definedName name="OutrosRendimentos" localSheetId="19">TOutrosRendimentos[OUTROS RENDIMENTOS]</definedName>
    <definedName name="OutrosRendimentos" localSheetId="9">TOutrosRendimentos[OUTROS RENDIMENTOS]</definedName>
    <definedName name="OutrosRendimentos" localSheetId="14">TOutrosRendimentos[OUTROS RENDIMENTOS]</definedName>
    <definedName name="OutrosRendimentos" localSheetId="35">TOutrosRendimentos[OUTROS RENDIMENTOS]</definedName>
    <definedName name="OutrosRendimentos" localSheetId="18">TOutrosRendimentos[OUTROS RENDIMENTOS]</definedName>
    <definedName name="OutrosRendimentos" localSheetId="25">TOutrosRendimentos[OUTROS RENDIMENTOS]</definedName>
    <definedName name="OutrosRendimentos" localSheetId="24">TOutrosRendimentos[OUTROS RENDIMENTOS]</definedName>
    <definedName name="OutrosRendimentos" localSheetId="13">TOutrosRendimentos[OUTROS RENDIMENTOS]</definedName>
    <definedName name="OutrosRendimentos" localSheetId="8">TOutrosRendimentos[OUTROS RENDIMENTOS]</definedName>
    <definedName name="OutrosRendimentos" localSheetId="11">TOutrosRendimentos[OUTROS RENDIMENTOS]</definedName>
    <definedName name="OutrosRendimentos" localSheetId="15">TOutrosRendimentos[OUTROS RENDIMENTOS]</definedName>
    <definedName name="OutrosRendimentos" localSheetId="12">TOutrosRendimentos[OUTROS RENDIMENTOS]</definedName>
    <definedName name="OutrosRendimentos" localSheetId="26">TOutrosRendimentos[OUTROS RENDIMENTOS]</definedName>
    <definedName name="OutrosRendimentos" localSheetId="17">TOutrosRendimentos[OUTROS RENDIMENTOS]</definedName>
    <definedName name="OutrosRendimentos" localSheetId="20">TOutrosRendimentos[OUTROS RENDIMENTOS]</definedName>
    <definedName name="OutrosRendimentos" localSheetId="6">TOutrosRendimentos[OUTROS RENDIMENTOS]</definedName>
    <definedName name="OutrosRendimentos" localSheetId="32">TOutrosRendimentos[OUTROS RENDIMENTOS]</definedName>
    <definedName name="OutrosRendimentos" localSheetId="5">TOutrosRendimentos[OUTROS RENDIMENTOS]</definedName>
    <definedName name="OutrosRendimentos" localSheetId="41">TOutrosRendimentos[OUTROS RENDIMENTOS]</definedName>
    <definedName name="OutrosRendimentos" localSheetId="33">TOutrosRendimentos[OUTROS RENDIMENTOS]</definedName>
    <definedName name="OutrosRendimentos" localSheetId="29">TOutrosRendimentos[OUTROS RENDIMENTOS]</definedName>
    <definedName name="OutrosRendimentos" localSheetId="31">TOutrosRendimentos[OUTROS RENDIMENTOS]</definedName>
    <definedName name="OutrosRendimentos" localSheetId="37">TOutrosRendimentos[OUTROS RENDIMENTOS]</definedName>
    <definedName name="OutrosRendimentos" localSheetId="36">TOutrosRendimentos[OUTROS RENDIMENTOS]</definedName>
    <definedName name="OutrosRendimentos">TOutrosRendimentos[OUTROS RENDIMENTOS]</definedName>
    <definedName name="q">RelatorioDiario!$D$4</definedName>
    <definedName name="RENDIMENTOS" localSheetId="30">TRendimentos[RENDIMENTOS]</definedName>
    <definedName name="RENDIMENTOS" localSheetId="27">TRendimentos[RENDIMENTOS]</definedName>
    <definedName name="RENDIMENTOS" localSheetId="28">TRendimentos[RENDIMENTOS]</definedName>
    <definedName name="RENDIMENTOS" localSheetId="22">TRendimentos[RENDIMENTOS]</definedName>
    <definedName name="RENDIMENTOS" localSheetId="23">TRendimentos[RENDIMENTOS]</definedName>
    <definedName name="RENDIMENTOS" localSheetId="34">TRendimentos[RENDIMENTOS]</definedName>
    <definedName name="RENDIMENTOS" localSheetId="10">TRendimentos[RENDIMENTOS]</definedName>
    <definedName name="RENDIMENTOS" localSheetId="16">TRendimentos[RENDIMENTOS]</definedName>
    <definedName name="RENDIMENTOS" localSheetId="19">TRendimentos[RENDIMENTOS]</definedName>
    <definedName name="RENDIMENTOS" localSheetId="9">TRendimentos[RENDIMENTOS]</definedName>
    <definedName name="RENDIMENTOS" localSheetId="14">TRendimentos[RENDIMENTOS]</definedName>
    <definedName name="RENDIMENTOS" localSheetId="35">TRendimentos[RENDIMENTOS]</definedName>
    <definedName name="RENDIMENTOS" localSheetId="18">TRendimentos[RENDIMENTOS]</definedName>
    <definedName name="RENDIMENTOS" localSheetId="25">TRendimentos[RENDIMENTOS]</definedName>
    <definedName name="RENDIMENTOS" localSheetId="24">TRendimentos[RENDIMENTOS]</definedName>
    <definedName name="RENDIMENTOS" localSheetId="13">TRendimentos[RENDIMENTOS]</definedName>
    <definedName name="RENDIMENTOS" localSheetId="8">TRendimentos[RENDIMENTOS]</definedName>
    <definedName name="RENDIMENTOS" localSheetId="11">TRendimentos[RENDIMENTOS]</definedName>
    <definedName name="RENDIMENTOS" localSheetId="15">TRendimentos[RENDIMENTOS]</definedName>
    <definedName name="RENDIMENTOS" localSheetId="12">TRendimentos[RENDIMENTOS]</definedName>
    <definedName name="RENDIMENTOS" localSheetId="26">TRendimentos[RENDIMENTOS]</definedName>
    <definedName name="RENDIMENTOS" localSheetId="17">TRendimentos[RENDIMENTOS]</definedName>
    <definedName name="RENDIMENTOS" localSheetId="20">TRendimentos[RENDIMENTOS]</definedName>
    <definedName name="RENDIMENTOS" localSheetId="6">TRendimentos[RENDIMENTOS]</definedName>
    <definedName name="RENDIMENTOS" localSheetId="32">TRendimentos[RENDIMENTOS]</definedName>
    <definedName name="RENDIMENTOS" localSheetId="5">TRendimentos[RENDIMENTOS]</definedName>
    <definedName name="RENDIMENTOS" localSheetId="41">TRendimentos[RENDIMENTOS]</definedName>
    <definedName name="RENDIMENTOS" localSheetId="33">TRendimentos[RENDIMENTOS]</definedName>
    <definedName name="RENDIMENTOS" localSheetId="29">TRendimentos[RENDIMENTOS]</definedName>
    <definedName name="RENDIMENTOS" localSheetId="31">TRendimentos[RENDIMENTOS]</definedName>
    <definedName name="RENDIMENTOS" localSheetId="37">TRendimentos[RENDIMENTOS]</definedName>
    <definedName name="RENDIMENTOS" localSheetId="36">TRendimentos[RENDIMENTOS]</definedName>
    <definedName name="RENDIMENTOS">TRendimentos[RENDIMENTOS]</definedName>
    <definedName name="Responsavel">[1]!Tabela24[RESPONSÁVEL]</definedName>
    <definedName name="RetornoInvestimentos" localSheetId="30">TRetornoDeInvestimentos[RETORNO DE INVESTIMENTOS]</definedName>
    <definedName name="RetornoInvestimentos" localSheetId="27">TRetornoDeInvestimentos[RETORNO DE INVESTIMENTOS]</definedName>
    <definedName name="RetornoInvestimentos" localSheetId="28">TRetornoDeInvestimentos[RETORNO DE INVESTIMENTOS]</definedName>
    <definedName name="RetornoInvestimentos" localSheetId="22">TRetornoDeInvestimentos[RETORNO DE INVESTIMENTOS]</definedName>
    <definedName name="RetornoInvestimentos" localSheetId="23">TRetornoDeInvestimentos[RETORNO DE INVESTIMENTOS]</definedName>
    <definedName name="RetornoInvestimentos" localSheetId="34">TRetornoDeInvestimentos[RETORNO DE INVESTIMENTOS]</definedName>
    <definedName name="RetornoInvestimentos" localSheetId="10">TRetornoDeInvestimentos[RETORNO DE INVESTIMENTOS]</definedName>
    <definedName name="RetornoInvestimentos" localSheetId="16">TRetornoDeInvestimentos[RETORNO DE INVESTIMENTOS]</definedName>
    <definedName name="RetornoInvestimentos" localSheetId="19">TRetornoDeInvestimentos[RETORNO DE INVESTIMENTOS]</definedName>
    <definedName name="RetornoInvestimentos" localSheetId="9">TRetornoDeInvestimentos[RETORNO DE INVESTIMENTOS]</definedName>
    <definedName name="RetornoInvestimentos" localSheetId="14">TRetornoDeInvestimentos[RETORNO DE INVESTIMENTOS]</definedName>
    <definedName name="RetornoInvestimentos" localSheetId="35">TRetornoDeInvestimentos[RETORNO DE INVESTIMENTOS]</definedName>
    <definedName name="RetornoInvestimentos" localSheetId="18">TRetornoDeInvestimentos[RETORNO DE INVESTIMENTOS]</definedName>
    <definedName name="RetornoInvestimentos" localSheetId="25">TRetornoDeInvestimentos[RETORNO DE INVESTIMENTOS]</definedName>
    <definedName name="RetornoInvestimentos" localSheetId="24">TRetornoDeInvestimentos[RETORNO DE INVESTIMENTOS]</definedName>
    <definedName name="RetornoInvestimentos" localSheetId="13">TRetornoDeInvestimentos[RETORNO DE INVESTIMENTOS]</definedName>
    <definedName name="RetornoInvestimentos" localSheetId="8">TRetornoDeInvestimentos[RETORNO DE INVESTIMENTOS]</definedName>
    <definedName name="RetornoInvestimentos" localSheetId="11">TRetornoDeInvestimentos[RETORNO DE INVESTIMENTOS]</definedName>
    <definedName name="RetornoInvestimentos" localSheetId="15">TRetornoDeInvestimentos[RETORNO DE INVESTIMENTOS]</definedName>
    <definedName name="RetornoInvestimentos" localSheetId="12">TRetornoDeInvestimentos[RETORNO DE INVESTIMENTOS]</definedName>
    <definedName name="RetornoInvestimentos" localSheetId="26">TRetornoDeInvestimentos[RETORNO DE INVESTIMENTOS]</definedName>
    <definedName name="RetornoInvestimentos" localSheetId="17">TRetornoDeInvestimentos[RETORNO DE INVESTIMENTOS]</definedName>
    <definedName name="RetornoInvestimentos" localSheetId="20">TRetornoDeInvestimentos[RETORNO DE INVESTIMENTOS]</definedName>
    <definedName name="RetornoInvestimentos" localSheetId="6">TRetornoDeInvestimentos[RETORNO DE INVESTIMENTOS]</definedName>
    <definedName name="RetornoInvestimentos" localSheetId="32">TRetornoDeInvestimentos[RETORNO DE INVESTIMENTOS]</definedName>
    <definedName name="RetornoInvestimentos" localSheetId="5">TRetornoDeInvestimentos[RETORNO DE INVESTIMENTOS]</definedName>
    <definedName name="RetornoInvestimentos" localSheetId="41">TRetornoDeInvestimentos[RETORNO DE INVESTIMENTOS]</definedName>
    <definedName name="RetornoInvestimentos" localSheetId="33">TRetornoDeInvestimentos[RETORNO DE INVESTIMENTOS]</definedName>
    <definedName name="RetornoInvestimentos" localSheetId="29">TRetornoDeInvestimentos[RETORNO DE INVESTIMENTOS]</definedName>
    <definedName name="RetornoInvestimentos" localSheetId="31">TRetornoDeInvestimentos[RETORNO DE INVESTIMENTOS]</definedName>
    <definedName name="RetornoInvestimentos" localSheetId="37">TRetornoDeInvestimentos[RETORNO DE INVESTIMENTOS]</definedName>
    <definedName name="RetornoInvestimentos" localSheetId="36">TRetornoDeInvestimentos[RETORNO DE INVESTIMENTOS]</definedName>
    <definedName name="RetornoInvestimentos">TRetornoDeInvestimentos[RETORNO DE INVESTIMENTOS]</definedName>
    <definedName name="SituacaoBens" localSheetId="30">TSituacaoBens[SITUAÇÃO DOS BENS]</definedName>
    <definedName name="SituacaoBens" localSheetId="27">TSituacaoBens[SITUAÇÃO DOS BENS]</definedName>
    <definedName name="SituacaoBens" localSheetId="28">TSituacaoBens[SITUAÇÃO DOS BENS]</definedName>
    <definedName name="SituacaoBens" localSheetId="22">TSituacaoBens[SITUAÇÃO DOS BENS]</definedName>
    <definedName name="SituacaoBens" localSheetId="23">TSituacaoBens[SITUAÇÃO DOS BENS]</definedName>
    <definedName name="SituacaoBens" localSheetId="34">TSituacaoBens[SITUAÇÃO DOS BENS]</definedName>
    <definedName name="SituacaoBens" localSheetId="10">TSituacaoBens[SITUAÇÃO DOS BENS]</definedName>
    <definedName name="SituacaoBens" localSheetId="16">TSituacaoBens[SITUAÇÃO DOS BENS]</definedName>
    <definedName name="SituacaoBens" localSheetId="19">TSituacaoBens[SITUAÇÃO DOS BENS]</definedName>
    <definedName name="SituacaoBens" localSheetId="9">TSituacaoBens[SITUAÇÃO DOS BENS]</definedName>
    <definedName name="SituacaoBens" localSheetId="14">TSituacaoBens[SITUAÇÃO DOS BENS]</definedName>
    <definedName name="SituacaoBens" localSheetId="35">TSituacaoBens[SITUAÇÃO DOS BENS]</definedName>
    <definedName name="SituacaoBens" localSheetId="18">TSituacaoBens[SITUAÇÃO DOS BENS]</definedName>
    <definedName name="SituacaoBens" localSheetId="25">TSituacaoBens[SITUAÇÃO DOS BENS]</definedName>
    <definedName name="SituacaoBens" localSheetId="24">TSituacaoBens[SITUAÇÃO DOS BENS]</definedName>
    <definedName name="SituacaoBens" localSheetId="13">TSituacaoBens[SITUAÇÃO DOS BENS]</definedName>
    <definedName name="SituacaoBens" localSheetId="8">TSituacaoBens[SITUAÇÃO DOS BENS]</definedName>
    <definedName name="SituacaoBens" localSheetId="11">TSituacaoBens[SITUAÇÃO DOS BENS]</definedName>
    <definedName name="SituacaoBens" localSheetId="15">TSituacaoBens[SITUAÇÃO DOS BENS]</definedName>
    <definedName name="SituacaoBens" localSheetId="12">TSituacaoBens[SITUAÇÃO DOS BENS]</definedName>
    <definedName name="SituacaoBens" localSheetId="26">TSituacaoBens[SITUAÇÃO DOS BENS]</definedName>
    <definedName name="SituacaoBens" localSheetId="17">TSituacaoBens[SITUAÇÃO DOS BENS]</definedName>
    <definedName name="SituacaoBens" localSheetId="20">TSituacaoBens[SITUAÇÃO DOS BENS]</definedName>
    <definedName name="SituacaoBens" localSheetId="6">TSituacaoBens[SITUAÇÃO DOS BENS]</definedName>
    <definedName name="SituacaoBens" localSheetId="32">TSituacaoBens[SITUAÇÃO DOS BENS]</definedName>
    <definedName name="SituacaoBens" localSheetId="5">TSituacaoBens[SITUAÇÃO DOS BENS]</definedName>
    <definedName name="SituacaoBens" localSheetId="41">TSituacaoBens[SITUAÇÃO DOS BENS]</definedName>
    <definedName name="SituacaoBens" localSheetId="33">TSituacaoBens[SITUAÇÃO DOS BENS]</definedName>
    <definedName name="SituacaoBens" localSheetId="29">TSituacaoBens[SITUAÇÃO DOS BENS]</definedName>
    <definedName name="SituacaoBens" localSheetId="31">TSituacaoBens[SITUAÇÃO DOS BENS]</definedName>
    <definedName name="SituacaoBens" localSheetId="37">TSituacaoBens[SITUAÇÃO DOS BENS]</definedName>
    <definedName name="SituacaoBens" localSheetId="36">TSituacaoBens[SITUAÇÃO DOS BENS]</definedName>
    <definedName name="SituacaoBens">TSituacaoBens[SITUAÇÃO DOS BENS]</definedName>
    <definedName name="_xlnm.Print_Titles" localSheetId="49">'Banco de Dados'!$6:$6</definedName>
    <definedName name="_xlnm.Print_Titles" localSheetId="33">'Rel-de-Contas'!$6:$6</definedName>
    <definedName name="Trabalho" localSheetId="30">TTrabalho[JOGOS E LOTERIA]</definedName>
    <definedName name="Trabalho" localSheetId="27">TTrabalho[JOGOS E LOTERIA]</definedName>
    <definedName name="Trabalho" localSheetId="28">TTrabalho[JOGOS E LOTERIA]</definedName>
    <definedName name="Trabalho" localSheetId="22">TTrabalho[JOGOS E LOTERIA]</definedName>
    <definedName name="Trabalho" localSheetId="23">TTrabalho[JOGOS E LOTERIA]</definedName>
    <definedName name="Trabalho" localSheetId="34">TTrabalho[JOGOS E LOTERIA]</definedName>
    <definedName name="Trabalho" localSheetId="10">TTrabalho[JOGOS E LOTERIA]</definedName>
    <definedName name="Trabalho" localSheetId="16">TTrabalho[JOGOS E LOTERIA]</definedName>
    <definedName name="Trabalho" localSheetId="19">TTrabalho[JOGOS E LOTERIA]</definedName>
    <definedName name="Trabalho" localSheetId="9">TTrabalho[JOGOS E LOTERIA]</definedName>
    <definedName name="Trabalho" localSheetId="14">TTrabalho[JOGOS E LOTERIA]</definedName>
    <definedName name="Trabalho" localSheetId="35">TTrabalho[JOGOS E LOTERIA]</definedName>
    <definedName name="Trabalho" localSheetId="18">TTrabalho[JOGOS E LOTERIA]</definedName>
    <definedName name="Trabalho" localSheetId="25">TTrabalho[JOGOS E LOTERIA]</definedName>
    <definedName name="Trabalho" localSheetId="24">TTrabalho[JOGOS E LOTERIA]</definedName>
    <definedName name="Trabalho" localSheetId="13">TTrabalho[JOGOS E LOTERIA]</definedName>
    <definedName name="Trabalho" localSheetId="8">TTrabalho[JOGOS E LOTERIA]</definedName>
    <definedName name="Trabalho" localSheetId="11">TTrabalho[JOGOS E LOTERIA]</definedName>
    <definedName name="Trabalho" localSheetId="15">TTrabalho[JOGOS E LOTERIA]</definedName>
    <definedName name="Trabalho" localSheetId="12">TTrabalho[JOGOS E LOTERIA]</definedName>
    <definedName name="Trabalho" localSheetId="26">TTrabalho[JOGOS E LOTERIA]</definedName>
    <definedName name="Trabalho" localSheetId="17">TTrabalho[JOGOS E LOTERIA]</definedName>
    <definedName name="Trabalho" localSheetId="20">TTrabalho[JOGOS E LOTERIA]</definedName>
    <definedName name="Trabalho" localSheetId="6">TTrabalho[JOGOS E LOTERIA]</definedName>
    <definedName name="Trabalho" localSheetId="32">TTrabalho[JOGOS E LOTERIA]</definedName>
    <definedName name="Trabalho" localSheetId="5">TTrabalho[JOGOS E LOTERIA]</definedName>
    <definedName name="Trabalho" localSheetId="41">TTrabalho[JOGOS E LOTERIA]</definedName>
    <definedName name="Trabalho" localSheetId="33">TTrabalho[JOGOS E LOTERIA]</definedName>
    <definedName name="Trabalho" localSheetId="29">TTrabalho[JOGOS E LOTERIA]</definedName>
    <definedName name="Trabalho" localSheetId="31">TTrabalho[JOGOS E LOTERIA]</definedName>
    <definedName name="Trabalho" localSheetId="37">TTrabalho[JOGOS E LOTERIA]</definedName>
    <definedName name="Trabalho" localSheetId="36">TTrabalho[JOGOS E LOTERIA]</definedName>
    <definedName name="Trabalho">TTrabalho[JOGOS E LOTERIA]</definedName>
    <definedName name="Transportes" localSheetId="30">TTransportes[AUTOMÓVEL]</definedName>
    <definedName name="Transportes" localSheetId="27">TTransportes[AUTOMÓVEL]</definedName>
    <definedName name="Transportes" localSheetId="28">TTransportes[AUTOMÓVEL]</definedName>
    <definedName name="Transportes" localSheetId="22">TTransportes[AUTOMÓVEL]</definedName>
    <definedName name="Transportes" localSheetId="23">TTransportes[AUTOMÓVEL]</definedName>
    <definedName name="Transportes" localSheetId="34">TTransportes[AUTOMÓVEL]</definedName>
    <definedName name="Transportes" localSheetId="10">TTransportes[AUTOMÓVEL]</definedName>
    <definedName name="Transportes" localSheetId="16">TTransportes[AUTOMÓVEL]</definedName>
    <definedName name="Transportes" localSheetId="19">TTransportes[AUTOMÓVEL]</definedName>
    <definedName name="Transportes" localSheetId="9">TTransportes[AUTOMÓVEL]</definedName>
    <definedName name="Transportes" localSheetId="14">TTransportes[AUTOMÓVEL]</definedName>
    <definedName name="Transportes" localSheetId="35">TTransportes[AUTOMÓVEL]</definedName>
    <definedName name="Transportes" localSheetId="18">TTransportes[AUTOMÓVEL]</definedName>
    <definedName name="Transportes" localSheetId="25">TTransportes[AUTOMÓVEL]</definedName>
    <definedName name="Transportes" localSheetId="24">TTransportes[AUTOMÓVEL]</definedName>
    <definedName name="Transportes" localSheetId="13">TTransportes[AUTOMÓVEL]</definedName>
    <definedName name="Transportes" localSheetId="8">TTransportes[AUTOMÓVEL]</definedName>
    <definedName name="Transportes" localSheetId="11">TTransportes[AUTOMÓVEL]</definedName>
    <definedName name="Transportes" localSheetId="15">TTransportes[AUTOMÓVEL]</definedName>
    <definedName name="Transportes" localSheetId="12">TTransportes[AUTOMÓVEL]</definedName>
    <definedName name="Transportes" localSheetId="26">TTransportes[AUTOMÓVEL]</definedName>
    <definedName name="Transportes" localSheetId="17">TTransportes[AUTOMÓVEL]</definedName>
    <definedName name="Transportes" localSheetId="20">TTransportes[AUTOMÓVEL]</definedName>
    <definedName name="Transportes" localSheetId="6">TTransportes[AUTOMÓVEL]</definedName>
    <definedName name="Transportes" localSheetId="32">TTransportes[AUTOMÓVEL]</definedName>
    <definedName name="Transportes" localSheetId="5">TTransportes[AUTOMÓVEL]</definedName>
    <definedName name="Transportes" localSheetId="41">TTransportes[AUTOMÓVEL]</definedName>
    <definedName name="Transportes" localSheetId="33">TTransportes[AUTOMÓVEL]</definedName>
    <definedName name="Transportes" localSheetId="29">TTransportes[AUTOMÓVEL]</definedName>
    <definedName name="Transportes" localSheetId="31">TTransportes[AUTOMÓVEL]</definedName>
    <definedName name="Transportes" localSheetId="37">TTransportes[AUTOMÓVEL]</definedName>
    <definedName name="Transportes" localSheetId="36">TTransportes[AUTOMÓVEL]</definedName>
    <definedName name="Transportes">TTransportes[AUTOMÓVEL]</definedName>
  </definedNames>
  <calcPr calcId="191029"/>
  <fileRecoveryPr autoRecover="0"/>
  <extLst>
    <ext xmlns:x15="http://schemas.microsoft.com/office/spreadsheetml/2010/11/main" uri="{FCE2AD5D-F65C-4FA6-A056-5C36A1767C68}">
      <x15:dataModel>
        <x15:modelTables>
          <x15:modelTable id="TBD-7734cd22-1240-4dc3-a54d-8699646ef236" name="TBD" connection="WorksheetConnection_ORÇAMENTO 2015 e anterior Versão11.2.7 - Copia.xlsm!TB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53" l="1"/>
  <c r="K4" i="53" l="1"/>
  <c r="C5" i="213" l="1"/>
  <c r="I5" i="213"/>
  <c r="L7" i="53"/>
  <c r="M7" i="53"/>
  <c r="O7" i="53"/>
  <c r="P7" i="53"/>
  <c r="Q7" i="53"/>
  <c r="R7" i="53"/>
  <c r="S7" i="53"/>
  <c r="T7" i="53"/>
  <c r="U7" i="53"/>
  <c r="V7" i="53"/>
  <c r="X7" i="53"/>
  <c r="Y7" i="53"/>
  <c r="Z7" i="53"/>
  <c r="AA7" i="53"/>
  <c r="AB7" i="53" l="1"/>
  <c r="L5" i="91" l="1"/>
  <c r="N5" i="194" l="1"/>
  <c r="J5" i="91" l="1"/>
  <c r="K5" i="91" s="1"/>
  <c r="E7" i="198"/>
  <c r="L7" i="198"/>
  <c r="M7" i="198" s="1"/>
  <c r="H9" i="125" l="1"/>
  <c r="J9" i="125"/>
  <c r="K9" i="125"/>
  <c r="G9" i="125"/>
  <c r="E19" i="218"/>
  <c r="E18" i="218"/>
  <c r="E17" i="218"/>
  <c r="E16" i="218"/>
  <c r="AP5" i="218"/>
  <c r="AP6" i="218"/>
  <c r="AP7" i="218"/>
  <c r="L26" i="12"/>
  <c r="E15" i="218"/>
  <c r="AP4" i="218"/>
  <c r="M1" i="218"/>
  <c r="AP3" i="218"/>
  <c r="AP2" i="218"/>
  <c r="AP1" i="218"/>
  <c r="I9" i="125" l="1"/>
  <c r="E11" i="218"/>
  <c r="E7" i="218"/>
  <c r="E14" i="218"/>
  <c r="E10" i="218"/>
  <c r="E13" i="218"/>
  <c r="E9" i="218"/>
  <c r="E12" i="218"/>
  <c r="E8" i="218"/>
  <c r="F6" i="218"/>
  <c r="F19" i="218" s="1"/>
  <c r="F17" i="218" l="1"/>
  <c r="F18" i="218"/>
  <c r="F16" i="218"/>
  <c r="F7" i="218"/>
  <c r="F13" i="218"/>
  <c r="F9" i="218"/>
  <c r="F14" i="218"/>
  <c r="F10" i="218"/>
  <c r="F15" i="218"/>
  <c r="F11" i="218"/>
  <c r="F12" i="218"/>
  <c r="F8" i="218"/>
  <c r="G6" i="218"/>
  <c r="G19" i="218" s="1"/>
  <c r="G17" i="218" l="1"/>
  <c r="G18" i="218"/>
  <c r="G16" i="218"/>
  <c r="G7" i="218"/>
  <c r="G14" i="218"/>
  <c r="G10" i="218"/>
  <c r="G15" i="218"/>
  <c r="G11" i="218"/>
  <c r="G12" i="218"/>
  <c r="G8" i="218"/>
  <c r="G13" i="218"/>
  <c r="G9" i="218"/>
  <c r="H6" i="218"/>
  <c r="H19" i="218" s="1"/>
  <c r="H18" i="218" l="1"/>
  <c r="H17" i="218"/>
  <c r="H16" i="218"/>
  <c r="H7" i="218"/>
  <c r="H15" i="218"/>
  <c r="H11" i="218"/>
  <c r="H12" i="218"/>
  <c r="H8" i="218"/>
  <c r="H13" i="218"/>
  <c r="H9" i="218"/>
  <c r="H14" i="218"/>
  <c r="H10" i="218"/>
  <c r="I6" i="218"/>
  <c r="I19" i="218" s="1"/>
  <c r="I17" i="218" l="1"/>
  <c r="I18" i="218"/>
  <c r="I16" i="218"/>
  <c r="I7" i="218"/>
  <c r="I12" i="218"/>
  <c r="I8" i="218"/>
  <c r="I13" i="218"/>
  <c r="I9" i="218"/>
  <c r="I14" i="218"/>
  <c r="I10" i="218"/>
  <c r="I15" i="218"/>
  <c r="I11" i="218"/>
  <c r="J6" i="218"/>
  <c r="J19" i="218" s="1"/>
  <c r="J17" i="218" l="1"/>
  <c r="J18" i="218"/>
  <c r="J16" i="218"/>
  <c r="J7" i="218"/>
  <c r="J13" i="218"/>
  <c r="J9" i="218"/>
  <c r="J14" i="218"/>
  <c r="J10" i="218"/>
  <c r="J15" i="218"/>
  <c r="J11" i="218"/>
  <c r="J12" i="218"/>
  <c r="J8" i="218"/>
  <c r="K6" i="218"/>
  <c r="K19" i="218" s="1"/>
  <c r="K17" i="218" l="1"/>
  <c r="K18" i="218"/>
  <c r="K16" i="218"/>
  <c r="K7" i="218"/>
  <c r="K14" i="218"/>
  <c r="K10" i="218"/>
  <c r="K15" i="218"/>
  <c r="K11" i="218"/>
  <c r="K12" i="218"/>
  <c r="K8" i="218"/>
  <c r="K13" i="218"/>
  <c r="K9" i="218"/>
  <c r="L6" i="218"/>
  <c r="L19" i="218" s="1"/>
  <c r="L18" i="218" l="1"/>
  <c r="L17" i="218"/>
  <c r="L16" i="218"/>
  <c r="L7" i="218"/>
  <c r="L15" i="218"/>
  <c r="L11" i="218"/>
  <c r="L8" i="218"/>
  <c r="L12" i="218"/>
  <c r="L13" i="218"/>
  <c r="L9" i="218"/>
  <c r="L14" i="218"/>
  <c r="L10" i="218"/>
  <c r="M6" i="218"/>
  <c r="M19" i="218" s="1"/>
  <c r="M17" i="218" l="1"/>
  <c r="M18" i="218"/>
  <c r="M16" i="218"/>
  <c r="M7" i="218"/>
  <c r="M12" i="218"/>
  <c r="M8" i="218"/>
  <c r="M13" i="218"/>
  <c r="M9" i="218"/>
  <c r="M14" i="218"/>
  <c r="M10" i="218"/>
  <c r="M15" i="218"/>
  <c r="M11" i="218"/>
  <c r="N6" i="218"/>
  <c r="N19" i="218" s="1"/>
  <c r="N17" i="218" l="1"/>
  <c r="N18" i="218"/>
  <c r="N16" i="218"/>
  <c r="N7" i="218"/>
  <c r="N13" i="218"/>
  <c r="N9" i="218"/>
  <c r="N14" i="218"/>
  <c r="N10" i="218"/>
  <c r="N15" i="218"/>
  <c r="N11" i="218"/>
  <c r="N12" i="218"/>
  <c r="N8" i="218"/>
  <c r="O6" i="218"/>
  <c r="O19" i="218" s="1"/>
  <c r="O17" i="218" l="1"/>
  <c r="O18" i="218"/>
  <c r="O16" i="218"/>
  <c r="O7" i="218"/>
  <c r="O14" i="218"/>
  <c r="O10" i="218"/>
  <c r="O15" i="218"/>
  <c r="O11" i="218"/>
  <c r="O12" i="218"/>
  <c r="O8" i="218"/>
  <c r="O13" i="218"/>
  <c r="O9" i="218"/>
  <c r="P6" i="218"/>
  <c r="P19" i="218" s="1"/>
  <c r="P18" i="218" l="1"/>
  <c r="P17" i="218"/>
  <c r="P16" i="218"/>
  <c r="P7" i="218"/>
  <c r="P15" i="218"/>
  <c r="P11" i="218"/>
  <c r="P12" i="218"/>
  <c r="P8" i="218"/>
  <c r="P13" i="218"/>
  <c r="P9" i="218"/>
  <c r="P14" i="218"/>
  <c r="P10" i="218"/>
  <c r="P43" i="178" l="1"/>
  <c r="N32" i="145" l="1"/>
  <c r="P3" i="127"/>
  <c r="H1" i="91"/>
  <c r="N4" i="143"/>
  <c r="C4" i="143"/>
  <c r="O21" i="133"/>
  <c r="N21" i="133"/>
  <c r="M21" i="133"/>
  <c r="L21" i="133"/>
  <c r="K21" i="133"/>
  <c r="J21" i="133"/>
  <c r="I21" i="133"/>
  <c r="H21" i="133"/>
  <c r="G21" i="133"/>
  <c r="F21" i="133"/>
  <c r="E21" i="133"/>
  <c r="D21" i="133"/>
  <c r="C19" i="133"/>
  <c r="D12" i="133"/>
  <c r="D4" i="171"/>
  <c r="D13" i="129"/>
  <c r="D12" i="129"/>
  <c r="D11" i="129"/>
  <c r="P4" i="125"/>
  <c r="I4" i="198"/>
  <c r="I3" i="198"/>
  <c r="F5" i="177"/>
  <c r="C5" i="195"/>
  <c r="AM4" i="195"/>
  <c r="AM3" i="195"/>
  <c r="E3" i="195"/>
  <c r="AM2" i="195"/>
  <c r="AK2" i="195"/>
  <c r="AJ2" i="195"/>
  <c r="AH2" i="195"/>
  <c r="C18" i="206"/>
  <c r="D8" i="206"/>
  <c r="X1" i="206"/>
  <c r="D4" i="53"/>
  <c r="D3" i="53"/>
  <c r="AO1" i="53"/>
  <c r="I1" i="53"/>
  <c r="O4" i="200" s="1"/>
  <c r="G16" i="183"/>
  <c r="G15" i="183"/>
  <c r="F15" i="183"/>
  <c r="I8" i="183" s="1"/>
  <c r="G13" i="183"/>
  <c r="G12" i="183"/>
  <c r="S11" i="183"/>
  <c r="R10" i="183"/>
  <c r="Q10" i="183"/>
  <c r="G10" i="183"/>
  <c r="R9" i="183"/>
  <c r="Q9" i="183"/>
  <c r="H8" i="183"/>
  <c r="I7" i="183"/>
  <c r="H7" i="183"/>
  <c r="K6" i="183"/>
  <c r="I6" i="183"/>
  <c r="H6" i="183"/>
  <c r="K5" i="183"/>
  <c r="AD4" i="183"/>
  <c r="Y3" i="183"/>
  <c r="Y2" i="183"/>
  <c r="Y1" i="183"/>
  <c r="E11" i="183" s="1"/>
  <c r="F2" i="192"/>
  <c r="C42" i="202"/>
  <c r="C22" i="202"/>
  <c r="K11" i="202"/>
  <c r="K10" i="202"/>
  <c r="K9" i="202"/>
  <c r="C5" i="202" s="1"/>
  <c r="K7" i="202"/>
  <c r="K6" i="202"/>
  <c r="F46" i="178"/>
  <c r="L21" i="178"/>
  <c r="J11" i="178"/>
  <c r="J10" i="178"/>
  <c r="J9" i="178"/>
  <c r="B45" i="178" s="1"/>
  <c r="J7" i="178"/>
  <c r="J6" i="178"/>
  <c r="K1" i="197"/>
  <c r="H30" i="204"/>
  <c r="Q28" i="204"/>
  <c r="P28" i="204"/>
  <c r="O28" i="204"/>
  <c r="N28" i="204"/>
  <c r="M28" i="204"/>
  <c r="L28" i="204"/>
  <c r="K28" i="204"/>
  <c r="J28" i="204"/>
  <c r="I28" i="204"/>
  <c r="H28" i="204"/>
  <c r="G28" i="204"/>
  <c r="F28" i="204"/>
  <c r="R27" i="204"/>
  <c r="R26" i="204"/>
  <c r="R25" i="204"/>
  <c r="R24" i="204"/>
  <c r="R23" i="204"/>
  <c r="R22" i="204"/>
  <c r="R21" i="204"/>
  <c r="R20" i="204"/>
  <c r="R19" i="204"/>
  <c r="R18" i="204"/>
  <c r="R17" i="204"/>
  <c r="R16" i="204"/>
  <c r="R15" i="204"/>
  <c r="R14" i="204"/>
  <c r="R13" i="204"/>
  <c r="D7" i="204"/>
  <c r="M4" i="191"/>
  <c r="G28" i="132"/>
  <c r="G27" i="132"/>
  <c r="U9" i="132"/>
  <c r="T9" i="132"/>
  <c r="D3" i="132"/>
  <c r="K52" i="199"/>
  <c r="H52" i="199"/>
  <c r="G52" i="199"/>
  <c r="H51" i="199" s="1"/>
  <c r="K27" i="199"/>
  <c r="B7" i="199" s="1"/>
  <c r="K5" i="199"/>
  <c r="J5" i="199"/>
  <c r="C21" i="200"/>
  <c r="G20" i="200" s="1"/>
  <c r="C10" i="200"/>
  <c r="G9" i="200" s="1"/>
  <c r="F2" i="205"/>
  <c r="H33" i="207"/>
  <c r="H32" i="207"/>
  <c r="H31" i="207"/>
  <c r="E5" i="207"/>
  <c r="E33" i="158"/>
  <c r="C29" i="209" s="1"/>
  <c r="E32" i="158"/>
  <c r="V27" i="12" s="1"/>
  <c r="E31" i="158"/>
  <c r="E30" i="158"/>
  <c r="E29" i="158"/>
  <c r="V24" i="12" s="1"/>
  <c r="E28" i="158"/>
  <c r="V22" i="12" s="1"/>
  <c r="E27" i="158"/>
  <c r="V21" i="12" s="1"/>
  <c r="E26" i="158"/>
  <c r="E25" i="158"/>
  <c r="V19" i="12" s="1"/>
  <c r="AO24" i="158"/>
  <c r="AN24" i="158"/>
  <c r="AM24" i="158"/>
  <c r="AL24" i="158"/>
  <c r="AK24" i="158"/>
  <c r="AJ24" i="158"/>
  <c r="AI24" i="158"/>
  <c r="AH24" i="158"/>
  <c r="AG24" i="158"/>
  <c r="AF24" i="158"/>
  <c r="AE24" i="158"/>
  <c r="AD24" i="158"/>
  <c r="AC24" i="158"/>
  <c r="AB24" i="158"/>
  <c r="AA24" i="158"/>
  <c r="Z24" i="158"/>
  <c r="Y24" i="158"/>
  <c r="X24" i="158"/>
  <c r="W24" i="158"/>
  <c r="V24" i="158"/>
  <c r="U24" i="158"/>
  <c r="T24" i="158"/>
  <c r="S24" i="158"/>
  <c r="E24" i="158"/>
  <c r="C20" i="209" s="1"/>
  <c r="AO23" i="158"/>
  <c r="AN23" i="158"/>
  <c r="AM23" i="158"/>
  <c r="AL23" i="158"/>
  <c r="AK23" i="158"/>
  <c r="AJ23" i="158"/>
  <c r="AI23" i="158"/>
  <c r="AH23" i="158"/>
  <c r="AG23" i="158"/>
  <c r="AF23" i="158"/>
  <c r="AE23" i="158"/>
  <c r="AD23" i="158"/>
  <c r="AC23" i="158"/>
  <c r="AB23" i="158"/>
  <c r="AA23" i="158"/>
  <c r="Z23" i="158"/>
  <c r="Y23" i="158"/>
  <c r="X23" i="158"/>
  <c r="W23" i="158"/>
  <c r="V23" i="158"/>
  <c r="U23" i="158"/>
  <c r="T23" i="158"/>
  <c r="S23" i="158"/>
  <c r="E23" i="158"/>
  <c r="C19" i="209" s="1"/>
  <c r="AO22" i="158"/>
  <c r="AN22" i="158"/>
  <c r="AM22" i="158"/>
  <c r="AL22" i="158"/>
  <c r="AK22" i="158"/>
  <c r="AJ22" i="158"/>
  <c r="AI22" i="158"/>
  <c r="AH22" i="158"/>
  <c r="AG22" i="158"/>
  <c r="AF22" i="158"/>
  <c r="AE22" i="158"/>
  <c r="AD22" i="158"/>
  <c r="AC22" i="158"/>
  <c r="AB22" i="158"/>
  <c r="AA22" i="158"/>
  <c r="Z22" i="158"/>
  <c r="Y22" i="158"/>
  <c r="X22" i="158"/>
  <c r="W22" i="158"/>
  <c r="V22" i="158"/>
  <c r="U22" i="158"/>
  <c r="T22" i="158"/>
  <c r="S22" i="158"/>
  <c r="E22" i="158"/>
  <c r="C18" i="209" s="1"/>
  <c r="AO21" i="158"/>
  <c r="AN21" i="158"/>
  <c r="AM21" i="158"/>
  <c r="AL21" i="158"/>
  <c r="AK21" i="158"/>
  <c r="AJ21" i="158"/>
  <c r="AI21" i="158"/>
  <c r="AH21" i="158"/>
  <c r="AG21" i="158"/>
  <c r="AF21" i="158"/>
  <c r="AE21" i="158"/>
  <c r="AD21" i="158"/>
  <c r="AC21" i="158"/>
  <c r="AB21" i="158"/>
  <c r="AA21" i="158"/>
  <c r="Z21" i="158"/>
  <c r="Y21" i="158"/>
  <c r="X21" i="158"/>
  <c r="W21" i="158"/>
  <c r="V21" i="158"/>
  <c r="U21" i="158"/>
  <c r="T21" i="158"/>
  <c r="S21" i="158"/>
  <c r="E21" i="158"/>
  <c r="V15" i="12" s="1"/>
  <c r="AO20" i="158"/>
  <c r="AN20" i="158"/>
  <c r="AM20" i="158"/>
  <c r="AL20" i="158"/>
  <c r="AK20" i="158"/>
  <c r="AJ20" i="158"/>
  <c r="AI20" i="158"/>
  <c r="AH20" i="158"/>
  <c r="AG20" i="158"/>
  <c r="AF20" i="158"/>
  <c r="AE20" i="158"/>
  <c r="AD20" i="158"/>
  <c r="AC20" i="158"/>
  <c r="AB20" i="158"/>
  <c r="AA20" i="158"/>
  <c r="Z20" i="158"/>
  <c r="Y20" i="158"/>
  <c r="X20" i="158"/>
  <c r="W20" i="158"/>
  <c r="V20" i="158"/>
  <c r="U20" i="158"/>
  <c r="T20" i="158"/>
  <c r="S20" i="158"/>
  <c r="E20" i="158"/>
  <c r="C16" i="209" s="1"/>
  <c r="AO19" i="158"/>
  <c r="AN19" i="158"/>
  <c r="AM19" i="158"/>
  <c r="AL19" i="158"/>
  <c r="AK19" i="158"/>
  <c r="AJ19" i="158"/>
  <c r="AI19" i="158"/>
  <c r="AH19" i="158"/>
  <c r="AG19" i="158"/>
  <c r="AF19" i="158"/>
  <c r="AE19" i="158"/>
  <c r="AD19" i="158"/>
  <c r="AC19" i="158"/>
  <c r="AB19" i="158"/>
  <c r="AA19" i="158"/>
  <c r="Z19" i="158"/>
  <c r="Y19" i="158"/>
  <c r="X19" i="158"/>
  <c r="W19" i="158"/>
  <c r="V19" i="158"/>
  <c r="U19" i="158"/>
  <c r="T19" i="158"/>
  <c r="S19" i="158"/>
  <c r="E19" i="158"/>
  <c r="C15" i="209" s="1"/>
  <c r="AO18" i="158"/>
  <c r="AN18" i="158"/>
  <c r="AM18" i="158"/>
  <c r="AL18" i="158"/>
  <c r="AK18" i="158"/>
  <c r="AJ18" i="158"/>
  <c r="AI18" i="158"/>
  <c r="AH18" i="158"/>
  <c r="AG18" i="158"/>
  <c r="AF18" i="158"/>
  <c r="AE18" i="158"/>
  <c r="AD18" i="158"/>
  <c r="AC18" i="158"/>
  <c r="AB18" i="158"/>
  <c r="AA18" i="158"/>
  <c r="Z18" i="158"/>
  <c r="Y18" i="158"/>
  <c r="X18" i="158"/>
  <c r="W18" i="158"/>
  <c r="V18" i="158"/>
  <c r="U18" i="158"/>
  <c r="T18" i="158"/>
  <c r="S18" i="158"/>
  <c r="E18" i="158"/>
  <c r="V12" i="12" s="1"/>
  <c r="AO17" i="158"/>
  <c r="AN17" i="158"/>
  <c r="AM17" i="158"/>
  <c r="AL17" i="158"/>
  <c r="AK17" i="158"/>
  <c r="AJ17" i="158"/>
  <c r="AI17" i="158"/>
  <c r="AH17" i="158"/>
  <c r="AG17" i="158"/>
  <c r="AF17" i="158"/>
  <c r="AE17" i="158"/>
  <c r="AD17" i="158"/>
  <c r="AC17" i="158"/>
  <c r="AB17" i="158"/>
  <c r="AA17" i="158"/>
  <c r="Z17" i="158"/>
  <c r="Y17" i="158"/>
  <c r="X17" i="158"/>
  <c r="W17" i="158"/>
  <c r="V17" i="158"/>
  <c r="U17" i="158"/>
  <c r="T17" i="158"/>
  <c r="S17" i="158"/>
  <c r="E17" i="158"/>
  <c r="V11" i="12" s="1"/>
  <c r="AO16" i="158"/>
  <c r="AN16" i="158"/>
  <c r="AM16" i="158"/>
  <c r="AL16" i="158"/>
  <c r="AK16" i="158"/>
  <c r="AJ16" i="158"/>
  <c r="AI16" i="158"/>
  <c r="AH16" i="158"/>
  <c r="AG16" i="158"/>
  <c r="AF16" i="158"/>
  <c r="AE16" i="158"/>
  <c r="AD16" i="158"/>
  <c r="AC16" i="158"/>
  <c r="AB16" i="158"/>
  <c r="AA16" i="158"/>
  <c r="Z16" i="158"/>
  <c r="Y16" i="158"/>
  <c r="X16" i="158"/>
  <c r="W16" i="158"/>
  <c r="V16" i="158"/>
  <c r="U16" i="158"/>
  <c r="T16" i="158"/>
  <c r="S16" i="158"/>
  <c r="E16" i="158"/>
  <c r="V10" i="12" s="1"/>
  <c r="AO15" i="158"/>
  <c r="AN15" i="158"/>
  <c r="AM15" i="158"/>
  <c r="AL15" i="158"/>
  <c r="AK15" i="158"/>
  <c r="AJ15" i="158"/>
  <c r="AI15" i="158"/>
  <c r="AH15" i="158"/>
  <c r="AG15" i="158"/>
  <c r="AF15" i="158"/>
  <c r="AE15" i="158"/>
  <c r="AD15" i="158"/>
  <c r="AC15" i="158"/>
  <c r="AB15" i="158"/>
  <c r="AA15" i="158"/>
  <c r="Z15" i="158"/>
  <c r="Y15" i="158"/>
  <c r="X15" i="158"/>
  <c r="W15" i="158"/>
  <c r="V15" i="158"/>
  <c r="U15" i="158"/>
  <c r="T15" i="158"/>
  <c r="S15" i="158"/>
  <c r="E15" i="158"/>
  <c r="C11" i="209" s="1"/>
  <c r="AO14" i="158"/>
  <c r="AN14" i="158"/>
  <c r="AM14" i="158"/>
  <c r="AL14" i="158"/>
  <c r="AK14" i="158"/>
  <c r="AJ14" i="158"/>
  <c r="AI14" i="158"/>
  <c r="AH14" i="158"/>
  <c r="AG14" i="158"/>
  <c r="AF14" i="158"/>
  <c r="AE14" i="158"/>
  <c r="AD14" i="158"/>
  <c r="AC14" i="158"/>
  <c r="AB14" i="158"/>
  <c r="AA14" i="158"/>
  <c r="Z14" i="158"/>
  <c r="Y14" i="158"/>
  <c r="X14" i="158"/>
  <c r="W14" i="158"/>
  <c r="V14" i="158"/>
  <c r="U14" i="158"/>
  <c r="T14" i="158"/>
  <c r="S14" i="158"/>
  <c r="E14" i="158"/>
  <c r="C10" i="209" s="1"/>
  <c r="AO13" i="158"/>
  <c r="AN13" i="158"/>
  <c r="AM13" i="158"/>
  <c r="AL13" i="158"/>
  <c r="AK13" i="158"/>
  <c r="AJ13" i="158"/>
  <c r="AI13" i="158"/>
  <c r="AH13" i="158"/>
  <c r="AG13" i="158"/>
  <c r="AF13" i="158"/>
  <c r="AE13" i="158"/>
  <c r="AD13" i="158"/>
  <c r="AC13" i="158"/>
  <c r="AB13" i="158"/>
  <c r="AA13" i="158"/>
  <c r="Z13" i="158"/>
  <c r="Y13" i="158"/>
  <c r="X13" i="158"/>
  <c r="W13" i="158"/>
  <c r="V13" i="158"/>
  <c r="U13" i="158"/>
  <c r="T13" i="158"/>
  <c r="S13" i="158"/>
  <c r="E13" i="158"/>
  <c r="AC14" i="12" s="1"/>
  <c r="AO12" i="158"/>
  <c r="AN12" i="158"/>
  <c r="AM12" i="158"/>
  <c r="AL12" i="158"/>
  <c r="AK12" i="158"/>
  <c r="AJ12" i="158"/>
  <c r="AI12" i="158"/>
  <c r="AH12" i="158"/>
  <c r="AG12" i="158"/>
  <c r="AF12" i="158"/>
  <c r="AE12" i="158"/>
  <c r="AD12" i="158"/>
  <c r="AC12" i="158"/>
  <c r="AB12" i="158"/>
  <c r="AA12" i="158"/>
  <c r="Z12" i="158"/>
  <c r="Y12" i="158"/>
  <c r="X12" i="158"/>
  <c r="W12" i="158"/>
  <c r="V12" i="158"/>
  <c r="U12" i="158"/>
  <c r="T12" i="158"/>
  <c r="S12" i="158"/>
  <c r="E12" i="158"/>
  <c r="AO11" i="158"/>
  <c r="AN11" i="158"/>
  <c r="AM11" i="158"/>
  <c r="AL11" i="158"/>
  <c r="AK11" i="158"/>
  <c r="AJ11" i="158"/>
  <c r="AI11" i="158"/>
  <c r="AH11" i="158"/>
  <c r="AG11" i="158"/>
  <c r="AF11" i="158"/>
  <c r="AE11" i="158"/>
  <c r="AD11" i="158"/>
  <c r="AC11" i="158"/>
  <c r="AB11" i="158"/>
  <c r="AA11" i="158"/>
  <c r="Z11" i="158"/>
  <c r="Y11" i="158"/>
  <c r="X11" i="158"/>
  <c r="W11" i="158"/>
  <c r="V11" i="158"/>
  <c r="U11" i="158"/>
  <c r="T11" i="158"/>
  <c r="S11" i="158"/>
  <c r="I11" i="158"/>
  <c r="E11" i="158"/>
  <c r="AO10" i="158"/>
  <c r="AN10" i="158"/>
  <c r="AM10" i="158"/>
  <c r="AL10" i="158"/>
  <c r="AK10" i="158"/>
  <c r="AJ10" i="158"/>
  <c r="AI10" i="158"/>
  <c r="AH10" i="158"/>
  <c r="AG10" i="158"/>
  <c r="AF10" i="158"/>
  <c r="AE10" i="158"/>
  <c r="AD10" i="158"/>
  <c r="AC10" i="158"/>
  <c r="AB10" i="158"/>
  <c r="AA10" i="158"/>
  <c r="Z10" i="158"/>
  <c r="Y10" i="158"/>
  <c r="X10" i="158"/>
  <c r="W10" i="158"/>
  <c r="V10" i="158"/>
  <c r="U10" i="158"/>
  <c r="T10" i="158"/>
  <c r="S10" i="158"/>
  <c r="E9" i="158"/>
  <c r="F9" i="158" s="1"/>
  <c r="P28" i="212"/>
  <c r="O28" i="212"/>
  <c r="N28" i="212"/>
  <c r="M28" i="212"/>
  <c r="L28" i="212"/>
  <c r="K28" i="212"/>
  <c r="J28" i="212"/>
  <c r="I28" i="212"/>
  <c r="O25" i="212"/>
  <c r="H28" i="212" s="1"/>
  <c r="C19" i="212"/>
  <c r="C10" i="212"/>
  <c r="H5" i="212"/>
  <c r="C5" i="212"/>
  <c r="E1" i="213"/>
  <c r="D2" i="214"/>
  <c r="M54" i="12"/>
  <c r="C19" i="12"/>
  <c r="E5" i="12"/>
  <c r="T7" i="183" l="1"/>
  <c r="E5" i="53"/>
  <c r="E4" i="53"/>
  <c r="H7" i="197"/>
  <c r="I7" i="197"/>
  <c r="W7" i="53"/>
  <c r="H6" i="133"/>
  <c r="T9" i="133"/>
  <c r="T10" i="133"/>
  <c r="T11" i="133"/>
  <c r="I6" i="133"/>
  <c r="J6" i="133"/>
  <c r="I5" i="133"/>
  <c r="S5" i="133"/>
  <c r="O5" i="133"/>
  <c r="K5" i="133"/>
  <c r="R5" i="133"/>
  <c r="N5" i="133"/>
  <c r="J5" i="133"/>
  <c r="Q5" i="133"/>
  <c r="M5" i="133"/>
  <c r="P5" i="133"/>
  <c r="L5" i="133"/>
  <c r="K6" i="133"/>
  <c r="H48" i="199"/>
  <c r="H32" i="199"/>
  <c r="H36" i="199"/>
  <c r="AC12" i="12"/>
  <c r="AG12" i="12" s="1"/>
  <c r="E28" i="212"/>
  <c r="V14" i="12"/>
  <c r="U14" i="12" s="1"/>
  <c r="H40" i="199"/>
  <c r="V26" i="12"/>
  <c r="V18" i="12"/>
  <c r="T18" i="12" s="1"/>
  <c r="V9" i="12"/>
  <c r="U9" i="12" s="1"/>
  <c r="V13" i="12"/>
  <c r="T13" i="12" s="1"/>
  <c r="V17" i="12"/>
  <c r="T17" i="12" s="1"/>
  <c r="H44" i="199"/>
  <c r="V28" i="12"/>
  <c r="T28" i="12" s="1"/>
  <c r="C14" i="209"/>
  <c r="D14" i="209" s="1"/>
  <c r="V16" i="12"/>
  <c r="T26" i="183"/>
  <c r="T19" i="183"/>
  <c r="T25" i="183"/>
  <c r="T22" i="183"/>
  <c r="T18" i="183"/>
  <c r="T21" i="183"/>
  <c r="T23" i="183"/>
  <c r="T20" i="183"/>
  <c r="T24" i="183"/>
  <c r="V8" i="12"/>
  <c r="T8" i="12" s="1"/>
  <c r="Y17" i="12"/>
  <c r="Z17" i="12" s="1"/>
  <c r="F28" i="212"/>
  <c r="C8" i="171"/>
  <c r="V8" i="171" s="1"/>
  <c r="C15" i="143"/>
  <c r="D15" i="143" s="1"/>
  <c r="B12" i="178"/>
  <c r="D12" i="178" s="1"/>
  <c r="C27" i="171"/>
  <c r="AD27" i="171" s="1"/>
  <c r="C36" i="143"/>
  <c r="H36" i="143" s="1"/>
  <c r="C58" i="206"/>
  <c r="D58" i="206" s="1"/>
  <c r="B39" i="178"/>
  <c r="P39" i="178" s="1"/>
  <c r="C26" i="209"/>
  <c r="D26" i="209" s="1"/>
  <c r="G28" i="212"/>
  <c r="I15" i="158"/>
  <c r="J15" i="158" s="1"/>
  <c r="C13" i="171"/>
  <c r="AB13" i="171" s="1"/>
  <c r="C22" i="143"/>
  <c r="H22" i="143" s="1"/>
  <c r="C44" i="206"/>
  <c r="B25" i="178"/>
  <c r="C24" i="171"/>
  <c r="Y24" i="171" s="1"/>
  <c r="C33" i="143"/>
  <c r="N33" i="143" s="1"/>
  <c r="C55" i="206"/>
  <c r="D55" i="206" s="1"/>
  <c r="B36" i="178"/>
  <c r="C28" i="171"/>
  <c r="AG28" i="171" s="1"/>
  <c r="C37" i="143"/>
  <c r="J37" i="143" s="1"/>
  <c r="C59" i="206"/>
  <c r="D59" i="206" s="1"/>
  <c r="B40" i="178"/>
  <c r="M40" i="178" s="1"/>
  <c r="C23" i="209"/>
  <c r="D23" i="209" s="1"/>
  <c r="C27" i="209"/>
  <c r="H29" i="199"/>
  <c r="H33" i="199"/>
  <c r="H37" i="199"/>
  <c r="H41" i="199"/>
  <c r="H45" i="199"/>
  <c r="H49" i="199"/>
  <c r="D11" i="204"/>
  <c r="D12" i="204" s="1"/>
  <c r="E22" i="204" s="1"/>
  <c r="C16" i="143"/>
  <c r="F16" i="143" s="1"/>
  <c r="C9" i="171"/>
  <c r="AD9" i="171" s="1"/>
  <c r="B13" i="178"/>
  <c r="C11" i="171"/>
  <c r="AD11" i="171" s="1"/>
  <c r="C20" i="143"/>
  <c r="O20" i="143" s="1"/>
  <c r="C42" i="206"/>
  <c r="D42" i="206" s="1"/>
  <c r="B23" i="178"/>
  <c r="D23" i="178" s="1"/>
  <c r="C12" i="171"/>
  <c r="AC12" i="171" s="1"/>
  <c r="C21" i="143"/>
  <c r="N21" i="143" s="1"/>
  <c r="C43" i="206"/>
  <c r="D43" i="206" s="1"/>
  <c r="B24" i="178"/>
  <c r="C23" i="171"/>
  <c r="Z23" i="171" s="1"/>
  <c r="C32" i="143"/>
  <c r="H32" i="143" s="1"/>
  <c r="C54" i="206"/>
  <c r="D54" i="206" s="1"/>
  <c r="B35" i="178"/>
  <c r="C22" i="209"/>
  <c r="D22" i="209" s="1"/>
  <c r="F6" i="132"/>
  <c r="F7" i="132" s="1"/>
  <c r="G20" i="132" s="1"/>
  <c r="H20" i="132" s="1"/>
  <c r="Y19" i="12"/>
  <c r="Z19" i="12" s="1"/>
  <c r="AC13" i="12"/>
  <c r="AE13" i="12" s="1"/>
  <c r="Y18" i="12"/>
  <c r="Z18" i="12" s="1"/>
  <c r="V20" i="12"/>
  <c r="U20" i="12" s="1"/>
  <c r="V25" i="12"/>
  <c r="U25" i="12" s="1"/>
  <c r="I16" i="158"/>
  <c r="J16" i="158" s="1"/>
  <c r="C23" i="143"/>
  <c r="N23" i="143" s="1"/>
  <c r="C45" i="206"/>
  <c r="D45" i="206" s="1"/>
  <c r="C14" i="171"/>
  <c r="W14" i="171" s="1"/>
  <c r="B26" i="178"/>
  <c r="F26" i="178" s="1"/>
  <c r="C25" i="171"/>
  <c r="AF25" i="171" s="1"/>
  <c r="C34" i="143"/>
  <c r="H34" i="143" s="1"/>
  <c r="C56" i="206"/>
  <c r="D56" i="206" s="1"/>
  <c r="B37" i="178"/>
  <c r="C12" i="209"/>
  <c r="D12" i="209" s="1"/>
  <c r="C24" i="209"/>
  <c r="D24" i="209" s="1"/>
  <c r="H30" i="199"/>
  <c r="H34" i="199"/>
  <c r="H38" i="199"/>
  <c r="H42" i="199"/>
  <c r="H46" i="199"/>
  <c r="H50" i="199"/>
  <c r="C7" i="171"/>
  <c r="AE7" i="171" s="1"/>
  <c r="C14" i="143"/>
  <c r="M14" i="143" s="1"/>
  <c r="T8" i="133"/>
  <c r="B13" i="202"/>
  <c r="B14" i="202" s="1"/>
  <c r="B11" i="178"/>
  <c r="L19" i="178" s="1"/>
  <c r="L46" i="178" s="1"/>
  <c r="I17" i="158"/>
  <c r="J17" i="158" s="1"/>
  <c r="C15" i="171"/>
  <c r="AB15" i="171" s="1"/>
  <c r="C24" i="143"/>
  <c r="D24" i="143" s="1"/>
  <c r="C46" i="206"/>
  <c r="D46" i="206" s="1"/>
  <c r="B27" i="178"/>
  <c r="P27" i="178" s="1"/>
  <c r="C16" i="171"/>
  <c r="I16" i="171" s="1"/>
  <c r="C25" i="143"/>
  <c r="J25" i="143" s="1"/>
  <c r="C47" i="206"/>
  <c r="D47" i="206" s="1"/>
  <c r="B28" i="178"/>
  <c r="E28" i="178" s="1"/>
  <c r="C17" i="171"/>
  <c r="X17" i="171" s="1"/>
  <c r="C26" i="143"/>
  <c r="L26" i="143" s="1"/>
  <c r="C48" i="206"/>
  <c r="D48" i="206" s="1"/>
  <c r="B29" i="178"/>
  <c r="P29" i="178" s="1"/>
  <c r="C27" i="143"/>
  <c r="N27" i="143" s="1"/>
  <c r="C49" i="206"/>
  <c r="D49" i="206" s="1"/>
  <c r="C18" i="171"/>
  <c r="AE18" i="171" s="1"/>
  <c r="B30" i="178"/>
  <c r="P30" i="178" s="1"/>
  <c r="C19" i="171"/>
  <c r="J19" i="171" s="1"/>
  <c r="C28" i="143"/>
  <c r="K28" i="143" s="1"/>
  <c r="C50" i="206"/>
  <c r="D50" i="206" s="1"/>
  <c r="B31" i="178"/>
  <c r="P31" i="178" s="1"/>
  <c r="C20" i="171"/>
  <c r="AE20" i="171" s="1"/>
  <c r="C29" i="143"/>
  <c r="F29" i="143" s="1"/>
  <c r="C51" i="206"/>
  <c r="D51" i="206" s="1"/>
  <c r="B32" i="178"/>
  <c r="P32" i="178" s="1"/>
  <c r="C21" i="171"/>
  <c r="AE21" i="171" s="1"/>
  <c r="C30" i="143"/>
  <c r="H30" i="143" s="1"/>
  <c r="C52" i="206"/>
  <c r="D52" i="206" s="1"/>
  <c r="B33" i="178"/>
  <c r="P33" i="178" s="1"/>
  <c r="C31" i="143"/>
  <c r="N31" i="143" s="1"/>
  <c r="C53" i="206"/>
  <c r="D53" i="206" s="1"/>
  <c r="C22" i="171"/>
  <c r="AA22" i="171" s="1"/>
  <c r="B34" i="178"/>
  <c r="C34" i="178" s="1"/>
  <c r="C35" i="143"/>
  <c r="N35" i="143" s="1"/>
  <c r="N46" i="143" s="1"/>
  <c r="C57" i="206"/>
  <c r="D57" i="206" s="1"/>
  <c r="C26" i="171"/>
  <c r="W26" i="171" s="1"/>
  <c r="B38" i="178"/>
  <c r="C38" i="178" s="1"/>
  <c r="C30" i="171"/>
  <c r="T30" i="171" s="1"/>
  <c r="C39" i="143"/>
  <c r="F39" i="143" s="1"/>
  <c r="F47" i="143" s="1"/>
  <c r="C61" i="206"/>
  <c r="D61" i="206" s="1"/>
  <c r="B42" i="178"/>
  <c r="C42" i="178" s="1"/>
  <c r="C13" i="209"/>
  <c r="D13" i="209" s="1"/>
  <c r="C17" i="209"/>
  <c r="D17" i="209" s="1"/>
  <c r="C21" i="209"/>
  <c r="D21" i="209" s="1"/>
  <c r="C25" i="209"/>
  <c r="D25" i="209" s="1"/>
  <c r="H31" i="199"/>
  <c r="H35" i="199"/>
  <c r="H39" i="199"/>
  <c r="H43" i="199"/>
  <c r="H47" i="199"/>
  <c r="C10" i="132"/>
  <c r="C11" i="132" s="1"/>
  <c r="D21" i="132" s="1"/>
  <c r="E21" i="132" s="1"/>
  <c r="M7" i="196"/>
  <c r="C29" i="171"/>
  <c r="AA29" i="171" s="1"/>
  <c r="C38" i="143"/>
  <c r="G38" i="143" s="1"/>
  <c r="C28" i="209"/>
  <c r="D28" i="209" s="1"/>
  <c r="B41" i="178"/>
  <c r="P41" i="178" s="1"/>
  <c r="C60" i="206"/>
  <c r="D60" i="206" s="1"/>
  <c r="D5" i="195"/>
  <c r="R28" i="204"/>
  <c r="N6" i="183"/>
  <c r="B5" i="178"/>
  <c r="K7" i="12"/>
  <c r="C54" i="12"/>
  <c r="U19" i="12"/>
  <c r="N7" i="12"/>
  <c r="F8" i="207"/>
  <c r="G37" i="207"/>
  <c r="O7" i="12"/>
  <c r="L8" i="207"/>
  <c r="M55" i="12"/>
  <c r="L7" i="12"/>
  <c r="T27" i="12"/>
  <c r="J59" i="12"/>
  <c r="H9" i="207"/>
  <c r="G8" i="207"/>
  <c r="F54" i="12"/>
  <c r="I7" i="12"/>
  <c r="M7" i="12"/>
  <c r="T19" i="12"/>
  <c r="U27" i="12"/>
  <c r="J7" i="12"/>
  <c r="I33" i="207"/>
  <c r="K8" i="207"/>
  <c r="J40" i="207"/>
  <c r="M57" i="12"/>
  <c r="G35" i="207"/>
  <c r="C3" i="206"/>
  <c r="M8" i="207"/>
  <c r="I9" i="207"/>
  <c r="G39" i="207"/>
  <c r="I54" i="12"/>
  <c r="D59" i="12"/>
  <c r="D8" i="207"/>
  <c r="H8" i="207"/>
  <c r="D9" i="207"/>
  <c r="L9" i="207"/>
  <c r="G41" i="207"/>
  <c r="G59" i="12"/>
  <c r="E8" i="207"/>
  <c r="I8" i="207"/>
  <c r="E9" i="207"/>
  <c r="M9" i="207"/>
  <c r="P21" i="133"/>
  <c r="H3" i="183"/>
  <c r="J8" i="207"/>
  <c r="N8" i="207"/>
  <c r="F9" i="207"/>
  <c r="J9" i="207"/>
  <c r="N9" i="207"/>
  <c r="J35" i="207"/>
  <c r="J37" i="207"/>
  <c r="J39" i="207"/>
  <c r="J41" i="207"/>
  <c r="D11" i="202"/>
  <c r="O8" i="207"/>
  <c r="G9" i="207"/>
  <c r="K9" i="207"/>
  <c r="O9" i="207"/>
  <c r="G36" i="207"/>
  <c r="G38" i="207"/>
  <c r="G40" i="207"/>
  <c r="J36" i="207"/>
  <c r="J38" i="207"/>
  <c r="E7" i="12"/>
  <c r="T24" i="12"/>
  <c r="T21" i="12"/>
  <c r="U10" i="12"/>
  <c r="U22" i="12"/>
  <c r="T12" i="12"/>
  <c r="U11" i="12"/>
  <c r="U15" i="12"/>
  <c r="F7" i="12"/>
  <c r="G7" i="12"/>
  <c r="H7" i="12"/>
  <c r="C5" i="206"/>
  <c r="T11" i="12"/>
  <c r="C31" i="200"/>
  <c r="G30" i="200" s="1"/>
  <c r="H2" i="183"/>
  <c r="D7" i="12"/>
  <c r="U12" i="12"/>
  <c r="M8" i="12"/>
  <c r="AH14" i="12"/>
  <c r="T15" i="12"/>
  <c r="I10" i="212"/>
  <c r="J22" i="212" s="1"/>
  <c r="E8" i="12"/>
  <c r="T22" i="12"/>
  <c r="I8" i="12"/>
  <c r="H6" i="212"/>
  <c r="G21" i="212"/>
  <c r="F8" i="12"/>
  <c r="J8" i="12"/>
  <c r="N8" i="12"/>
  <c r="T10" i="12"/>
  <c r="AJ14" i="12"/>
  <c r="K10" i="212"/>
  <c r="L22" i="212" s="1"/>
  <c r="K21" i="212"/>
  <c r="G8" i="12"/>
  <c r="K8" i="12"/>
  <c r="O8" i="12"/>
  <c r="AD14" i="12"/>
  <c r="AL14" i="12"/>
  <c r="U21" i="12"/>
  <c r="U24" i="12"/>
  <c r="F26" i="12"/>
  <c r="E10" i="212"/>
  <c r="F22" i="212" s="1"/>
  <c r="O10" i="212"/>
  <c r="P22" i="212" s="1"/>
  <c r="O21" i="212"/>
  <c r="D8" i="12"/>
  <c r="H8" i="12"/>
  <c r="L8" i="12"/>
  <c r="AF14" i="12"/>
  <c r="AN14" i="12"/>
  <c r="G10" i="212"/>
  <c r="H22" i="212" s="1"/>
  <c r="AG14" i="12"/>
  <c r="AK14" i="12"/>
  <c r="AO14" i="12"/>
  <c r="I26" i="12"/>
  <c r="C6" i="212"/>
  <c r="D10" i="212"/>
  <c r="E22" i="212" s="1"/>
  <c r="H10" i="212"/>
  <c r="I22" i="212" s="1"/>
  <c r="L10" i="212"/>
  <c r="M22" i="212" s="1"/>
  <c r="H21" i="212"/>
  <c r="L21" i="212"/>
  <c r="P21" i="212"/>
  <c r="D10" i="209"/>
  <c r="D16" i="209"/>
  <c r="D18" i="209"/>
  <c r="D20" i="209"/>
  <c r="C26" i="200"/>
  <c r="G25" i="200" s="1"/>
  <c r="M10" i="212"/>
  <c r="N22" i="212" s="1"/>
  <c r="E21" i="212"/>
  <c r="I21" i="212"/>
  <c r="M21" i="212"/>
  <c r="C5" i="200"/>
  <c r="G4" i="200" s="1"/>
  <c r="AE14" i="12"/>
  <c r="AI14" i="12"/>
  <c r="AM14" i="12"/>
  <c r="C26" i="12"/>
  <c r="M6" i="212"/>
  <c r="F10" i="212"/>
  <c r="G22" i="212" s="1"/>
  <c r="J10" i="212"/>
  <c r="K22" i="212" s="1"/>
  <c r="N10" i="212"/>
  <c r="O22" i="212" s="1"/>
  <c r="F21" i="212"/>
  <c r="J21" i="212"/>
  <c r="N21" i="212"/>
  <c r="D11" i="209"/>
  <c r="D15" i="209"/>
  <c r="D19" i="209"/>
  <c r="D27" i="209"/>
  <c r="D29" i="209"/>
  <c r="J4" i="217"/>
  <c r="E5" i="206"/>
  <c r="F33" i="178"/>
  <c r="N5" i="183"/>
  <c r="K22" i="202"/>
  <c r="M39" i="178"/>
  <c r="E11" i="202"/>
  <c r="F11" i="202"/>
  <c r="G11" i="202"/>
  <c r="AP1" i="53"/>
  <c r="AP2" i="53"/>
  <c r="L16" i="206"/>
  <c r="M23" i="206"/>
  <c r="I23" i="206"/>
  <c r="E23" i="206"/>
  <c r="N17" i="206"/>
  <c r="J17" i="206"/>
  <c r="F17" i="206"/>
  <c r="L23" i="206"/>
  <c r="H23" i="206"/>
  <c r="D23" i="206"/>
  <c r="M17" i="206"/>
  <c r="I17" i="206"/>
  <c r="E17" i="206"/>
  <c r="O23" i="206"/>
  <c r="K23" i="206"/>
  <c r="G23" i="206"/>
  <c r="L17" i="206"/>
  <c r="H17" i="206"/>
  <c r="D17" i="206"/>
  <c r="N23" i="206"/>
  <c r="J23" i="206"/>
  <c r="F23" i="206"/>
  <c r="O17" i="206"/>
  <c r="K17" i="206"/>
  <c r="G17" i="206"/>
  <c r="AH27" i="171"/>
  <c r="AD23" i="171"/>
  <c r="AB24" i="171"/>
  <c r="E23" i="171"/>
  <c r="L23" i="171"/>
  <c r="U25" i="171"/>
  <c r="D13" i="171"/>
  <c r="AG12" i="171"/>
  <c r="H12" i="171"/>
  <c r="D12" i="171"/>
  <c r="O12" i="171"/>
  <c r="X11" i="171"/>
  <c r="AF14" i="171"/>
  <c r="AH12" i="171"/>
  <c r="F12" i="171"/>
  <c r="Y7" i="171"/>
  <c r="M7" i="171"/>
  <c r="O5" i="183"/>
  <c r="G9" i="158"/>
  <c r="O6" i="183"/>
  <c r="H10" i="206"/>
  <c r="N10" i="206"/>
  <c r="F14" i="206"/>
  <c r="D15" i="206"/>
  <c r="H16" i="206"/>
  <c r="AD5" i="183"/>
  <c r="J3" i="217"/>
  <c r="D10" i="206"/>
  <c r="J10" i="206"/>
  <c r="H14" i="206"/>
  <c r="H15" i="206"/>
  <c r="F23" i="143"/>
  <c r="I35" i="143"/>
  <c r="I46" i="143" s="1"/>
  <c r="K22" i="143"/>
  <c r="O23" i="143"/>
  <c r="M14" i="133"/>
  <c r="I14" i="133"/>
  <c r="E14" i="133"/>
  <c r="Q6" i="133"/>
  <c r="M6" i="133"/>
  <c r="M8" i="129"/>
  <c r="I8" i="129"/>
  <c r="E8" i="129"/>
  <c r="N7" i="129"/>
  <c r="J7" i="129"/>
  <c r="F7" i="129"/>
  <c r="O6" i="129"/>
  <c r="K6" i="129"/>
  <c r="G6" i="129"/>
  <c r="E4" i="195"/>
  <c r="E5" i="195" s="1"/>
  <c r="D44" i="206"/>
  <c r="M22" i="206"/>
  <c r="I22" i="206"/>
  <c r="E22" i="206"/>
  <c r="M21" i="206"/>
  <c r="I21" i="206"/>
  <c r="E21" i="206"/>
  <c r="M20" i="206"/>
  <c r="I20" i="206"/>
  <c r="E20" i="206"/>
  <c r="N16" i="206"/>
  <c r="J16" i="206"/>
  <c r="F16" i="206"/>
  <c r="N15" i="206"/>
  <c r="J15" i="206"/>
  <c r="F15" i="206"/>
  <c r="N14" i="206"/>
  <c r="L14" i="133"/>
  <c r="H14" i="133"/>
  <c r="D14" i="133"/>
  <c r="P6" i="133"/>
  <c r="L6" i="133"/>
  <c r="H5" i="133"/>
  <c r="P8" i="129"/>
  <c r="L8" i="129"/>
  <c r="H8" i="129"/>
  <c r="M7" i="129"/>
  <c r="I7" i="129"/>
  <c r="E7" i="129"/>
  <c r="N6" i="129"/>
  <c r="J6" i="129"/>
  <c r="F6" i="129"/>
  <c r="H3" i="195"/>
  <c r="H2" i="195" s="1"/>
  <c r="L22" i="206"/>
  <c r="H22" i="206"/>
  <c r="D22" i="206"/>
  <c r="L21" i="206"/>
  <c r="H21" i="206"/>
  <c r="D21" i="206"/>
  <c r="L20" i="206"/>
  <c r="H20" i="206"/>
  <c r="D20" i="206"/>
  <c r="M16" i="206"/>
  <c r="I16" i="206"/>
  <c r="E16" i="206"/>
  <c r="M15" i="206"/>
  <c r="I15" i="206"/>
  <c r="E15" i="206"/>
  <c r="M14" i="206"/>
  <c r="I14" i="206"/>
  <c r="E14" i="206"/>
  <c r="M10" i="206"/>
  <c r="I10" i="206"/>
  <c r="E10" i="206"/>
  <c r="O14" i="133"/>
  <c r="K14" i="133"/>
  <c r="G14" i="133"/>
  <c r="S6" i="133"/>
  <c r="O6" i="133"/>
  <c r="O8" i="129"/>
  <c r="K8" i="129"/>
  <c r="G8" i="129"/>
  <c r="P7" i="129"/>
  <c r="L7" i="129"/>
  <c r="H7" i="129"/>
  <c r="M6" i="129"/>
  <c r="I6" i="129"/>
  <c r="E6" i="129"/>
  <c r="O22" i="206"/>
  <c r="K22" i="206"/>
  <c r="G22" i="206"/>
  <c r="O21" i="206"/>
  <c r="K21" i="206"/>
  <c r="G21" i="206"/>
  <c r="O20" i="206"/>
  <c r="K20" i="206"/>
  <c r="N14" i="133"/>
  <c r="J14" i="133"/>
  <c r="F14" i="133"/>
  <c r="R6" i="133"/>
  <c r="N6" i="133"/>
  <c r="N8" i="129"/>
  <c r="J8" i="129"/>
  <c r="F8" i="129"/>
  <c r="O7" i="129"/>
  <c r="K7" i="129"/>
  <c r="G7" i="129"/>
  <c r="P6" i="129"/>
  <c r="L6" i="129"/>
  <c r="H6" i="129"/>
  <c r="N22" i="206"/>
  <c r="J22" i="206"/>
  <c r="F22" i="206"/>
  <c r="N21" i="206"/>
  <c r="J21" i="206"/>
  <c r="F21" i="206"/>
  <c r="N20" i="206"/>
  <c r="J20" i="206"/>
  <c r="F20" i="206"/>
  <c r="O16" i="206"/>
  <c r="K16" i="206"/>
  <c r="G16" i="206"/>
  <c r="O15" i="206"/>
  <c r="K15" i="206"/>
  <c r="G15" i="206"/>
  <c r="O14" i="206"/>
  <c r="K14" i="206"/>
  <c r="G14" i="206"/>
  <c r="O10" i="206"/>
  <c r="C6" i="206"/>
  <c r="F10" i="206"/>
  <c r="K10" i="206"/>
  <c r="J14" i="206"/>
  <c r="L15" i="206"/>
  <c r="G10" i="206"/>
  <c r="L10" i="206"/>
  <c r="D14" i="206"/>
  <c r="L14" i="206"/>
  <c r="D16" i="206"/>
  <c r="G20" i="206"/>
  <c r="E16" i="143" l="1"/>
  <c r="I23" i="143"/>
  <c r="G7" i="171"/>
  <c r="Z13" i="171"/>
  <c r="AH18" i="171"/>
  <c r="AI18" i="171"/>
  <c r="P23" i="171"/>
  <c r="AE25" i="171"/>
  <c r="U28" i="171"/>
  <c r="K23" i="143"/>
  <c r="H7" i="171"/>
  <c r="AI7" i="171"/>
  <c r="D18" i="171"/>
  <c r="M18" i="171"/>
  <c r="F11" i="171"/>
  <c r="AB22" i="171"/>
  <c r="K28" i="171"/>
  <c r="AF28" i="171"/>
  <c r="O16" i="143"/>
  <c r="L23" i="143"/>
  <c r="F7" i="171"/>
  <c r="E13" i="171"/>
  <c r="E11" i="171"/>
  <c r="F25" i="171"/>
  <c r="AE27" i="171"/>
  <c r="M23" i="143"/>
  <c r="D34" i="143"/>
  <c r="X7" i="171"/>
  <c r="G11" i="171"/>
  <c r="AF18" i="171"/>
  <c r="AA12" i="171"/>
  <c r="G13" i="171"/>
  <c r="AH11" i="171"/>
  <c r="AF13" i="171"/>
  <c r="AE23" i="171"/>
  <c r="R28" i="171"/>
  <c r="I23" i="171"/>
  <c r="AI25" i="171"/>
  <c r="T25" i="171"/>
  <c r="Y28" i="171"/>
  <c r="F14" i="143"/>
  <c r="N32" i="143"/>
  <c r="I33" i="143"/>
  <c r="AB7" i="171"/>
  <c r="AH7" i="171"/>
  <c r="AI11" i="171"/>
  <c r="AG13" i="171"/>
  <c r="L11" i="171"/>
  <c r="N13" i="171"/>
  <c r="I11" i="171"/>
  <c r="K13" i="171"/>
  <c r="E12" i="171"/>
  <c r="G18" i="171"/>
  <c r="AI23" i="171"/>
  <c r="V28" i="171"/>
  <c r="G28" i="171"/>
  <c r="L24" i="171"/>
  <c r="AB28" i="171"/>
  <c r="X25" i="171"/>
  <c r="M36" i="143"/>
  <c r="K38" i="143"/>
  <c r="G8" i="171"/>
  <c r="J8" i="171"/>
  <c r="U8" i="171"/>
  <c r="AG9" i="171"/>
  <c r="G14" i="143"/>
  <c r="M20" i="143"/>
  <c r="D16" i="143"/>
  <c r="J20" i="143"/>
  <c r="J16" i="143"/>
  <c r="H21" i="143"/>
  <c r="F34" i="143"/>
  <c r="O34" i="143"/>
  <c r="L22" i="143"/>
  <c r="N37" i="143"/>
  <c r="K14" i="143"/>
  <c r="D21" i="143"/>
  <c r="I20" i="143"/>
  <c r="J21" i="143"/>
  <c r="I32" i="143"/>
  <c r="N22" i="143"/>
  <c r="H37" i="143"/>
  <c r="I27" i="171"/>
  <c r="K16" i="143"/>
  <c r="M22" i="143"/>
  <c r="O33" i="143"/>
  <c r="E21" i="143"/>
  <c r="G32" i="143"/>
  <c r="M37" i="143"/>
  <c r="L32" i="143"/>
  <c r="O14" i="143"/>
  <c r="D20" i="143"/>
  <c r="K21" i="143"/>
  <c r="D14" i="143"/>
  <c r="H16" i="143"/>
  <c r="N20" i="143"/>
  <c r="E14" i="143"/>
  <c r="I16" i="143"/>
  <c r="G21" i="143"/>
  <c r="J14" i="143"/>
  <c r="N16" i="143"/>
  <c r="O21" i="143"/>
  <c r="M32" i="143"/>
  <c r="E34" i="143"/>
  <c r="G37" i="143"/>
  <c r="L21" i="143"/>
  <c r="D33" i="143"/>
  <c r="J34" i="143"/>
  <c r="L37" i="143"/>
  <c r="I21" i="143"/>
  <c r="O22" i="143"/>
  <c r="K32" i="143"/>
  <c r="M33" i="143"/>
  <c r="F33" i="143"/>
  <c r="L34" i="143"/>
  <c r="Y27" i="171"/>
  <c r="G16" i="143"/>
  <c r="H20" i="143"/>
  <c r="H14" i="143"/>
  <c r="L16" i="143"/>
  <c r="F21" i="143"/>
  <c r="I14" i="143"/>
  <c r="M16" i="143"/>
  <c r="N14" i="143"/>
  <c r="G20" i="143"/>
  <c r="E22" i="143"/>
  <c r="G33" i="143"/>
  <c r="I34" i="143"/>
  <c r="K37" i="143"/>
  <c r="F22" i="143"/>
  <c r="F32" i="143"/>
  <c r="H33" i="143"/>
  <c r="N34" i="143"/>
  <c r="K20" i="143"/>
  <c r="M21" i="143"/>
  <c r="O32" i="143"/>
  <c r="G34" i="143"/>
  <c r="E37" i="143"/>
  <c r="D22" i="143"/>
  <c r="D32" i="143"/>
  <c r="J33" i="143"/>
  <c r="F37" i="143"/>
  <c r="L27" i="171"/>
  <c r="L14" i="143"/>
  <c r="E20" i="143"/>
  <c r="F20" i="143"/>
  <c r="L20" i="143"/>
  <c r="I22" i="143"/>
  <c r="E32" i="143"/>
  <c r="K33" i="143"/>
  <c r="M34" i="143"/>
  <c r="O37" i="143"/>
  <c r="J22" i="143"/>
  <c r="J32" i="143"/>
  <c r="L33" i="143"/>
  <c r="D37" i="143"/>
  <c r="G22" i="143"/>
  <c r="E33" i="143"/>
  <c r="K34" i="143"/>
  <c r="I37" i="143"/>
  <c r="O27" i="171"/>
  <c r="AB27" i="171"/>
  <c r="R27" i="171"/>
  <c r="L36" i="143"/>
  <c r="AB8" i="171"/>
  <c r="T9" i="171"/>
  <c r="I9" i="171"/>
  <c r="F9" i="171"/>
  <c r="Q14" i="171"/>
  <c r="AH14" i="171"/>
  <c r="AE14" i="171"/>
  <c r="Y18" i="171"/>
  <c r="F18" i="171"/>
  <c r="AF22" i="171"/>
  <c r="Y25" i="171"/>
  <c r="J25" i="171"/>
  <c r="AH23" i="171"/>
  <c r="O38" i="143"/>
  <c r="K8" i="171"/>
  <c r="J9" i="171"/>
  <c r="AF8" i="171"/>
  <c r="Y8" i="171"/>
  <c r="X9" i="171"/>
  <c r="N8" i="171"/>
  <c r="M9" i="171"/>
  <c r="AG14" i="171"/>
  <c r="W17" i="171"/>
  <c r="AH21" i="171"/>
  <c r="E38" i="143"/>
  <c r="J38" i="143"/>
  <c r="I27" i="143"/>
  <c r="D38" i="143"/>
  <c r="W8" i="171"/>
  <c r="V9" i="171"/>
  <c r="L8" i="171"/>
  <c r="O9" i="171"/>
  <c r="E8" i="171"/>
  <c r="D9" i="171"/>
  <c r="Z8" i="171"/>
  <c r="Z9" i="171"/>
  <c r="P14" i="171"/>
  <c r="F14" i="171"/>
  <c r="O14" i="171"/>
  <c r="I38" i="143"/>
  <c r="N38" i="143"/>
  <c r="AA8" i="171"/>
  <c r="AA9" i="171"/>
  <c r="P8" i="171"/>
  <c r="S9" i="171"/>
  <c r="I8" i="171"/>
  <c r="H9" i="171"/>
  <c r="AD8" i="171"/>
  <c r="AF9" i="171"/>
  <c r="AB14" i="171"/>
  <c r="AC9" i="171"/>
  <c r="M14" i="171"/>
  <c r="V14" i="171"/>
  <c r="AA14" i="171"/>
  <c r="J22" i="171"/>
  <c r="Y20" i="171"/>
  <c r="H38" i="143"/>
  <c r="L14" i="171"/>
  <c r="AC14" i="171"/>
  <c r="AH9" i="171"/>
  <c r="R14" i="171"/>
  <c r="K14" i="171"/>
  <c r="Q22" i="171"/>
  <c r="E34" i="178"/>
  <c r="S27" i="171"/>
  <c r="AI27" i="171"/>
  <c r="P27" i="171"/>
  <c r="AF27" i="171"/>
  <c r="M27" i="171"/>
  <c r="AC27" i="171"/>
  <c r="F27" i="171"/>
  <c r="V27" i="171"/>
  <c r="M33" i="178"/>
  <c r="D32" i="178"/>
  <c r="M30" i="178"/>
  <c r="G27" i="171"/>
  <c r="W27" i="171"/>
  <c r="D27" i="171"/>
  <c r="T27" i="171"/>
  <c r="Q27" i="171"/>
  <c r="AG27" i="171"/>
  <c r="J27" i="171"/>
  <c r="Z27" i="171"/>
  <c r="D33" i="178"/>
  <c r="M29" i="178"/>
  <c r="K27" i="171"/>
  <c r="AA27" i="171"/>
  <c r="H27" i="171"/>
  <c r="X27" i="171"/>
  <c r="E27" i="171"/>
  <c r="U27" i="171"/>
  <c r="N27" i="171"/>
  <c r="E42" i="178"/>
  <c r="E27" i="178"/>
  <c r="AE22" i="171"/>
  <c r="F12" i="178"/>
  <c r="AI22" i="171"/>
  <c r="M22" i="171"/>
  <c r="F22" i="171"/>
  <c r="D23" i="143"/>
  <c r="J23" i="143"/>
  <c r="L7" i="171"/>
  <c r="AF7" i="171"/>
  <c r="AC7" i="171"/>
  <c r="R7" i="171"/>
  <c r="S7" i="171"/>
  <c r="S11" i="171"/>
  <c r="R12" i="171"/>
  <c r="Q13" i="171"/>
  <c r="P18" i="171"/>
  <c r="AB11" i="171"/>
  <c r="AE12" i="171"/>
  <c r="AD13" i="171"/>
  <c r="AC18" i="171"/>
  <c r="U11" i="171"/>
  <c r="T12" i="171"/>
  <c r="W13" i="171"/>
  <c r="R18" i="171"/>
  <c r="R11" i="171"/>
  <c r="Q12" i="171"/>
  <c r="P13" i="171"/>
  <c r="S18" i="171"/>
  <c r="L22" i="171"/>
  <c r="O23" i="171"/>
  <c r="E25" i="171"/>
  <c r="D26" i="171"/>
  <c r="AH28" i="171"/>
  <c r="AC22" i="171"/>
  <c r="AB23" i="171"/>
  <c r="V25" i="171"/>
  <c r="W28" i="171"/>
  <c r="V22" i="171"/>
  <c r="U23" i="171"/>
  <c r="O25" i="171"/>
  <c r="L28" i="171"/>
  <c r="O22" i="171"/>
  <c r="N23" i="171"/>
  <c r="D25" i="171"/>
  <c r="E28" i="171"/>
  <c r="D39" i="178"/>
  <c r="G23" i="143"/>
  <c r="H23" i="143"/>
  <c r="E23" i="143"/>
  <c r="P7" i="171"/>
  <c r="I7" i="171"/>
  <c r="V7" i="171"/>
  <c r="W7" i="171"/>
  <c r="W11" i="171"/>
  <c r="V12" i="171"/>
  <c r="U13" i="171"/>
  <c r="T18" i="171"/>
  <c r="H11" i="171"/>
  <c r="K12" i="171"/>
  <c r="J13" i="171"/>
  <c r="I18" i="171"/>
  <c r="Y11" i="171"/>
  <c r="X12" i="171"/>
  <c r="AA13" i="171"/>
  <c r="V18" i="171"/>
  <c r="V11" i="171"/>
  <c r="U12" i="171"/>
  <c r="T13" i="171"/>
  <c r="W18" i="171"/>
  <c r="P22" i="171"/>
  <c r="S23" i="171"/>
  <c r="I25" i="171"/>
  <c r="F28" i="171"/>
  <c r="AG22" i="171"/>
  <c r="AF23" i="171"/>
  <c r="Z25" i="171"/>
  <c r="AA28" i="171"/>
  <c r="Z22" i="171"/>
  <c r="Y23" i="171"/>
  <c r="S25" i="171"/>
  <c r="P28" i="171"/>
  <c r="S22" i="171"/>
  <c r="R23" i="171"/>
  <c r="H25" i="171"/>
  <c r="I28" i="171"/>
  <c r="M41" i="178"/>
  <c r="E39" i="178"/>
  <c r="F38" i="178"/>
  <c r="U18" i="12"/>
  <c r="E38" i="178"/>
  <c r="D42" i="178"/>
  <c r="H42" i="178" s="1"/>
  <c r="F29" i="178"/>
  <c r="T20" i="12"/>
  <c r="G21" i="132"/>
  <c r="H21" i="132" s="1"/>
  <c r="U13" i="12"/>
  <c r="Q7" i="171"/>
  <c r="AG7" i="171"/>
  <c r="J7" i="171"/>
  <c r="Z7" i="171"/>
  <c r="K7" i="171"/>
  <c r="AA7" i="171"/>
  <c r="K11" i="171"/>
  <c r="AA11" i="171"/>
  <c r="J12" i="171"/>
  <c r="Z12" i="171"/>
  <c r="I13" i="171"/>
  <c r="Y13" i="171"/>
  <c r="H18" i="171"/>
  <c r="X18" i="171"/>
  <c r="P11" i="171"/>
  <c r="AF11" i="171"/>
  <c r="S12" i="171"/>
  <c r="AI12" i="171"/>
  <c r="R13" i="171"/>
  <c r="AH13" i="171"/>
  <c r="Q18" i="171"/>
  <c r="AG18" i="171"/>
  <c r="M11" i="171"/>
  <c r="AC11" i="171"/>
  <c r="L12" i="171"/>
  <c r="AB12" i="171"/>
  <c r="O13" i="171"/>
  <c r="AE13" i="171"/>
  <c r="J18" i="171"/>
  <c r="Z18" i="171"/>
  <c r="J11" i="171"/>
  <c r="Z11" i="171"/>
  <c r="I12" i="171"/>
  <c r="Y12" i="171"/>
  <c r="H13" i="171"/>
  <c r="X13" i="171"/>
  <c r="K18" i="171"/>
  <c r="AA18" i="171"/>
  <c r="D22" i="171"/>
  <c r="T22" i="171"/>
  <c r="G23" i="171"/>
  <c r="W23" i="171"/>
  <c r="R24" i="171"/>
  <c r="M25" i="171"/>
  <c r="AC25" i="171"/>
  <c r="J28" i="171"/>
  <c r="Z28" i="171"/>
  <c r="E22" i="171"/>
  <c r="U22" i="171"/>
  <c r="D23" i="171"/>
  <c r="T23" i="171"/>
  <c r="O24" i="171"/>
  <c r="N25" i="171"/>
  <c r="AD25" i="171"/>
  <c r="O28" i="171"/>
  <c r="AE28" i="171"/>
  <c r="N22" i="171"/>
  <c r="AD22" i="171"/>
  <c r="M23" i="171"/>
  <c r="AC23" i="171"/>
  <c r="G25" i="171"/>
  <c r="W25" i="171"/>
  <c r="D28" i="171"/>
  <c r="T28" i="171"/>
  <c r="G22" i="171"/>
  <c r="W22" i="171"/>
  <c r="F23" i="171"/>
  <c r="V23" i="171"/>
  <c r="M24" i="171"/>
  <c r="L25" i="171"/>
  <c r="AB25" i="171"/>
  <c r="M28" i="171"/>
  <c r="AC28" i="171"/>
  <c r="D41" i="178"/>
  <c r="E12" i="178"/>
  <c r="C12" i="178"/>
  <c r="H12" i="178" s="1"/>
  <c r="D7" i="171"/>
  <c r="T7" i="171"/>
  <c r="E7" i="171"/>
  <c r="U7" i="171"/>
  <c r="N7" i="171"/>
  <c r="AD7" i="171"/>
  <c r="O7" i="171"/>
  <c r="O11" i="171"/>
  <c r="AE11" i="171"/>
  <c r="N12" i="171"/>
  <c r="AD12" i="171"/>
  <c r="M13" i="171"/>
  <c r="AC13" i="171"/>
  <c r="L18" i="171"/>
  <c r="AB18" i="171"/>
  <c r="D11" i="171"/>
  <c r="T11" i="171"/>
  <c r="G12" i="171"/>
  <c r="W12" i="171"/>
  <c r="F13" i="171"/>
  <c r="V13" i="171"/>
  <c r="E18" i="171"/>
  <c r="U18" i="171"/>
  <c r="Q11" i="171"/>
  <c r="AG11" i="171"/>
  <c r="P12" i="171"/>
  <c r="AF12" i="171"/>
  <c r="S13" i="171"/>
  <c r="AI13" i="171"/>
  <c r="N18" i="171"/>
  <c r="AD18" i="171"/>
  <c r="N11" i="171"/>
  <c r="M12" i="171"/>
  <c r="L13" i="171"/>
  <c r="O18" i="171"/>
  <c r="H22" i="171"/>
  <c r="X22" i="171"/>
  <c r="K23" i="171"/>
  <c r="AA23" i="171"/>
  <c r="AH24" i="171"/>
  <c r="Q25" i="171"/>
  <c r="AG25" i="171"/>
  <c r="N28" i="171"/>
  <c r="AD28" i="171"/>
  <c r="I22" i="171"/>
  <c r="Y22" i="171"/>
  <c r="H23" i="171"/>
  <c r="X23" i="171"/>
  <c r="AE24" i="171"/>
  <c r="R25" i="171"/>
  <c r="AH25" i="171"/>
  <c r="S28" i="171"/>
  <c r="AI28" i="171"/>
  <c r="R22" i="171"/>
  <c r="AH22" i="171"/>
  <c r="Q23" i="171"/>
  <c r="AG23" i="171"/>
  <c r="K25" i="171"/>
  <c r="AA25" i="171"/>
  <c r="H28" i="171"/>
  <c r="X28" i="171"/>
  <c r="K22" i="171"/>
  <c r="J23" i="171"/>
  <c r="AC24" i="171"/>
  <c r="P25" i="171"/>
  <c r="Q28" i="171"/>
  <c r="F39" i="178"/>
  <c r="F41" i="178"/>
  <c r="F11" i="178"/>
  <c r="E11" i="178"/>
  <c r="T26" i="171"/>
  <c r="I26" i="171"/>
  <c r="R26" i="171"/>
  <c r="K26" i="171"/>
  <c r="Y26" i="171"/>
  <c r="AH26" i="171"/>
  <c r="AA26" i="171"/>
  <c r="H26" i="171"/>
  <c r="X26" i="171"/>
  <c r="M26" i="171"/>
  <c r="AC26" i="171"/>
  <c r="F26" i="171"/>
  <c r="V26" i="171"/>
  <c r="O26" i="171"/>
  <c r="AE26" i="171"/>
  <c r="L26" i="171"/>
  <c r="AB26" i="171"/>
  <c r="Q26" i="171"/>
  <c r="AG26" i="171"/>
  <c r="J26" i="171"/>
  <c r="Z26" i="171"/>
  <c r="S26" i="171"/>
  <c r="AI26" i="171"/>
  <c r="P26" i="171"/>
  <c r="AF26" i="171"/>
  <c r="E26" i="171"/>
  <c r="U26" i="171"/>
  <c r="N26" i="171"/>
  <c r="AD26" i="171"/>
  <c r="G26" i="171"/>
  <c r="F24" i="171"/>
  <c r="V24" i="171"/>
  <c r="S24" i="171"/>
  <c r="AI24" i="171"/>
  <c r="P24" i="171"/>
  <c r="AF24" i="171"/>
  <c r="Q24" i="171"/>
  <c r="AG24" i="171"/>
  <c r="J24" i="171"/>
  <c r="Z24" i="171"/>
  <c r="G24" i="171"/>
  <c r="W24" i="171"/>
  <c r="D24" i="171"/>
  <c r="T24" i="171"/>
  <c r="E24" i="171"/>
  <c r="U24" i="171"/>
  <c r="N24" i="171"/>
  <c r="AD24" i="171"/>
  <c r="K24" i="171"/>
  <c r="AA24" i="171"/>
  <c r="H24" i="171"/>
  <c r="X24" i="171"/>
  <c r="I24" i="171"/>
  <c r="F36" i="143"/>
  <c r="G36" i="143"/>
  <c r="K29" i="143"/>
  <c r="J28" i="143"/>
  <c r="D28" i="143"/>
  <c r="I24" i="143"/>
  <c r="M30" i="143"/>
  <c r="K39" i="143"/>
  <c r="K47" i="143" s="1"/>
  <c r="L29" i="143"/>
  <c r="L39" i="143"/>
  <c r="L47" i="143" s="1"/>
  <c r="G24" i="143"/>
  <c r="O28" i="143"/>
  <c r="J29" i="143"/>
  <c r="O25" i="143"/>
  <c r="N24" i="143"/>
  <c r="I25" i="143"/>
  <c r="G30" i="143"/>
  <c r="H24" i="143"/>
  <c r="L30" i="143"/>
  <c r="J39" i="143"/>
  <c r="J47" i="143" s="1"/>
  <c r="E28" i="143"/>
  <c r="F26" i="143"/>
  <c r="O26" i="143"/>
  <c r="M39" i="143"/>
  <c r="M47" i="143" s="1"/>
  <c r="N25" i="143"/>
  <c r="O15" i="143"/>
  <c r="E26" i="143"/>
  <c r="N28" i="143"/>
  <c r="F30" i="143"/>
  <c r="M25" i="143"/>
  <c r="E29" i="143"/>
  <c r="K30" i="143"/>
  <c r="H28" i="143"/>
  <c r="M24" i="143"/>
  <c r="O29" i="143"/>
  <c r="J26" i="143"/>
  <c r="L24" i="143"/>
  <c r="G25" i="143"/>
  <c r="I26" i="143"/>
  <c r="M28" i="143"/>
  <c r="E30" i="143"/>
  <c r="E36" i="143"/>
  <c r="M38" i="143"/>
  <c r="F24" i="143"/>
  <c r="H25" i="143"/>
  <c r="N26" i="143"/>
  <c r="D29" i="143"/>
  <c r="J30" i="143"/>
  <c r="J36" i="143"/>
  <c r="D39" i="143"/>
  <c r="D47" i="143" s="1"/>
  <c r="O24" i="143"/>
  <c r="G26" i="143"/>
  <c r="G28" i="143"/>
  <c r="I29" i="143"/>
  <c r="O30" i="143"/>
  <c r="K36" i="143"/>
  <c r="E39" i="143"/>
  <c r="E47" i="143" s="1"/>
  <c r="F25" i="143"/>
  <c r="H26" i="143"/>
  <c r="L28" i="143"/>
  <c r="D30" i="143"/>
  <c r="D36" i="143"/>
  <c r="L38" i="143"/>
  <c r="O8" i="171"/>
  <c r="AE8" i="171"/>
  <c r="N9" i="171"/>
  <c r="D8" i="171"/>
  <c r="T8" i="171"/>
  <c r="G9" i="171"/>
  <c r="W9" i="171"/>
  <c r="M8" i="171"/>
  <c r="AC8" i="171"/>
  <c r="L9" i="171"/>
  <c r="AE9" i="171"/>
  <c r="R8" i="171"/>
  <c r="AH8" i="171"/>
  <c r="Q9" i="171"/>
  <c r="D14" i="171"/>
  <c r="T14" i="171"/>
  <c r="AD16" i="171"/>
  <c r="E14" i="171"/>
  <c r="U14" i="171"/>
  <c r="AE16" i="171"/>
  <c r="J14" i="171"/>
  <c r="Z14" i="171"/>
  <c r="AI9" i="171"/>
  <c r="S14" i="171"/>
  <c r="AI14" i="171"/>
  <c r="I28" i="143"/>
  <c r="O39" i="143"/>
  <c r="O47" i="143" s="1"/>
  <c r="D25" i="143"/>
  <c r="K24" i="143"/>
  <c r="D26" i="143"/>
  <c r="N29" i="143"/>
  <c r="N39" i="143"/>
  <c r="N47" i="143" s="1"/>
  <c r="E24" i="143"/>
  <c r="K25" i="143"/>
  <c r="M26" i="143"/>
  <c r="G29" i="143"/>
  <c r="I30" i="143"/>
  <c r="I36" i="143"/>
  <c r="G39" i="143"/>
  <c r="G47" i="143" s="1"/>
  <c r="J24" i="143"/>
  <c r="L25" i="143"/>
  <c r="F28" i="143"/>
  <c r="H29" i="143"/>
  <c r="N30" i="143"/>
  <c r="N36" i="143"/>
  <c r="F38" i="143"/>
  <c r="H39" i="143"/>
  <c r="H47" i="143" s="1"/>
  <c r="E25" i="143"/>
  <c r="K26" i="143"/>
  <c r="M29" i="143"/>
  <c r="O36" i="143"/>
  <c r="I39" i="143"/>
  <c r="I47" i="143" s="1"/>
  <c r="S8" i="171"/>
  <c r="AI8" i="171"/>
  <c r="R9" i="171"/>
  <c r="H8" i="171"/>
  <c r="X8" i="171"/>
  <c r="K9" i="171"/>
  <c r="AB9" i="171"/>
  <c r="Q8" i="171"/>
  <c r="AG8" i="171"/>
  <c r="P9" i="171"/>
  <c r="F8" i="171"/>
  <c r="E9" i="171"/>
  <c r="U9" i="171"/>
  <c r="H14" i="171"/>
  <c r="X14" i="171"/>
  <c r="Y9" i="171"/>
  <c r="I14" i="171"/>
  <c r="Y14" i="171"/>
  <c r="N14" i="171"/>
  <c r="AD14" i="171"/>
  <c r="G14" i="171"/>
  <c r="Z15" i="171"/>
  <c r="E38" i="204"/>
  <c r="U28" i="12"/>
  <c r="T14" i="12"/>
  <c r="T9" i="12"/>
  <c r="U8" i="12"/>
  <c r="AO13" i="12"/>
  <c r="Q14" i="133"/>
  <c r="U6" i="133"/>
  <c r="U5" i="133"/>
  <c r="T5" i="133"/>
  <c r="T6" i="133"/>
  <c r="E41" i="204"/>
  <c r="P41" i="204" s="1"/>
  <c r="P29" i="171"/>
  <c r="I16" i="202"/>
  <c r="T25" i="12"/>
  <c r="C28" i="178"/>
  <c r="D11" i="178"/>
  <c r="M19" i="178"/>
  <c r="M46" i="178" s="1"/>
  <c r="E21" i="204"/>
  <c r="K36" i="207"/>
  <c r="G27" i="143"/>
  <c r="G35" i="143"/>
  <c r="G46" i="143" s="1"/>
  <c r="D31" i="143"/>
  <c r="AC17" i="171"/>
  <c r="AD17" i="171"/>
  <c r="U19" i="171"/>
  <c r="Y16" i="171"/>
  <c r="U21" i="171"/>
  <c r="AH29" i="171"/>
  <c r="C26" i="178"/>
  <c r="H15" i="143"/>
  <c r="I31" i="143"/>
  <c r="P6" i="183"/>
  <c r="AE19" i="171"/>
  <c r="AB19" i="171"/>
  <c r="U15" i="171"/>
  <c r="T20" i="171"/>
  <c r="U29" i="171"/>
  <c r="AG30" i="171"/>
  <c r="J15" i="143"/>
  <c r="G31" i="143"/>
  <c r="D27" i="143"/>
  <c r="D35" i="143"/>
  <c r="D46" i="143" s="1"/>
  <c r="AE15" i="171"/>
  <c r="AD20" i="171"/>
  <c r="T16" i="171"/>
  <c r="Z19" i="171"/>
  <c r="AB29" i="171"/>
  <c r="L29" i="171"/>
  <c r="W29" i="171"/>
  <c r="G29" i="171"/>
  <c r="Z29" i="171"/>
  <c r="J29" i="171"/>
  <c r="AC29" i="171"/>
  <c r="M29" i="171"/>
  <c r="X29" i="171"/>
  <c r="H29" i="171"/>
  <c r="AI29" i="171"/>
  <c r="S29" i="171"/>
  <c r="V29" i="171"/>
  <c r="F29" i="171"/>
  <c r="Y29" i="171"/>
  <c r="I29" i="171"/>
  <c r="T29" i="171"/>
  <c r="D29" i="171"/>
  <c r="AE29" i="171"/>
  <c r="O29" i="171"/>
  <c r="AE30" i="171"/>
  <c r="O30" i="171"/>
  <c r="V30" i="171"/>
  <c r="F30" i="171"/>
  <c r="Y30" i="171"/>
  <c r="I30" i="171"/>
  <c r="AB30" i="171"/>
  <c r="L30" i="171"/>
  <c r="AA30" i="171"/>
  <c r="K30" i="171"/>
  <c r="AH30" i="171"/>
  <c r="R30" i="171"/>
  <c r="U30" i="171"/>
  <c r="E30" i="171"/>
  <c r="X30" i="171"/>
  <c r="H30" i="171"/>
  <c r="W30" i="171"/>
  <c r="G30" i="171"/>
  <c r="AD30" i="171"/>
  <c r="N30" i="171"/>
  <c r="AG20" i="171"/>
  <c r="Q20" i="171"/>
  <c r="AF20" i="171"/>
  <c r="P20" i="171"/>
  <c r="AA20" i="171"/>
  <c r="K20" i="171"/>
  <c r="V20" i="171"/>
  <c r="F20" i="171"/>
  <c r="AC20" i="171"/>
  <c r="M20" i="171"/>
  <c r="AB20" i="171"/>
  <c r="L20" i="171"/>
  <c r="W20" i="171"/>
  <c r="G20" i="171"/>
  <c r="AH20" i="171"/>
  <c r="R20" i="171"/>
  <c r="AF17" i="171"/>
  <c r="P17" i="171"/>
  <c r="AI17" i="171"/>
  <c r="S17" i="171"/>
  <c r="Z17" i="171"/>
  <c r="J17" i="171"/>
  <c r="U17" i="171"/>
  <c r="E17" i="171"/>
  <c r="AB17" i="171"/>
  <c r="L17" i="171"/>
  <c r="AE17" i="171"/>
  <c r="O17" i="171"/>
  <c r="V17" i="171"/>
  <c r="F17" i="171"/>
  <c r="AG17" i="171"/>
  <c r="Q17" i="171"/>
  <c r="AH15" i="171"/>
  <c r="R15" i="171"/>
  <c r="AG15" i="171"/>
  <c r="Q15" i="171"/>
  <c r="X15" i="171"/>
  <c r="H15" i="171"/>
  <c r="W15" i="171"/>
  <c r="G15" i="171"/>
  <c r="AD15" i="171"/>
  <c r="N15" i="171"/>
  <c r="AC15" i="171"/>
  <c r="M15" i="171"/>
  <c r="T15" i="171"/>
  <c r="D15" i="171"/>
  <c r="AI15" i="171"/>
  <c r="S15" i="171"/>
  <c r="P37" i="178"/>
  <c r="F37" i="178"/>
  <c r="D37" i="178"/>
  <c r="M37" i="178"/>
  <c r="AH13" i="12"/>
  <c r="AJ13" i="12"/>
  <c r="AF13" i="12"/>
  <c r="AL13" i="12"/>
  <c r="AG13" i="12"/>
  <c r="AG11" i="12" s="1"/>
  <c r="AK13" i="12"/>
  <c r="AI13" i="12"/>
  <c r="P35" i="178"/>
  <c r="F35" i="178"/>
  <c r="E35" i="178"/>
  <c r="D35" i="178"/>
  <c r="M35" i="178"/>
  <c r="P24" i="178"/>
  <c r="D24" i="178"/>
  <c r="M24" i="178"/>
  <c r="E24" i="178"/>
  <c r="C40" i="178"/>
  <c r="F40" i="178"/>
  <c r="D40" i="178"/>
  <c r="P25" i="178"/>
  <c r="C25" i="178"/>
  <c r="E25" i="178"/>
  <c r="D25" i="178"/>
  <c r="F25" i="178"/>
  <c r="M25" i="178"/>
  <c r="E15" i="143"/>
  <c r="N15" i="143"/>
  <c r="L15" i="143"/>
  <c r="L17" i="143" s="1"/>
  <c r="L43" i="143" s="1"/>
  <c r="K27" i="143"/>
  <c r="K31" i="143"/>
  <c r="K35" i="143"/>
  <c r="K46" i="143" s="1"/>
  <c r="H27" i="143"/>
  <c r="H31" i="143"/>
  <c r="H35" i="143"/>
  <c r="H46" i="143" s="1"/>
  <c r="M27" i="143"/>
  <c r="M31" i="143"/>
  <c r="M35" i="143"/>
  <c r="M46" i="143" s="1"/>
  <c r="F27" i="143"/>
  <c r="F31" i="143"/>
  <c r="F35" i="143"/>
  <c r="F46" i="143" s="1"/>
  <c r="K15" i="171"/>
  <c r="J16" i="171"/>
  <c r="I17" i="171"/>
  <c r="K19" i="171"/>
  <c r="J20" i="171"/>
  <c r="I21" i="171"/>
  <c r="AF15" i="171"/>
  <c r="AI16" i="171"/>
  <c r="AH17" i="171"/>
  <c r="AF19" i="171"/>
  <c r="AI20" i="171"/>
  <c r="Y15" i="171"/>
  <c r="X16" i="171"/>
  <c r="AA17" i="171"/>
  <c r="Y19" i="171"/>
  <c r="X20" i="171"/>
  <c r="F15" i="171"/>
  <c r="E16" i="171"/>
  <c r="D17" i="171"/>
  <c r="F19" i="171"/>
  <c r="E20" i="171"/>
  <c r="D21" i="171"/>
  <c r="AG21" i="171"/>
  <c r="AG29" i="171"/>
  <c r="AF30" i="171"/>
  <c r="N29" i="171"/>
  <c r="M30" i="171"/>
  <c r="AA21" i="171"/>
  <c r="J30" i="171"/>
  <c r="AF29" i="171"/>
  <c r="F24" i="178"/>
  <c r="AD13" i="12"/>
  <c r="AN13" i="12"/>
  <c r="AE12" i="12"/>
  <c r="AE11" i="12" s="1"/>
  <c r="C35" i="202"/>
  <c r="F35" i="202" s="1"/>
  <c r="C26" i="202"/>
  <c r="C36" i="202"/>
  <c r="M36" i="202" s="1"/>
  <c r="P26" i="178"/>
  <c r="D26" i="178"/>
  <c r="E26" i="178"/>
  <c r="P23" i="178"/>
  <c r="L23" i="178"/>
  <c r="E23" i="178"/>
  <c r="F23" i="178"/>
  <c r="C23" i="178"/>
  <c r="M23" i="178"/>
  <c r="F36" i="178"/>
  <c r="D36" i="178"/>
  <c r="U26" i="12"/>
  <c r="T26" i="12"/>
  <c r="I15" i="143"/>
  <c r="G15" i="143"/>
  <c r="O27" i="143"/>
  <c r="O31" i="143"/>
  <c r="O35" i="143"/>
  <c r="O46" i="143" s="1"/>
  <c r="L27" i="143"/>
  <c r="L31" i="143"/>
  <c r="L35" i="143"/>
  <c r="L46" i="143" s="1"/>
  <c r="J27" i="143"/>
  <c r="J31" i="143"/>
  <c r="J35" i="143"/>
  <c r="J46" i="143" s="1"/>
  <c r="O15" i="171"/>
  <c r="N16" i="171"/>
  <c r="M17" i="171"/>
  <c r="O19" i="171"/>
  <c r="N20" i="171"/>
  <c r="M21" i="171"/>
  <c r="L15" i="171"/>
  <c r="O16" i="171"/>
  <c r="N17" i="171"/>
  <c r="L19" i="171"/>
  <c r="O20" i="171"/>
  <c r="N21" i="171"/>
  <c r="E15" i="171"/>
  <c r="D16" i="171"/>
  <c r="G17" i="171"/>
  <c r="E19" i="171"/>
  <c r="D20" i="171"/>
  <c r="G21" i="171"/>
  <c r="J15" i="171"/>
  <c r="H17" i="171"/>
  <c r="I20" i="171"/>
  <c r="H21" i="171"/>
  <c r="E29" i="171"/>
  <c r="D30" i="171"/>
  <c r="R21" i="171"/>
  <c r="R29" i="171"/>
  <c r="Q30" i="171"/>
  <c r="Z30" i="171"/>
  <c r="S30" i="171"/>
  <c r="E36" i="178"/>
  <c r="E37" i="178"/>
  <c r="M26" i="178"/>
  <c r="AM13" i="12"/>
  <c r="L9" i="12"/>
  <c r="U17" i="12"/>
  <c r="C36" i="178"/>
  <c r="C30" i="202"/>
  <c r="G30" i="202" s="1"/>
  <c r="AB21" i="171"/>
  <c r="W21" i="171"/>
  <c r="Z21" i="171"/>
  <c r="AC21" i="171"/>
  <c r="P21" i="171"/>
  <c r="J21" i="171"/>
  <c r="E21" i="171"/>
  <c r="AI21" i="171"/>
  <c r="S21" i="171"/>
  <c r="V21" i="171"/>
  <c r="Y21" i="171"/>
  <c r="L21" i="171"/>
  <c r="O21" i="171"/>
  <c r="F21" i="171"/>
  <c r="T21" i="171"/>
  <c r="AH19" i="171"/>
  <c r="R19" i="171"/>
  <c r="AG19" i="171"/>
  <c r="Q19" i="171"/>
  <c r="X19" i="171"/>
  <c r="H19" i="171"/>
  <c r="W19" i="171"/>
  <c r="G19" i="171"/>
  <c r="AD19" i="171"/>
  <c r="N19" i="171"/>
  <c r="AC19" i="171"/>
  <c r="M19" i="171"/>
  <c r="T19" i="171"/>
  <c r="D19" i="171"/>
  <c r="AI19" i="171"/>
  <c r="S19" i="171"/>
  <c r="AG16" i="171"/>
  <c r="Q16" i="171"/>
  <c r="AF16" i="171"/>
  <c r="P16" i="171"/>
  <c r="AA16" i="171"/>
  <c r="K16" i="171"/>
  <c r="V16" i="171"/>
  <c r="F16" i="171"/>
  <c r="AC16" i="171"/>
  <c r="M16" i="171"/>
  <c r="AB16" i="171"/>
  <c r="L16" i="171"/>
  <c r="W16" i="171"/>
  <c r="G16" i="171"/>
  <c r="AH16" i="171"/>
  <c r="R16" i="171"/>
  <c r="F13" i="178"/>
  <c r="D13" i="178"/>
  <c r="C13" i="178"/>
  <c r="E13" i="178"/>
  <c r="T16" i="12"/>
  <c r="U16" i="12"/>
  <c r="AN12" i="12"/>
  <c r="AK12" i="12"/>
  <c r="AD12" i="12"/>
  <c r="AO12" i="12"/>
  <c r="AH12" i="12"/>
  <c r="AM12" i="12"/>
  <c r="AI12" i="12"/>
  <c r="AF12" i="12"/>
  <c r="AL12" i="12"/>
  <c r="M15" i="143"/>
  <c r="F15" i="143"/>
  <c r="F17" i="143" s="1"/>
  <c r="F43" i="143" s="1"/>
  <c r="K15" i="143"/>
  <c r="E27" i="143"/>
  <c r="E31" i="143"/>
  <c r="E35" i="143"/>
  <c r="E46" i="143" s="1"/>
  <c r="AA15" i="171"/>
  <c r="Z16" i="171"/>
  <c r="Y17" i="171"/>
  <c r="AA19" i="171"/>
  <c r="Z20" i="171"/>
  <c r="P15" i="171"/>
  <c r="S16" i="171"/>
  <c r="R17" i="171"/>
  <c r="P19" i="171"/>
  <c r="S20" i="171"/>
  <c r="X21" i="171"/>
  <c r="I15" i="171"/>
  <c r="H16" i="171"/>
  <c r="K17" i="171"/>
  <c r="I19" i="171"/>
  <c r="H20" i="171"/>
  <c r="K21" i="171"/>
  <c r="V15" i="171"/>
  <c r="U16" i="171"/>
  <c r="T17" i="171"/>
  <c r="V19" i="171"/>
  <c r="U20" i="171"/>
  <c r="Q21" i="171"/>
  <c r="Q29" i="171"/>
  <c r="P30" i="171"/>
  <c r="AD21" i="171"/>
  <c r="AD29" i="171"/>
  <c r="AC30" i="171"/>
  <c r="K29" i="171"/>
  <c r="AF21" i="171"/>
  <c r="AI30" i="171"/>
  <c r="E40" i="178"/>
  <c r="M36" i="178"/>
  <c r="AJ12" i="12"/>
  <c r="F5" i="206"/>
  <c r="C7" i="206"/>
  <c r="K41" i="207"/>
  <c r="L25" i="178"/>
  <c r="G19" i="132"/>
  <c r="H19" i="132" s="1"/>
  <c r="C11" i="178"/>
  <c r="G23" i="132"/>
  <c r="H23" i="132" s="1"/>
  <c r="C41" i="178"/>
  <c r="C24" i="202"/>
  <c r="F24" i="202" s="1"/>
  <c r="G13" i="132"/>
  <c r="H13" i="132" s="1"/>
  <c r="E10" i="207"/>
  <c r="G10" i="207"/>
  <c r="C29" i="202"/>
  <c r="G29" i="202" s="1"/>
  <c r="L39" i="178"/>
  <c r="N39" i="178" s="1"/>
  <c r="E18" i="204"/>
  <c r="P8" i="207"/>
  <c r="I32" i="207" s="1"/>
  <c r="L32" i="207" s="1"/>
  <c r="K38" i="207"/>
  <c r="E41" i="178"/>
  <c r="K39" i="207"/>
  <c r="K35" i="207"/>
  <c r="K10" i="207"/>
  <c r="O10" i="207"/>
  <c r="I10" i="207"/>
  <c r="K37" i="207"/>
  <c r="M10" i="207"/>
  <c r="K40" i="207"/>
  <c r="C37" i="178"/>
  <c r="L37" i="178"/>
  <c r="L26" i="178"/>
  <c r="C24" i="178"/>
  <c r="C35" i="178"/>
  <c r="L35" i="178"/>
  <c r="F31" i="178"/>
  <c r="M34" i="178"/>
  <c r="E32" i="178"/>
  <c r="M32" i="178"/>
  <c r="E31" i="178"/>
  <c r="D29" i="178"/>
  <c r="D28" i="178"/>
  <c r="J19" i="158"/>
  <c r="M42" i="178"/>
  <c r="M38" i="178"/>
  <c r="F42" i="178"/>
  <c r="F34" i="178"/>
  <c r="D38" i="178"/>
  <c r="H38" i="178" s="1"/>
  <c r="M31" i="178"/>
  <c r="D30" i="178"/>
  <c r="E33" i="178"/>
  <c r="E30" i="178"/>
  <c r="E29" i="178"/>
  <c r="M28" i="178"/>
  <c r="D34" i="178"/>
  <c r="H34" i="178" s="1"/>
  <c r="F30" i="178"/>
  <c r="F32" i="178"/>
  <c r="F28" i="178"/>
  <c r="D31" i="178"/>
  <c r="F27" i="178"/>
  <c r="M27" i="178"/>
  <c r="D27" i="178"/>
  <c r="C30" i="178"/>
  <c r="C27" i="178"/>
  <c r="H10" i="207"/>
  <c r="C32" i="178"/>
  <c r="C33" i="178"/>
  <c r="L29" i="178"/>
  <c r="L33" i="178"/>
  <c r="C29" i="178"/>
  <c r="L27" i="178"/>
  <c r="C33" i="202"/>
  <c r="D33" i="202" s="1"/>
  <c r="C27" i="202"/>
  <c r="D27" i="202" s="1"/>
  <c r="G15" i="132"/>
  <c r="H15" i="132" s="1"/>
  <c r="G14" i="132"/>
  <c r="H14" i="132" s="1"/>
  <c r="I9" i="12"/>
  <c r="E23" i="212"/>
  <c r="E29" i="212" s="1"/>
  <c r="M23" i="212"/>
  <c r="M29" i="212" s="1"/>
  <c r="L41" i="178"/>
  <c r="N41" i="178" s="1"/>
  <c r="I23" i="212"/>
  <c r="I29" i="212" s="1"/>
  <c r="G9" i="132"/>
  <c r="H9" i="132" s="1"/>
  <c r="G22" i="132"/>
  <c r="H22" i="132" s="1"/>
  <c r="L10" i="207"/>
  <c r="C32" i="202"/>
  <c r="M32" i="202" s="1"/>
  <c r="C37" i="202"/>
  <c r="D37" i="202" s="1"/>
  <c r="C34" i="202"/>
  <c r="M34" i="202" s="1"/>
  <c r="C31" i="202"/>
  <c r="N31" i="202" s="1"/>
  <c r="C25" i="202"/>
  <c r="D25" i="202" s="1"/>
  <c r="C28" i="202"/>
  <c r="M28" i="202" s="1"/>
  <c r="C38" i="202"/>
  <c r="M38" i="202" s="1"/>
  <c r="C31" i="178"/>
  <c r="L31" i="178"/>
  <c r="N9" i="12"/>
  <c r="K9" i="12"/>
  <c r="C39" i="178"/>
  <c r="E36" i="204"/>
  <c r="K36" i="204" s="1"/>
  <c r="E45" i="204"/>
  <c r="I45" i="204" s="1"/>
  <c r="E13" i="204"/>
  <c r="E23" i="204"/>
  <c r="E37" i="204"/>
  <c r="U37" i="204" s="1"/>
  <c r="E46" i="204"/>
  <c r="U46" i="204" s="1"/>
  <c r="E20" i="204"/>
  <c r="E34" i="204"/>
  <c r="N34" i="204" s="1"/>
  <c r="E15" i="204"/>
  <c r="E27" i="204"/>
  <c r="E39" i="204"/>
  <c r="S39" i="204" s="1"/>
  <c r="E47" i="204"/>
  <c r="U47" i="204" s="1"/>
  <c r="E24" i="204"/>
  <c r="E43" i="204"/>
  <c r="I43" i="204" s="1"/>
  <c r="E19" i="204"/>
  <c r="E33" i="204"/>
  <c r="U33" i="204" s="1"/>
  <c r="E40" i="204"/>
  <c r="U40" i="204" s="1"/>
  <c r="E16" i="204"/>
  <c r="E26" i="204"/>
  <c r="E44" i="204"/>
  <c r="U44" i="204" s="1"/>
  <c r="E17" i="204"/>
  <c r="E25" i="204"/>
  <c r="E35" i="204"/>
  <c r="S35" i="204" s="1"/>
  <c r="E42" i="204"/>
  <c r="U42" i="204" s="1"/>
  <c r="E14" i="204"/>
  <c r="K21" i="12"/>
  <c r="G21" i="12"/>
  <c r="J20" i="12"/>
  <c r="M21" i="12"/>
  <c r="G9" i="12"/>
  <c r="J21" i="12"/>
  <c r="O20" i="12"/>
  <c r="J23" i="212"/>
  <c r="J29" i="212" s="1"/>
  <c r="D22" i="132"/>
  <c r="E22" i="132" s="1"/>
  <c r="D10" i="132"/>
  <c r="E10" i="132" s="1"/>
  <c r="K20" i="12"/>
  <c r="P9" i="207"/>
  <c r="I31" i="207" s="1"/>
  <c r="L20" i="12"/>
  <c r="N21" i="12"/>
  <c r="F20" i="12"/>
  <c r="D13" i="132"/>
  <c r="E13" i="132" s="1"/>
  <c r="D20" i="12"/>
  <c r="D16" i="132"/>
  <c r="E16" i="132" s="1"/>
  <c r="D11" i="132"/>
  <c r="E11" i="132" s="1"/>
  <c r="I21" i="12"/>
  <c r="H20" i="12"/>
  <c r="G20" i="12"/>
  <c r="D12" i="132"/>
  <c r="E12" i="132" s="1"/>
  <c r="D19" i="132"/>
  <c r="E19" i="132" s="1"/>
  <c r="D23" i="132"/>
  <c r="E23" i="132" s="1"/>
  <c r="D9" i="132"/>
  <c r="E9" i="132" s="1"/>
  <c r="D17" i="132"/>
  <c r="E17" i="132" s="1"/>
  <c r="D18" i="132"/>
  <c r="E18" i="132" s="1"/>
  <c r="F21" i="12"/>
  <c r="N20" i="12"/>
  <c r="I20" i="12"/>
  <c r="E21" i="12"/>
  <c r="L21" i="12"/>
  <c r="D14" i="132"/>
  <c r="E14" i="132" s="1"/>
  <c r="D20" i="132"/>
  <c r="E20" i="132" s="1"/>
  <c r="D15" i="132"/>
  <c r="E15" i="132" s="1"/>
  <c r="H21" i="12"/>
  <c r="D21" i="12"/>
  <c r="L24" i="178"/>
  <c r="G11" i="132"/>
  <c r="H11" i="132" s="1"/>
  <c r="G16" i="132"/>
  <c r="H16" i="132" s="1"/>
  <c r="G17" i="132"/>
  <c r="H17" i="132" s="1"/>
  <c r="G18" i="132"/>
  <c r="H18" i="132" s="1"/>
  <c r="G12" i="132"/>
  <c r="H12" i="132" s="1"/>
  <c r="G10" i="132"/>
  <c r="H10" i="132" s="1"/>
  <c r="M20" i="12"/>
  <c r="E20" i="12"/>
  <c r="P40" i="178"/>
  <c r="L40" i="178"/>
  <c r="N40" i="178" s="1"/>
  <c r="P36" i="178"/>
  <c r="L36" i="178"/>
  <c r="P42" i="178"/>
  <c r="L42" i="178"/>
  <c r="P38" i="178"/>
  <c r="L38" i="178"/>
  <c r="P34" i="178"/>
  <c r="L34" i="178"/>
  <c r="P28" i="178"/>
  <c r="L28" i="178"/>
  <c r="L30" i="178"/>
  <c r="L32" i="178"/>
  <c r="O21" i="12"/>
  <c r="E9" i="12"/>
  <c r="F10" i="207"/>
  <c r="M9" i="12"/>
  <c r="O9" i="12"/>
  <c r="J9" i="12"/>
  <c r="N58" i="12"/>
  <c r="N54" i="12" s="1"/>
  <c r="H37" i="207"/>
  <c r="G23" i="212"/>
  <c r="G29" i="212" s="1"/>
  <c r="J10" i="207"/>
  <c r="H41" i="207"/>
  <c r="H40" i="207"/>
  <c r="H35" i="207"/>
  <c r="H38" i="207"/>
  <c r="H36" i="207"/>
  <c r="H39" i="207"/>
  <c r="P7" i="12"/>
  <c r="D9" i="12"/>
  <c r="D10" i="12" s="1"/>
  <c r="E10" i="12" s="1"/>
  <c r="P8" i="12"/>
  <c r="K23" i="212"/>
  <c r="K29" i="212" s="1"/>
  <c r="F11" i="206"/>
  <c r="H23" i="212"/>
  <c r="H29" i="212" s="1"/>
  <c r="P23" i="212"/>
  <c r="P29" i="212" s="1"/>
  <c r="P5" i="183"/>
  <c r="L23" i="212"/>
  <c r="L29" i="212" s="1"/>
  <c r="F9" i="12"/>
  <c r="J14" i="158"/>
  <c r="D30" i="209"/>
  <c r="E12" i="209" s="1"/>
  <c r="O23" i="212"/>
  <c r="O29" i="212" s="1"/>
  <c r="Z5" i="12"/>
  <c r="N10" i="207"/>
  <c r="H9" i="12"/>
  <c r="P10" i="212"/>
  <c r="J2" i="217"/>
  <c r="F23" i="212"/>
  <c r="F29" i="212" s="1"/>
  <c r="N23" i="212"/>
  <c r="N29" i="212" s="1"/>
  <c r="H11" i="202"/>
  <c r="D10" i="207"/>
  <c r="D11" i="207" s="1"/>
  <c r="G12" i="178"/>
  <c r="I11" i="202"/>
  <c r="L11" i="206"/>
  <c r="G11" i="206"/>
  <c r="M11" i="206"/>
  <c r="H9" i="129"/>
  <c r="H11" i="129" s="1"/>
  <c r="J9" i="129"/>
  <c r="J11" i="129" s="1"/>
  <c r="I3" i="133"/>
  <c r="O9" i="129"/>
  <c r="O11" i="129" s="1"/>
  <c r="Q8" i="129"/>
  <c r="N11" i="206"/>
  <c r="L9" i="129"/>
  <c r="L12" i="129" s="1"/>
  <c r="Q6" i="129"/>
  <c r="E9" i="129"/>
  <c r="E11" i="129" s="1"/>
  <c r="N9" i="129"/>
  <c r="N13" i="129" s="1"/>
  <c r="J11" i="206"/>
  <c r="H11" i="206"/>
  <c r="O11" i="206"/>
  <c r="P9" i="129"/>
  <c r="P11" i="129" s="1"/>
  <c r="I9" i="129"/>
  <c r="I13" i="129" s="1"/>
  <c r="E11" i="206"/>
  <c r="Q7" i="129"/>
  <c r="D62" i="206"/>
  <c r="G9" i="129"/>
  <c r="G11" i="129" s="1"/>
  <c r="D11" i="206"/>
  <c r="K11" i="206"/>
  <c r="M9" i="129"/>
  <c r="M12" i="129" s="1"/>
  <c r="I11" i="206"/>
  <c r="F9" i="129"/>
  <c r="F12" i="129" s="1"/>
  <c r="P14" i="133"/>
  <c r="K9" i="129"/>
  <c r="K13" i="129" s="1"/>
  <c r="K17" i="143" l="1"/>
  <c r="K43" i="143" s="1"/>
  <c r="J17" i="143"/>
  <c r="J43" i="143" s="1"/>
  <c r="O17" i="143"/>
  <c r="O43" i="143" s="1"/>
  <c r="M17" i="143"/>
  <c r="M43" i="143" s="1"/>
  <c r="H17" i="143"/>
  <c r="H43" i="143" s="1"/>
  <c r="P34" i="143"/>
  <c r="E17" i="143"/>
  <c r="E43" i="143" s="1"/>
  <c r="P33" i="143"/>
  <c r="P32" i="143"/>
  <c r="P20" i="143"/>
  <c r="P16" i="143"/>
  <c r="P22" i="143"/>
  <c r="P21" i="143"/>
  <c r="P37" i="143"/>
  <c r="P14" i="143"/>
  <c r="G17" i="143"/>
  <c r="G43" i="143" s="1"/>
  <c r="N17" i="143"/>
  <c r="N43" i="143" s="1"/>
  <c r="D17" i="143"/>
  <c r="D43" i="143" s="1"/>
  <c r="I17" i="143"/>
  <c r="I43" i="143" s="1"/>
  <c r="H39" i="178"/>
  <c r="H33" i="178"/>
  <c r="H23" i="178"/>
  <c r="F38" i="204"/>
  <c r="H38" i="204"/>
  <c r="F10" i="12"/>
  <c r="G10" i="12" s="1"/>
  <c r="H10" i="12" s="1"/>
  <c r="I10" i="12" s="1"/>
  <c r="J10" i="12" s="1"/>
  <c r="K10" i="12" s="1"/>
  <c r="L10" i="12" s="1"/>
  <c r="M10" i="12" s="1"/>
  <c r="N10" i="12" s="1"/>
  <c r="O10" i="12" s="1"/>
  <c r="N29" i="178"/>
  <c r="N33" i="178"/>
  <c r="N30" i="178"/>
  <c r="H11" i="178"/>
  <c r="H32" i="178"/>
  <c r="AO11" i="12"/>
  <c r="D43" i="178"/>
  <c r="D47" i="178" s="1"/>
  <c r="D50" i="178" s="1"/>
  <c r="P23" i="143"/>
  <c r="G42" i="178"/>
  <c r="J3" i="171"/>
  <c r="H41" i="178"/>
  <c r="E14" i="178"/>
  <c r="E46" i="178" s="1"/>
  <c r="AL11" i="12"/>
  <c r="N23" i="178"/>
  <c r="G23" i="178"/>
  <c r="H26" i="178"/>
  <c r="AF11" i="12"/>
  <c r="F29" i="202"/>
  <c r="M30" i="202"/>
  <c r="N35" i="202"/>
  <c r="F41" i="204"/>
  <c r="O38" i="204"/>
  <c r="J38" i="204"/>
  <c r="U41" i="204"/>
  <c r="I41" i="204"/>
  <c r="K38" i="204"/>
  <c r="J41" i="204"/>
  <c r="T31" i="171"/>
  <c r="AE31" i="171"/>
  <c r="M38" i="204"/>
  <c r="G41" i="204"/>
  <c r="K41" i="204"/>
  <c r="N38" i="204"/>
  <c r="O41" i="204"/>
  <c r="L38" i="204"/>
  <c r="M41" i="204"/>
  <c r="S41" i="204"/>
  <c r="I38" i="204"/>
  <c r="N41" i="204"/>
  <c r="Q41" i="204"/>
  <c r="S38" i="204"/>
  <c r="G38" i="204"/>
  <c r="L41" i="204"/>
  <c r="E24" i="202"/>
  <c r="K24" i="202" s="1"/>
  <c r="U38" i="204"/>
  <c r="P38" i="204"/>
  <c r="H41" i="204"/>
  <c r="Q38" i="204"/>
  <c r="M24" i="202"/>
  <c r="H28" i="178"/>
  <c r="AI11" i="12"/>
  <c r="J4" i="171"/>
  <c r="S46" i="204"/>
  <c r="G35" i="202"/>
  <c r="P43" i="204"/>
  <c r="M35" i="202"/>
  <c r="P38" i="143"/>
  <c r="L31" i="171"/>
  <c r="F31" i="171"/>
  <c r="N31" i="171"/>
  <c r="G35" i="178"/>
  <c r="N40" i="143"/>
  <c r="N44" i="143" s="1"/>
  <c r="N48" i="143" s="1"/>
  <c r="P29" i="143"/>
  <c r="P28" i="143"/>
  <c r="P25" i="143"/>
  <c r="P36" i="143"/>
  <c r="P26" i="143"/>
  <c r="P30" i="143"/>
  <c r="P24" i="143"/>
  <c r="Q45" i="204"/>
  <c r="P39" i="143"/>
  <c r="P47" i="143" s="1"/>
  <c r="G43" i="204"/>
  <c r="O45" i="204"/>
  <c r="I40" i="143"/>
  <c r="I44" i="143" s="1"/>
  <c r="I48" i="143" s="1"/>
  <c r="G25" i="178"/>
  <c r="H40" i="178"/>
  <c r="G37" i="178"/>
  <c r="G40" i="178"/>
  <c r="H35" i="178"/>
  <c r="H37" i="178"/>
  <c r="G26" i="178"/>
  <c r="O39" i="204"/>
  <c r="G32" i="178"/>
  <c r="L45" i="204"/>
  <c r="N29" i="202"/>
  <c r="H25" i="178"/>
  <c r="G24" i="178"/>
  <c r="G11" i="178"/>
  <c r="P39" i="204"/>
  <c r="G40" i="143"/>
  <c r="G44" i="143" s="1"/>
  <c r="G48" i="143" s="1"/>
  <c r="AJ11" i="12"/>
  <c r="D14" i="178"/>
  <c r="D46" i="178" s="1"/>
  <c r="D49" i="178" s="1"/>
  <c r="AK11" i="12"/>
  <c r="D40" i="143"/>
  <c r="D44" i="143" s="1"/>
  <c r="D48" i="143" s="1"/>
  <c r="L35" i="204"/>
  <c r="S34" i="204"/>
  <c r="M33" i="204"/>
  <c r="J33" i="204"/>
  <c r="O34" i="204"/>
  <c r="K40" i="143"/>
  <c r="K44" i="143" s="1"/>
  <c r="K48" i="143" s="1"/>
  <c r="AM11" i="12"/>
  <c r="L43" i="204"/>
  <c r="H39" i="204"/>
  <c r="N45" i="204"/>
  <c r="M43" i="204"/>
  <c r="M27" i="202"/>
  <c r="N26" i="178"/>
  <c r="Q31" i="171"/>
  <c r="I31" i="171"/>
  <c r="N19" i="178"/>
  <c r="AD11" i="12"/>
  <c r="H47" i="204"/>
  <c r="G35" i="204"/>
  <c r="K31" i="171"/>
  <c r="S31" i="171"/>
  <c r="Y10" i="12"/>
  <c r="Z10" i="12" s="1"/>
  <c r="O40" i="143"/>
  <c r="O44" i="143" s="1"/>
  <c r="O48" i="143" s="1"/>
  <c r="H24" i="178"/>
  <c r="U31" i="171"/>
  <c r="AB31" i="171"/>
  <c r="G13" i="178"/>
  <c r="O47" i="204"/>
  <c r="H34" i="204"/>
  <c r="J34" i="204"/>
  <c r="Q47" i="204"/>
  <c r="F34" i="204"/>
  <c r="M34" i="204"/>
  <c r="Q37" i="204"/>
  <c r="I42" i="204"/>
  <c r="I35" i="204"/>
  <c r="AD31" i="171"/>
  <c r="AH31" i="171"/>
  <c r="H31" i="171"/>
  <c r="AG31" i="171"/>
  <c r="N33" i="204"/>
  <c r="J47" i="204"/>
  <c r="P34" i="204"/>
  <c r="O35" i="204"/>
  <c r="K33" i="204"/>
  <c r="F35" i="204"/>
  <c r="F47" i="204"/>
  <c r="H33" i="204"/>
  <c r="N25" i="178"/>
  <c r="AH11" i="12"/>
  <c r="AN11" i="12"/>
  <c r="Y9" i="12"/>
  <c r="Z9" i="12" s="1"/>
  <c r="P27" i="143"/>
  <c r="V31" i="171"/>
  <c r="Z31" i="171"/>
  <c r="P36" i="204"/>
  <c r="G34" i="204"/>
  <c r="L40" i="143"/>
  <c r="L44" i="143" s="1"/>
  <c r="L48" i="143" s="1"/>
  <c r="P31" i="171"/>
  <c r="C14" i="178"/>
  <c r="K39" i="178" s="1"/>
  <c r="AF31" i="171"/>
  <c r="AC31" i="171"/>
  <c r="W31" i="171"/>
  <c r="Y12" i="12"/>
  <c r="Z12" i="12" s="1"/>
  <c r="J31" i="171"/>
  <c r="P31" i="143"/>
  <c r="H36" i="178"/>
  <c r="AA31" i="171"/>
  <c r="X31" i="171"/>
  <c r="Y31" i="171"/>
  <c r="AI31" i="171"/>
  <c r="N37" i="178"/>
  <c r="M31" i="171"/>
  <c r="G31" i="171"/>
  <c r="O31" i="171"/>
  <c r="E31" i="171"/>
  <c r="R31" i="171"/>
  <c r="U34" i="204"/>
  <c r="E40" i="143"/>
  <c r="E44" i="143" s="1"/>
  <c r="E48" i="143" s="1"/>
  <c r="J40" i="143"/>
  <c r="J44" i="143" s="1"/>
  <c r="J48" i="143" s="1"/>
  <c r="N35" i="178"/>
  <c r="M40" i="143"/>
  <c r="M44" i="143" s="1"/>
  <c r="M48" i="143" s="1"/>
  <c r="H40" i="143"/>
  <c r="H44" i="143" s="1"/>
  <c r="H48" i="143" s="1"/>
  <c r="N26" i="202"/>
  <c r="G26" i="202"/>
  <c r="Y11" i="12"/>
  <c r="Z11" i="12" s="1"/>
  <c r="G36" i="178"/>
  <c r="F40" i="143"/>
  <c r="F44" i="143" s="1"/>
  <c r="F48" i="143" s="1"/>
  <c r="P35" i="143"/>
  <c r="P46" i="143" s="1"/>
  <c r="P15" i="143"/>
  <c r="G39" i="178"/>
  <c r="E11" i="207"/>
  <c r="F11" i="207" s="1"/>
  <c r="G11" i="207" s="1"/>
  <c r="H11" i="207" s="1"/>
  <c r="I11" i="207" s="1"/>
  <c r="J11" i="207" s="1"/>
  <c r="K11" i="207" s="1"/>
  <c r="L11" i="207" s="1"/>
  <c r="M11" i="207" s="1"/>
  <c r="N11" i="207" s="1"/>
  <c r="O11" i="207" s="1"/>
  <c r="Y8" i="12"/>
  <c r="Z8" i="12" s="1"/>
  <c r="L47" i="204"/>
  <c r="K40" i="204"/>
  <c r="I33" i="204"/>
  <c r="I34" i="204"/>
  <c r="K35" i="204"/>
  <c r="P35" i="204"/>
  <c r="M47" i="204"/>
  <c r="O33" i="204"/>
  <c r="G33" i="204"/>
  <c r="K34" i="204"/>
  <c r="Q35" i="204"/>
  <c r="J35" i="204"/>
  <c r="N47" i="204"/>
  <c r="K47" i="204"/>
  <c r="N36" i="178"/>
  <c r="N24" i="178"/>
  <c r="D35" i="202"/>
  <c r="M26" i="202"/>
  <c r="D29" i="202"/>
  <c r="Q34" i="204"/>
  <c r="E35" i="202"/>
  <c r="K35" i="202" s="1"/>
  <c r="D26" i="202"/>
  <c r="E26" i="202"/>
  <c r="K26" i="202" s="1"/>
  <c r="H13" i="178"/>
  <c r="N30" i="202"/>
  <c r="F30" i="202"/>
  <c r="D30" i="202"/>
  <c r="E30" i="202"/>
  <c r="K30" i="202" s="1"/>
  <c r="P47" i="204"/>
  <c r="P33" i="204"/>
  <c r="L34" i="204"/>
  <c r="H35" i="204"/>
  <c r="N35" i="204"/>
  <c r="S33" i="204"/>
  <c r="F33" i="204"/>
  <c r="I47" i="204"/>
  <c r="G47" i="204"/>
  <c r="M35" i="204"/>
  <c r="L33" i="204"/>
  <c r="M29" i="202"/>
  <c r="S47" i="204"/>
  <c r="F26" i="202"/>
  <c r="N36" i="202"/>
  <c r="G36" i="202"/>
  <c r="F36" i="202"/>
  <c r="D36" i="202"/>
  <c r="E36" i="202"/>
  <c r="K36" i="202" s="1"/>
  <c r="G33" i="178"/>
  <c r="L36" i="204"/>
  <c r="P37" i="204"/>
  <c r="F42" i="204"/>
  <c r="G41" i="178"/>
  <c r="H36" i="204"/>
  <c r="M36" i="204"/>
  <c r="L40" i="204"/>
  <c r="N34" i="178"/>
  <c r="G38" i="178"/>
  <c r="Q42" i="204"/>
  <c r="M39" i="204"/>
  <c r="E29" i="202"/>
  <c r="D24" i="202"/>
  <c r="N24" i="202"/>
  <c r="G24" i="202"/>
  <c r="D31" i="202"/>
  <c r="G34" i="178"/>
  <c r="F39" i="204"/>
  <c r="Q39" i="204"/>
  <c r="L39" i="204"/>
  <c r="G39" i="204"/>
  <c r="I39" i="204"/>
  <c r="N43" i="204"/>
  <c r="N39" i="204"/>
  <c r="J39" i="204"/>
  <c r="K39" i="204"/>
  <c r="S37" i="204"/>
  <c r="N28" i="178"/>
  <c r="P11" i="207"/>
  <c r="G40" i="204"/>
  <c r="G36" i="204"/>
  <c r="N36" i="204"/>
  <c r="J37" i="204"/>
  <c r="M42" i="204"/>
  <c r="G44" i="204"/>
  <c r="S36" i="204"/>
  <c r="P40" i="204"/>
  <c r="K37" i="204"/>
  <c r="P44" i="204"/>
  <c r="N42" i="204"/>
  <c r="I37" i="204"/>
  <c r="L37" i="204"/>
  <c r="K22" i="12"/>
  <c r="H40" i="204"/>
  <c r="O36" i="204"/>
  <c r="Q36" i="204"/>
  <c r="N37" i="204"/>
  <c r="H44" i="204"/>
  <c r="I36" i="204"/>
  <c r="S40" i="204"/>
  <c r="J40" i="204"/>
  <c r="F44" i="204"/>
  <c r="K42" i="204"/>
  <c r="L44" i="204"/>
  <c r="N40" i="204"/>
  <c r="F36" i="204"/>
  <c r="G37" i="204"/>
  <c r="K44" i="204"/>
  <c r="J42" i="204"/>
  <c r="Q44" i="204"/>
  <c r="L42" i="204"/>
  <c r="S42" i="204"/>
  <c r="U36" i="204"/>
  <c r="N27" i="178"/>
  <c r="G30" i="178"/>
  <c r="N31" i="178"/>
  <c r="M37" i="202"/>
  <c r="M43" i="178"/>
  <c r="O38" i="178" s="1"/>
  <c r="G28" i="178"/>
  <c r="N38" i="178"/>
  <c r="G27" i="178"/>
  <c r="F45" i="204"/>
  <c r="K45" i="204"/>
  <c r="O43" i="204"/>
  <c r="Q43" i="204"/>
  <c r="Q46" i="204"/>
  <c r="F43" i="204"/>
  <c r="K43" i="204"/>
  <c r="M33" i="202"/>
  <c r="O40" i="204"/>
  <c r="J36" i="204"/>
  <c r="H43" i="204"/>
  <c r="J45" i="204"/>
  <c r="F37" i="204"/>
  <c r="P42" i="204"/>
  <c r="O44" i="204"/>
  <c r="N44" i="204"/>
  <c r="J43" i="204"/>
  <c r="F40" i="204"/>
  <c r="H37" i="204"/>
  <c r="M37" i="204"/>
  <c r="G42" i="204"/>
  <c r="H42" i="204"/>
  <c r="G45" i="204"/>
  <c r="H46" i="204"/>
  <c r="J46" i="204"/>
  <c r="M25" i="202"/>
  <c r="N25" i="202"/>
  <c r="N37" i="202"/>
  <c r="S43" i="204"/>
  <c r="Q40" i="204"/>
  <c r="I40" i="204"/>
  <c r="O37" i="204"/>
  <c r="M44" i="204"/>
  <c r="J44" i="204"/>
  <c r="O42" i="204"/>
  <c r="N32" i="178"/>
  <c r="I44" i="204"/>
  <c r="H27" i="178"/>
  <c r="G31" i="178"/>
  <c r="G29" i="178"/>
  <c r="H29" i="178"/>
  <c r="N42" i="178"/>
  <c r="F43" i="178"/>
  <c r="F47" i="178" s="1"/>
  <c r="E43" i="178"/>
  <c r="E47" i="178" s="1"/>
  <c r="H30" i="178"/>
  <c r="N22" i="12"/>
  <c r="L43" i="178"/>
  <c r="L47" i="178" s="1"/>
  <c r="L49" i="178" s="1"/>
  <c r="N27" i="202"/>
  <c r="E27" i="202"/>
  <c r="I27" i="202" s="1"/>
  <c r="F27" i="202"/>
  <c r="G27" i="202"/>
  <c r="I22" i="12"/>
  <c r="N33" i="202"/>
  <c r="E33" i="202"/>
  <c r="K33" i="202" s="1"/>
  <c r="F33" i="202"/>
  <c r="G33" i="202"/>
  <c r="U39" i="204"/>
  <c r="O46" i="204"/>
  <c r="K46" i="204"/>
  <c r="H45" i="204"/>
  <c r="I46" i="204"/>
  <c r="N46" i="204"/>
  <c r="L46" i="204"/>
  <c r="U45" i="204"/>
  <c r="M46" i="204"/>
  <c r="G46" i="204"/>
  <c r="M45" i="204"/>
  <c r="F46" i="204"/>
  <c r="S45" i="204"/>
  <c r="U35" i="204"/>
  <c r="Q33" i="204"/>
  <c r="P45" i="204"/>
  <c r="C43" i="178"/>
  <c r="C47" i="178" s="1"/>
  <c r="C50" i="178" s="1"/>
  <c r="M31" i="202"/>
  <c r="M40" i="204"/>
  <c r="N28" i="202"/>
  <c r="D28" i="202"/>
  <c r="G28" i="202"/>
  <c r="F28" i="202"/>
  <c r="E28" i="202"/>
  <c r="K28" i="202" s="1"/>
  <c r="N34" i="202"/>
  <c r="F34" i="202"/>
  <c r="G34" i="202"/>
  <c r="D34" i="202"/>
  <c r="E34" i="202"/>
  <c r="K34" i="202" s="1"/>
  <c r="G25" i="202"/>
  <c r="E25" i="202"/>
  <c r="F25" i="202"/>
  <c r="E37" i="202"/>
  <c r="F37" i="202"/>
  <c r="G37" i="202"/>
  <c r="H31" i="178"/>
  <c r="N32" i="202"/>
  <c r="F32" i="202"/>
  <c r="E32" i="202"/>
  <c r="K32" i="202" s="1"/>
  <c r="D32" i="202"/>
  <c r="G32" i="202"/>
  <c r="N38" i="202"/>
  <c r="E38" i="202"/>
  <c r="K38" i="202" s="1"/>
  <c r="F38" i="202"/>
  <c r="D38" i="202"/>
  <c r="G38" i="202"/>
  <c r="E31" i="202"/>
  <c r="K31" i="202" s="1"/>
  <c r="F31" i="202"/>
  <c r="G31" i="202"/>
  <c r="S44" i="204"/>
  <c r="U43" i="204"/>
  <c r="P46" i="204"/>
  <c r="M22" i="12"/>
  <c r="D22" i="12"/>
  <c r="D23" i="12" s="1"/>
  <c r="J22" i="12"/>
  <c r="G22" i="12"/>
  <c r="H22" i="12"/>
  <c r="L22" i="12"/>
  <c r="F22" i="12"/>
  <c r="P21" i="12"/>
  <c r="E24" i="132"/>
  <c r="E27" i="132" s="1"/>
  <c r="H24" i="132"/>
  <c r="U10" i="132" s="1"/>
  <c r="O22" i="12"/>
  <c r="E22" i="12"/>
  <c r="P20" i="12"/>
  <c r="I7" i="125"/>
  <c r="E6" i="177"/>
  <c r="F6" i="177" s="1"/>
  <c r="G11" i="183"/>
  <c r="P9" i="12"/>
  <c r="E17" i="209"/>
  <c r="E19" i="209"/>
  <c r="E28" i="209"/>
  <c r="E27" i="209"/>
  <c r="E16" i="209"/>
  <c r="E24" i="209"/>
  <c r="E23" i="209"/>
  <c r="E29" i="209"/>
  <c r="E15" i="209"/>
  <c r="E11" i="209"/>
  <c r="E21" i="209"/>
  <c r="E10" i="209"/>
  <c r="E20" i="209"/>
  <c r="E22" i="209"/>
  <c r="E26" i="209"/>
  <c r="E25" i="209"/>
  <c r="E13" i="209"/>
  <c r="E14" i="209"/>
  <c r="E18" i="209"/>
  <c r="J12" i="129"/>
  <c r="N12" i="129"/>
  <c r="J13" i="129"/>
  <c r="H13" i="129"/>
  <c r="L11" i="129"/>
  <c r="L13" i="129"/>
  <c r="P13" i="129"/>
  <c r="E12" i="129"/>
  <c r="G13" i="129"/>
  <c r="I12" i="129"/>
  <c r="M11" i="129"/>
  <c r="K11" i="129"/>
  <c r="I11" i="129"/>
  <c r="F13" i="129"/>
  <c r="H12" i="129"/>
  <c r="M13" i="129"/>
  <c r="P12" i="129"/>
  <c r="F11" i="129"/>
  <c r="E7" i="177"/>
  <c r="F7" i="177" s="1"/>
  <c r="K5" i="195"/>
  <c r="N11" i="129"/>
  <c r="Q9" i="129"/>
  <c r="Q11" i="129" s="1"/>
  <c r="E13" i="129"/>
  <c r="C15" i="200"/>
  <c r="F52" i="12"/>
  <c r="K12" i="129"/>
  <c r="G12" i="129"/>
  <c r="O13" i="129"/>
  <c r="O12" i="129"/>
  <c r="D10" i="199"/>
  <c r="E8" i="199" s="1"/>
  <c r="P17" i="143" l="1"/>
  <c r="P43" i="143" s="1"/>
  <c r="K40" i="178"/>
  <c r="K24" i="178"/>
  <c r="K32" i="178"/>
  <c r="K33" i="178"/>
  <c r="K25" i="178"/>
  <c r="K26" i="178"/>
  <c r="K29" i="178"/>
  <c r="K31" i="178"/>
  <c r="K23" i="178"/>
  <c r="K37" i="178"/>
  <c r="K41" i="178"/>
  <c r="K42" i="178"/>
  <c r="K38" i="178"/>
  <c r="K34" i="178"/>
  <c r="K28" i="178"/>
  <c r="K36" i="178"/>
  <c r="K35" i="178"/>
  <c r="K30" i="178"/>
  <c r="K27" i="178"/>
  <c r="C46" i="178"/>
  <c r="C49" i="178" s="1"/>
  <c r="C51" i="178" s="1"/>
  <c r="E23" i="12"/>
  <c r="F23" i="12" s="1"/>
  <c r="G23" i="12" s="1"/>
  <c r="H23" i="12" s="1"/>
  <c r="I23" i="12" s="1"/>
  <c r="J23" i="12" s="1"/>
  <c r="K23" i="12" s="1"/>
  <c r="L23" i="12" s="1"/>
  <c r="M23" i="12" s="1"/>
  <c r="N23" i="12" s="1"/>
  <c r="O23" i="12" s="1"/>
  <c r="J5" i="171"/>
  <c r="R41" i="204"/>
  <c r="T41" i="204" s="1"/>
  <c r="R38" i="204"/>
  <c r="T38" i="204" s="1"/>
  <c r="H24" i="202"/>
  <c r="I24" i="202"/>
  <c r="R33" i="204"/>
  <c r="T33" i="204" s="1"/>
  <c r="J17" i="178"/>
  <c r="G14" i="178"/>
  <c r="H14" i="178"/>
  <c r="D51" i="178"/>
  <c r="H29" i="202"/>
  <c r="R35" i="204"/>
  <c r="T35" i="204" s="1"/>
  <c r="Y14" i="12"/>
  <c r="H35" i="202"/>
  <c r="I35" i="202"/>
  <c r="R47" i="204"/>
  <c r="T47" i="204" s="1"/>
  <c r="R34" i="204"/>
  <c r="T34" i="204" s="1"/>
  <c r="P40" i="143"/>
  <c r="P44" i="143" s="1"/>
  <c r="P48" i="143" s="1"/>
  <c r="H26" i="202"/>
  <c r="O26" i="178"/>
  <c r="I26" i="202"/>
  <c r="I36" i="202"/>
  <c r="H36" i="202"/>
  <c r="K31" i="204"/>
  <c r="H30" i="202"/>
  <c r="I30" i="202"/>
  <c r="I29" i="202"/>
  <c r="K29" i="202"/>
  <c r="R39" i="204"/>
  <c r="T39" i="204" s="1"/>
  <c r="H43" i="178"/>
  <c r="H31" i="204"/>
  <c r="Q31" i="204"/>
  <c r="L31" i="204"/>
  <c r="R36" i="204"/>
  <c r="T36" i="204" s="1"/>
  <c r="F31" i="204"/>
  <c r="R42" i="204"/>
  <c r="T42" i="204" s="1"/>
  <c r="O31" i="204"/>
  <c r="M31" i="204"/>
  <c r="N31" i="204"/>
  <c r="J31" i="204"/>
  <c r="O37" i="178"/>
  <c r="O31" i="178"/>
  <c r="O34" i="178"/>
  <c r="O40" i="178"/>
  <c r="R40" i="204"/>
  <c r="T40" i="204" s="1"/>
  <c r="R45" i="204"/>
  <c r="T45" i="204" s="1"/>
  <c r="R37" i="204"/>
  <c r="T37" i="204" s="1"/>
  <c r="R44" i="204"/>
  <c r="T44" i="204" s="1"/>
  <c r="R43" i="204"/>
  <c r="T43" i="204" s="1"/>
  <c r="M47" i="178"/>
  <c r="M49" i="178" s="1"/>
  <c r="O42" i="178"/>
  <c r="O29" i="178"/>
  <c r="O41" i="178"/>
  <c r="O32" i="178"/>
  <c r="N43" i="178"/>
  <c r="O23" i="178"/>
  <c r="O36" i="178"/>
  <c r="O30" i="178"/>
  <c r="O33" i="178"/>
  <c r="O27" i="178"/>
  <c r="O28" i="178"/>
  <c r="O24" i="178"/>
  <c r="O35" i="178"/>
  <c r="O25" i="178"/>
  <c r="O39" i="178"/>
  <c r="G43" i="178"/>
  <c r="I31" i="204"/>
  <c r="G31" i="204"/>
  <c r="P31" i="204"/>
  <c r="S31" i="204"/>
  <c r="H33" i="202"/>
  <c r="I33" i="202"/>
  <c r="H27" i="202"/>
  <c r="K27" i="202"/>
  <c r="D39" i="202"/>
  <c r="D42" i="202" s="1"/>
  <c r="D43" i="202" s="1"/>
  <c r="H31" i="202"/>
  <c r="I31" i="202"/>
  <c r="G39" i="202"/>
  <c r="G42" i="202" s="1"/>
  <c r="G43" i="202" s="1"/>
  <c r="H37" i="202"/>
  <c r="K37" i="202"/>
  <c r="I37" i="202"/>
  <c r="I28" i="202"/>
  <c r="H28" i="202"/>
  <c r="I32" i="202"/>
  <c r="H32" i="202"/>
  <c r="F39" i="202"/>
  <c r="F42" i="202" s="1"/>
  <c r="F43" i="202" s="1"/>
  <c r="I34" i="202"/>
  <c r="H34" i="202"/>
  <c r="I38" i="202"/>
  <c r="H38" i="202"/>
  <c r="H25" i="202"/>
  <c r="I25" i="202"/>
  <c r="K25" i="202"/>
  <c r="E39" i="202"/>
  <c r="R46" i="204"/>
  <c r="T46" i="204" s="1"/>
  <c r="E28" i="132"/>
  <c r="E29" i="132" s="1"/>
  <c r="E30" i="132" s="1"/>
  <c r="P22" i="12"/>
  <c r="T10" i="132"/>
  <c r="T7" i="132" s="1"/>
  <c r="H13" i="183"/>
  <c r="H12" i="183"/>
  <c r="Q13" i="129"/>
  <c r="G47" i="178"/>
  <c r="D48" i="178"/>
  <c r="Q12" i="129"/>
  <c r="J6" i="199"/>
  <c r="K6" i="199"/>
  <c r="G14" i="200"/>
  <c r="M2" i="200"/>
  <c r="G46" i="178" l="1"/>
  <c r="C48" i="178"/>
  <c r="J43" i="178"/>
  <c r="H45" i="178" s="1"/>
  <c r="J23" i="178"/>
  <c r="J40" i="178"/>
  <c r="J26" i="178"/>
  <c r="J24" i="178"/>
  <c r="J32" i="178"/>
  <c r="J29" i="178"/>
  <c r="J25" i="178"/>
  <c r="J38" i="178"/>
  <c r="J41" i="178"/>
  <c r="J31" i="178"/>
  <c r="J37" i="178"/>
  <c r="J28" i="178"/>
  <c r="J30" i="178"/>
  <c r="J35" i="178"/>
  <c r="J27" i="178"/>
  <c r="J33" i="178"/>
  <c r="J39" i="178"/>
  <c r="J34" i="178"/>
  <c r="J42" i="178"/>
  <c r="J36" i="178"/>
  <c r="R31" i="204"/>
  <c r="T30" i="204" s="1"/>
  <c r="L23" i="202"/>
  <c r="L33" i="202" s="1"/>
  <c r="H39" i="202"/>
  <c r="E42" i="202"/>
  <c r="K39" i="202"/>
  <c r="I39" i="202"/>
  <c r="T11" i="132"/>
  <c r="U11" i="132"/>
  <c r="I52" i="199"/>
  <c r="F8" i="199" s="1"/>
  <c r="E10" i="199" s="1"/>
  <c r="F10" i="199" s="1"/>
  <c r="J10" i="187"/>
  <c r="O5" i="12"/>
  <c r="L25" i="202" l="1"/>
  <c r="L36" i="202"/>
  <c r="L24" i="202"/>
  <c r="L34" i="202"/>
  <c r="L29" i="202"/>
  <c r="L27" i="202"/>
  <c r="L31" i="202"/>
  <c r="L30" i="202"/>
  <c r="L26" i="202"/>
  <c r="L32" i="202"/>
  <c r="L37" i="202"/>
  <c r="L28" i="202"/>
  <c r="L35" i="202"/>
  <c r="L38" i="202"/>
  <c r="E43" i="202"/>
  <c r="H42" i="20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ORÇAMENTO 2015 e anterior Versão11.2.7 - Copia.xlsm!TBD" type="102" refreshedVersion="6" minRefreshableVersion="5">
    <extLst>
      <ext xmlns:x15="http://schemas.microsoft.com/office/spreadsheetml/2010/11/main" uri="{DE250136-89BD-433C-8126-D09CA5730AF9}">
        <x15:connection id="TBD-7734cd22-1240-4dc3-a54d-8699646ef236">
          <x15:rangePr sourceName="_xlcn.WorksheetConnection_ORÇAMENTO2015eanteriorVersão11.2.7Copia.xlsmTBD1"/>
        </x15:connection>
      </ext>
    </extLst>
  </connection>
</connections>
</file>

<file path=xl/sharedStrings.xml><?xml version="1.0" encoding="utf-8"?>
<sst xmlns="http://schemas.openxmlformats.org/spreadsheetml/2006/main" count="2226" uniqueCount="853">
  <si>
    <t>Início</t>
  </si>
  <si>
    <t>RENDIMENTOS</t>
  </si>
  <si>
    <t>RETORNO DE INVESTIMENTOS</t>
  </si>
  <si>
    <t>-</t>
  </si>
  <si>
    <t>OUTROS RENDIMENTOS</t>
  </si>
  <si>
    <t>HABITAÇÃO</t>
  </si>
  <si>
    <t>ALIMENTAÇÃO</t>
  </si>
  <si>
    <t>Conta de energia</t>
  </si>
  <si>
    <t>Supermercado</t>
  </si>
  <si>
    <t>Padaria</t>
  </si>
  <si>
    <t>Combustível</t>
  </si>
  <si>
    <t>DATA</t>
  </si>
  <si>
    <t>GRUPO</t>
  </si>
  <si>
    <t>SUBGRUPO</t>
  </si>
  <si>
    <t>CONTA</t>
  </si>
  <si>
    <t>DESCRIÇÃO</t>
  </si>
  <si>
    <t>MÊS</t>
  </si>
  <si>
    <t>DIA N</t>
  </si>
  <si>
    <t>DIA</t>
  </si>
  <si>
    <t>ANO</t>
  </si>
  <si>
    <t>GRUPOS DE CONTAS</t>
  </si>
  <si>
    <t>Nome de Referência</t>
  </si>
  <si>
    <t>BANCOS E CARTÕES</t>
  </si>
  <si>
    <t>Rendimentos</t>
  </si>
  <si>
    <t>RetornoInvestimentos</t>
  </si>
  <si>
    <t>OutrosRendimentos</t>
  </si>
  <si>
    <t>Investimentos</t>
  </si>
  <si>
    <t>Alimentacao</t>
  </si>
  <si>
    <t>Transportes</t>
  </si>
  <si>
    <t>Automovel</t>
  </si>
  <si>
    <t>Marido</t>
  </si>
  <si>
    <t>Filho1</t>
  </si>
  <si>
    <t>Filho2</t>
  </si>
  <si>
    <t>CulturaLazer</t>
  </si>
  <si>
    <t>Trabalho</t>
  </si>
  <si>
    <t>Escritorio</t>
  </si>
  <si>
    <t>Animais</t>
  </si>
  <si>
    <t>Doacoes</t>
  </si>
  <si>
    <t>Financeiro</t>
  </si>
  <si>
    <t>Extra1</t>
  </si>
  <si>
    <t>Extra2</t>
  </si>
  <si>
    <t>Extra3</t>
  </si>
  <si>
    <t>Extra4</t>
  </si>
  <si>
    <t>Extra5</t>
  </si>
  <si>
    <t>ContasBancarias</t>
  </si>
  <si>
    <t>REFERENCIA</t>
  </si>
  <si>
    <t>JUROS/DESCONTO</t>
  </si>
  <si>
    <t>STATUS</t>
  </si>
  <si>
    <t>Ajustes internos - Não alterar nada aqui.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</si>
  <si>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</si>
  <si>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</si>
  <si>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</si>
  <si>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</si>
  <si>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</si>
  <si>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</si>
  <si>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</si>
  <si>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</si>
  <si>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</si>
  <si>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</si>
  <si>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</si>
  <si>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</si>
  <si>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Habitacao</t>
  </si>
  <si>
    <t>REALIZADO</t>
  </si>
  <si>
    <t>RESULTADO</t>
  </si>
  <si>
    <t>SALDO</t>
  </si>
  <si>
    <t>TOTAL</t>
  </si>
  <si>
    <t>GRUPO DE RENDIMENTOS</t>
  </si>
  <si>
    <t>GRUPO DE DESPESAS</t>
  </si>
  <si>
    <t>DESPESAS</t>
  </si>
  <si>
    <t>APONTAMENTO DE DESPESAS</t>
  </si>
  <si>
    <t>Imprima está página para registro manual de seus gastos para posterior registro na Planilha.</t>
  </si>
  <si>
    <t>VALOR</t>
  </si>
  <si>
    <t>COMO USAR?</t>
  </si>
  <si>
    <t>Essa página deve ser impressa para registro manual dos seus gastos ou rendimentos do dia a dia. Assim você não precisa ligar seu computador, abrir a planilha para registrar pequenos lançamentos, deixando juntar uma certa quantidade e registrar de uma única vez.</t>
  </si>
  <si>
    <t>DICA</t>
  </si>
  <si>
    <t>Deixe esse apontamento de despesas em local acessível para não esquecer de registrar nada.</t>
  </si>
  <si>
    <t>GARANTIA</t>
  </si>
  <si>
    <t>LOCAL DA COMPRA</t>
  </si>
  <si>
    <t>FERRAMENTAS</t>
  </si>
  <si>
    <t>ESCRITORIO</t>
  </si>
  <si>
    <t>SITUAÇÃO</t>
  </si>
  <si>
    <t>FIM DA GARANTIA</t>
  </si>
  <si>
    <t>EM USO</t>
  </si>
  <si>
    <t>QUEBROU</t>
  </si>
  <si>
    <t>SUBSTITUIDO</t>
  </si>
  <si>
    <t>PERDIDO</t>
  </si>
  <si>
    <t>VENDIDO</t>
  </si>
  <si>
    <t>BENS IMOVEIS</t>
  </si>
  <si>
    <t>GRUPO DE BENS</t>
  </si>
  <si>
    <t>SITUAÇÃO DOS BENS</t>
  </si>
  <si>
    <t>Personalize abaixo as informações de grupo de bens e situação para garantia.</t>
  </si>
  <si>
    <t>Soma</t>
  </si>
  <si>
    <t>despesas</t>
  </si>
  <si>
    <t>Realizado</t>
  </si>
  <si>
    <t>MÁQUINAS</t>
  </si>
  <si>
    <t>ELETRODOMÉSTICOS</t>
  </si>
  <si>
    <t>ELETRÔNICOS</t>
  </si>
  <si>
    <t>VALORES</t>
  </si>
  <si>
    <t>MESES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</si>
  <si>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</si>
  <si>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</si>
  <si>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</si>
  <si>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</si>
  <si>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</si>
  <si>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</si>
  <si>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</si>
  <si>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</si>
  <si>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</si>
  <si>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</si>
  <si>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</si>
  <si>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</si>
  <si>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</si>
  <si>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</si>
  <si>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</si>
  <si>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</si>
  <si>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</si>
  <si>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</si>
  <si>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</si>
  <si>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</si>
  <si>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</si>
  <si>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</si>
  <si>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</si>
  <si>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grupos de contas</t>
  </si>
  <si>
    <t>n</t>
  </si>
  <si>
    <t>maiores</t>
  </si>
  <si>
    <t>procv</t>
  </si>
  <si>
    <t>soma</t>
  </si>
  <si>
    <t>A</t>
  </si>
  <si>
    <t>B</t>
  </si>
  <si>
    <t>C</t>
  </si>
  <si>
    <t>Escolha o ano e os três grupos para gerar o relatório desejado.</t>
  </si>
  <si>
    <t>SUBGRUPOS</t>
  </si>
  <si>
    <t>Esposa</t>
  </si>
  <si>
    <t>ANO ANTERIOR</t>
  </si>
  <si>
    <t>RENDA</t>
  </si>
  <si>
    <t>LINHAS</t>
  </si>
  <si>
    <t>N</t>
  </si>
  <si>
    <t>Digite os anos e escolha os meses e grupos para gerar o relatório.</t>
  </si>
  <si>
    <t>PORCENTAGEM</t>
  </si>
  <si>
    <r>
      <t xml:space="preserve">RELATÓRIO COMPARATIVO ABC </t>
    </r>
    <r>
      <rPr>
        <b/>
        <sz val="12"/>
        <color theme="1" tint="0.34998626667073579"/>
        <rFont val="Calibri"/>
        <family val="2"/>
        <scheme val="minor"/>
      </rPr>
      <t>(TRÊS GRUPOS)</t>
    </r>
  </si>
  <si>
    <t>TOTAL DO SUBGRUPO</t>
  </si>
  <si>
    <t>entradas do ano</t>
  </si>
  <si>
    <t>Receitas</t>
  </si>
  <si>
    <t>Despesas</t>
  </si>
  <si>
    <t>Total</t>
  </si>
  <si>
    <t>Orçado</t>
  </si>
  <si>
    <t>Entradas do ano em R$</t>
  </si>
  <si>
    <t>DESPESAS REALIZADAS</t>
  </si>
  <si>
    <t>RENDAS vs DESPESAS</t>
  </si>
  <si>
    <t>Hoje</t>
  </si>
  <si>
    <t>MÓVEIS</t>
  </si>
  <si>
    <t>INFORMÁTICA</t>
  </si>
  <si>
    <t>OUTROS</t>
  </si>
  <si>
    <t>DIFERENÇA</t>
  </si>
  <si>
    <t>TOTAL DE CONTAS ATRASADAS</t>
  </si>
  <si>
    <t>GRUPO:</t>
  </si>
  <si>
    <t>SUBGRUPO:</t>
  </si>
  <si>
    <t>DESCRIÇÃO:</t>
  </si>
  <si>
    <t>LINHA</t>
  </si>
  <si>
    <t>TRANSFERÊNCIA ENTRE CONTAS</t>
  </si>
  <si>
    <t>TRANSFERÊNCIAS</t>
  </si>
  <si>
    <t>Transf. Entre Contas - Crédito</t>
  </si>
  <si>
    <t>Transf. Entre Contas - Débito</t>
  </si>
  <si>
    <t>Pago</t>
  </si>
  <si>
    <t>total</t>
  </si>
  <si>
    <t>PERIODICIDADE</t>
  </si>
  <si>
    <t>NÃO REALIZADO</t>
  </si>
  <si>
    <t>cartão</t>
  </si>
  <si>
    <t>CARTÃO DE CRÉDITO</t>
  </si>
  <si>
    <t>SIM</t>
  </si>
  <si>
    <t>DATA DA COMPRA</t>
  </si>
  <si>
    <t>REGISTRAR GARANTIA?</t>
  </si>
  <si>
    <t>VENCIMENTO</t>
  </si>
  <si>
    <t>Gerar</t>
  </si>
  <si>
    <t>Histórico de atualizações</t>
  </si>
  <si>
    <t>GARANTIA EM MESES</t>
  </si>
  <si>
    <t>13º Salário/Férias/Restituições</t>
  </si>
  <si>
    <t>Outros</t>
  </si>
  <si>
    <t>INVESTIMENTOS</t>
  </si>
  <si>
    <t>Cama/Mesa/Banho</t>
  </si>
  <si>
    <t>TRANSPORTES</t>
  </si>
  <si>
    <t>Outros Transportes</t>
  </si>
  <si>
    <t>AUTOMÓVEL</t>
  </si>
  <si>
    <t>Estacionamento/Pedágio</t>
  </si>
  <si>
    <t>Esportes</t>
  </si>
  <si>
    <t>ESPOSA</t>
  </si>
  <si>
    <t>Escola/Faculdade</t>
  </si>
  <si>
    <t>Passeios/Festas/Viagens</t>
  </si>
  <si>
    <t>Brinquedos</t>
  </si>
  <si>
    <t>Doações</t>
  </si>
  <si>
    <t>FINANCEIRO</t>
  </si>
  <si>
    <t>IOF Utilização de limite</t>
  </si>
  <si>
    <t>Encargo sd Vinc</t>
  </si>
  <si>
    <t>INOVAR.NET</t>
  </si>
  <si>
    <t>Dinheiro</t>
  </si>
  <si>
    <t>SALDO INICIAL</t>
  </si>
  <si>
    <t>MELHOR DATA DE COMPRA</t>
  </si>
  <si>
    <t>melhor dia</t>
  </si>
  <si>
    <t>Ação</t>
  </si>
  <si>
    <t>Resultado</t>
  </si>
  <si>
    <t>Ajustes</t>
  </si>
  <si>
    <t>Diagnóstico</t>
  </si>
  <si>
    <t>Ajuda e créditos</t>
  </si>
  <si>
    <t>Atualizar Planilha</t>
  </si>
  <si>
    <t>PAGAMENTO</t>
  </si>
  <si>
    <t>Banco de dados</t>
  </si>
  <si>
    <t>venc</t>
  </si>
  <si>
    <t>FATO</t>
  </si>
  <si>
    <t>Registrar</t>
  </si>
  <si>
    <t>ENTRADA</t>
  </si>
  <si>
    <t>SAÍDA</t>
  </si>
  <si>
    <t>JUROS/DESC</t>
  </si>
  <si>
    <t>MÊS VENC</t>
  </si>
  <si>
    <t>ANO VENC</t>
  </si>
  <si>
    <t>fatura</t>
  </si>
  <si>
    <t>mês pag</t>
  </si>
  <si>
    <t>ano pag</t>
  </si>
  <si>
    <t>mês fato</t>
  </si>
  <si>
    <t>ano fato</t>
  </si>
  <si>
    <t>BENS</t>
  </si>
  <si>
    <t>RESULTADOS</t>
  </si>
  <si>
    <t>AÇÃO</t>
  </si>
  <si>
    <t>DIAGNÓSTICO</t>
  </si>
  <si>
    <t>REGISTRAR</t>
  </si>
  <si>
    <t>CONTROLE FINANCEIRO PESSOAL</t>
  </si>
  <si>
    <t>DATA DE PAGAMENTO:</t>
  </si>
  <si>
    <t>SAÍDAS:</t>
  </si>
  <si>
    <t>ENTRADAS:</t>
  </si>
  <si>
    <t>TAREFA ASSOCIADA AO REGISTRO</t>
  </si>
  <si>
    <t>DATA DA TAREFA</t>
  </si>
  <si>
    <t>QUAL A TAREFA?</t>
  </si>
  <si>
    <t>PARCELA</t>
  </si>
  <si>
    <t>NÃO</t>
  </si>
  <si>
    <t>FONTE PAGADORA</t>
  </si>
  <si>
    <t>CARTÕES E CONTAS</t>
  </si>
  <si>
    <t>PERSONALIZAR GARANTIAS</t>
  </si>
  <si>
    <t>AJUSTES E PERSONALIZAÇÕES</t>
  </si>
  <si>
    <t>DATA ATUALIZAÇÃO</t>
  </si>
  <si>
    <t>MOTIVO DA ATUALIZAÇÃO / OBSERVAÇÃO</t>
  </si>
  <si>
    <t>CONDIÇÃO</t>
  </si>
  <si>
    <t>SEUS RENDIMENTOS ATUAIS:</t>
  </si>
  <si>
    <r>
      <t>REGISTRE ABAIXO AS SUAS FONTES DE RENDA.</t>
    </r>
    <r>
      <rPr>
        <b/>
        <sz val="10"/>
        <rFont val="Calibri"/>
        <family val="2"/>
        <scheme val="minor"/>
      </rPr>
      <t xml:space="preserve"> (Utilize valores mais próximos possíveis)</t>
    </r>
  </si>
  <si>
    <t>REGISTRO DE BENS DE MAIOR VALOR</t>
  </si>
  <si>
    <t>DATA AQUISIÇÃO</t>
  </si>
  <si>
    <t>TIPO</t>
  </si>
  <si>
    <t>VALOR AQUISIÇÃO</t>
  </si>
  <si>
    <t>DATA REGISTRO</t>
  </si>
  <si>
    <t>RESULTADO MENSAL</t>
  </si>
  <si>
    <t>CONTAS BANCÁRIAS</t>
  </si>
  <si>
    <t>DATAS</t>
  </si>
  <si>
    <t>CONTA DO CARTÃO DE CRÉDITO</t>
  </si>
  <si>
    <t>MELHOR DIA COMPRA</t>
  </si>
  <si>
    <t>PAGAR FATURA</t>
  </si>
  <si>
    <t>VALOR A SER PAGO</t>
  </si>
  <si>
    <t>DATA DE PAGAMENTO</t>
  </si>
  <si>
    <t>JUROS</t>
  </si>
  <si>
    <t>DESCONTOS</t>
  </si>
  <si>
    <t>REGISTROS</t>
  </si>
  <si>
    <t>PAGAMENTO PARCIAL DE FATURA DE CARTÃO</t>
  </si>
  <si>
    <t>AJUSTES DIVERSOS</t>
  </si>
  <si>
    <t>PAGAMENTO PARCIAL DE CARTÃO DE CRÉDITO</t>
  </si>
  <si>
    <t>QUAL O GRUPO DO PAGAMENTO PARCIAL?</t>
  </si>
  <si>
    <t>QUAL O SUBGRUPO DO PAGAMENTO PARCIAL?</t>
  </si>
  <si>
    <t>Pagto. parcial cartão de crédito</t>
  </si>
  <si>
    <t>DATA PRÓXIMA FATURA</t>
  </si>
  <si>
    <t>RECEITAS</t>
  </si>
  <si>
    <t>FONTE DO DINHEIRO</t>
  </si>
  <si>
    <t>SAIDA</t>
  </si>
  <si>
    <t>CARTÃO?</t>
  </si>
  <si>
    <t>CONTA DE ORIGEM</t>
  </si>
  <si>
    <t>CONTA DE DESTINO</t>
  </si>
  <si>
    <t>Saldo atual</t>
  </si>
  <si>
    <t>DATA DO FATO</t>
  </si>
  <si>
    <t>DATA DA EFETIVAÇÃO</t>
  </si>
  <si>
    <t>METAS</t>
  </si>
  <si>
    <t>AUX SUBGRUPO</t>
  </si>
  <si>
    <t>ESCOLHA ABAIXO</t>
  </si>
  <si>
    <t>META</t>
  </si>
  <si>
    <t>ACOMPANHAMENTO DAS METAS</t>
  </si>
  <si>
    <t>DEFINIR METAS DE RENDIMENTOS E DESPESAS</t>
  </si>
  <si>
    <t>Relatório comparativo AB</t>
  </si>
  <si>
    <t>Quando um pagamento parcial de cartão de crédito é realizado, um resto a pagar é registrado no Grupo e Subgrupo escolhidos abaixo.</t>
  </si>
  <si>
    <t>Metodologia</t>
  </si>
  <si>
    <t>DAR</t>
  </si>
  <si>
    <t>TOTAL DE CONTAS A RECEBER</t>
  </si>
  <si>
    <t>TOTAL DE CONTAS A VENCER</t>
  </si>
  <si>
    <t>ATRASADOS</t>
  </si>
  <si>
    <t>AJUSTAR SALDOS</t>
  </si>
  <si>
    <t>LIMITE</t>
  </si>
  <si>
    <t>ENTRADAS</t>
  </si>
  <si>
    <t>SAÍDAS</t>
  </si>
  <si>
    <t>SONHOS</t>
  </si>
  <si>
    <t>DESCRIÇÃO PRECISA</t>
  </si>
  <si>
    <t>DATA DE REALIZAÇÃO</t>
  </si>
  <si>
    <t>VALOR REAL</t>
  </si>
  <si>
    <t>VALOR ESTIMADO</t>
  </si>
  <si>
    <t>CONTA DO SONHO</t>
  </si>
  <si>
    <t>SALDO DA CONTA</t>
  </si>
  <si>
    <t>ALCANÇADO</t>
  </si>
  <si>
    <t>DATA PARA CONCLUSÃO</t>
  </si>
  <si>
    <t>DATA PARA INICIO</t>
  </si>
  <si>
    <t>DIAS PARA CONCLUIR</t>
  </si>
  <si>
    <t>INICIO</t>
  </si>
  <si>
    <t>CONCLUSÃO</t>
  </si>
  <si>
    <t>SALDO ATUAL</t>
  </si>
  <si>
    <t>ESTIMATIVA PARA TRANFORMAR O SONHO EM REALIDADE</t>
  </si>
  <si>
    <t>OBJETIVO</t>
  </si>
  <si>
    <t>RESTA</t>
  </si>
  <si>
    <t>DECORRIDOS</t>
  </si>
  <si>
    <t>PROGRESSOS</t>
  </si>
  <si>
    <t>TAREFAS</t>
  </si>
  <si>
    <t>CHECKLIST PARA FORMULAR E ALCANÇAR A META.</t>
  </si>
  <si>
    <t>Pessoal</t>
  </si>
  <si>
    <t>Futuro</t>
  </si>
  <si>
    <t>Específica</t>
  </si>
  <si>
    <t>Pode ser medida</t>
  </si>
  <si>
    <t>Orientada a Ações</t>
  </si>
  <si>
    <t>Realista</t>
  </si>
  <si>
    <t>Temporal</t>
  </si>
  <si>
    <t>Ecológica</t>
  </si>
  <si>
    <t>Tem recompensa</t>
  </si>
  <si>
    <t>Estar na forma positiva</t>
  </si>
  <si>
    <t>Refere-se só a você</t>
  </si>
  <si>
    <t>Está no verbo futuro</t>
  </si>
  <si>
    <t>Tem ações específicas</t>
  </si>
  <si>
    <t>Essa meta só afeta você e o seu redor positivamente</t>
  </si>
  <si>
    <t>Tem um real benefício interno?</t>
  </si>
  <si>
    <t>Mentalidade</t>
  </si>
  <si>
    <t>É possível entender ao ler sua meta</t>
  </si>
  <si>
    <t>RESPONSAVEL</t>
  </si>
  <si>
    <t>NÚMERO</t>
  </si>
  <si>
    <t>CONCLUIR EM</t>
  </si>
  <si>
    <t>TAREFAS (EXECUÇÃO)</t>
  </si>
  <si>
    <t>TOTAIS</t>
  </si>
  <si>
    <t>PESSOAS ENVOLVIDAS NO PROJETO</t>
  </si>
  <si>
    <t>NOME</t>
  </si>
  <si>
    <t>PESO</t>
  </si>
  <si>
    <t>TRANSFORMANDO SONHO EM PROJETO</t>
  </si>
  <si>
    <t>REVISÕES</t>
  </si>
  <si>
    <t>ALTERAÇÃO</t>
  </si>
  <si>
    <t>TERMO DE COMPROMISSO PESSOAL</t>
  </si>
  <si>
    <t>Me comprometo a zelar, ajudar e cooperar para a plena execução deste projeto.</t>
  </si>
  <si>
    <t>Realizando as tarefas e ações que sou o responsável, bem como ajudando os demais</t>
  </si>
  <si>
    <t>envolvidos a alcançarem a realização deste sonho.</t>
  </si>
  <si>
    <t>ASSINATURA:</t>
  </si>
  <si>
    <t>TRANSFORME SEU SONHO EM UM PROJETO</t>
  </si>
  <si>
    <t>Tem data definida?</t>
  </si>
  <si>
    <t>IMPORTÂNCIA</t>
  </si>
  <si>
    <t>PREENCHA ABAIXO TODOS OS SEUS SONHOS, MAS TRABALHE PARA QUE UM DE CADA VEZ SEJA ALCANÇADO. FOCO EM UMA ÚNICA COISA SIGNIFICA MAIS FORÇA E MAIS RESULTADOS.</t>
  </si>
  <si>
    <t>TOTAL DE SONHOS</t>
  </si>
  <si>
    <t>SONHOS REALIZADOS</t>
  </si>
  <si>
    <t>Ver sonho</t>
  </si>
  <si>
    <t>CONTAS ATRASADAS</t>
  </si>
  <si>
    <t>PAINEL DE AVISOS E ALERTAS</t>
  </si>
  <si>
    <t>SONHO NÃO PROJETADO</t>
  </si>
  <si>
    <t>Ver painel</t>
  </si>
  <si>
    <t>CONTAS COM SALDO BAIXO</t>
  </si>
  <si>
    <t>AVISAR QUANDO ABAIXO DE:</t>
  </si>
  <si>
    <t>Ver contas</t>
  </si>
  <si>
    <t>Ver metas</t>
  </si>
  <si>
    <t>TOTAL DE AVISOS</t>
  </si>
  <si>
    <t>Ver fatura</t>
  </si>
  <si>
    <t>PAINEL DE AVISOS</t>
  </si>
  <si>
    <t>METODOLOGIA DAR</t>
  </si>
  <si>
    <r>
      <t>Depois de quatro anos cursando administração de empresas percebi que administrar uma empresa e uma família é algo bem similar, assim apliquei todo o conhecimento para desenvolver algo simples, funcional e completo para gerir as finanças pessoais e familiares. Assim nasceu a metodologia </t>
    </r>
    <r>
      <rPr>
        <b/>
        <sz val="13"/>
        <color rgb="FF3C4858"/>
        <rFont val="Arial"/>
        <family val="2"/>
      </rPr>
      <t>DAR </t>
    </r>
    <r>
      <rPr>
        <sz val="13"/>
        <color rgb="FF3C4858"/>
        <rFont val="Arial"/>
        <family val="2"/>
      </rPr>
      <t>(explico melhor abaixo).</t>
    </r>
  </si>
  <si>
    <t>Diagnosticar corretamente a situação financeira familiar as vezes não é tão simples quanto parece, além de dívidas e valores a pagar e receber estamos lidando com sentimentos, apegos, futuro dos filhos, nosso futuro, nossas paixões e sonhos. Dessa forma um Diagnóstico não pode se resumir a valores, ele deve mostrar um caminho trilhado, bem como nos mostrar o porque estamos onde estamos.</t>
  </si>
  <si>
    <t>Agora vamos fazer acontecer, Definir e alcançar metas, realizar sonhos, fazer diferente e obter resultados diferentes. Novos caminhos serão criados e novas formas de fazer acontecer serão possíveis.</t>
  </si>
  <si>
    <t>Já paramos e pensamos, já realizamos ações concretas, agora vamos verificar o resultado de tudo o que ocorreu, analisar os resultados corrigindo ou ajustando o que necessário, realizar um novo Diagnóstico e recomeçar o processo.</t>
  </si>
  <si>
    <t>Esses parâmetros serão aplicados nas Planilhas Inovar, vamos trabalhar para lhe ajudar a alcançar de forma objetiva os resultados que deseja.</t>
  </si>
  <si>
    <r>
      <t>Metodologia </t>
    </r>
    <r>
      <rPr>
        <b/>
        <sz val="16"/>
        <color rgb="FF3C4858"/>
        <rFont val="Arial"/>
        <family val="2"/>
      </rPr>
      <t>DAR</t>
    </r>
    <r>
      <rPr>
        <sz val="16"/>
        <color rgb="FF3C4858"/>
        <rFont val="Arial"/>
        <family val="2"/>
      </rPr>
      <t>.</t>
    </r>
  </si>
  <si>
    <r>
      <t>D</t>
    </r>
    <r>
      <rPr>
        <sz val="16"/>
        <color rgb="FF3C4858"/>
        <rFont val="Arial"/>
        <family val="2"/>
      </rPr>
      <t>iagnóstico</t>
    </r>
  </si>
  <si>
    <r>
      <t>A</t>
    </r>
    <r>
      <rPr>
        <sz val="16"/>
        <color rgb="FF3C4858"/>
        <rFont val="Arial"/>
        <family val="2"/>
      </rPr>
      <t>ção</t>
    </r>
  </si>
  <si>
    <r>
      <t>R</t>
    </r>
    <r>
      <rPr>
        <sz val="16"/>
        <color rgb="FF3C4858"/>
        <rFont val="Arial"/>
        <family val="2"/>
      </rPr>
      <t>esultado</t>
    </r>
  </si>
  <si>
    <r>
      <t>D</t>
    </r>
    <r>
      <rPr>
        <sz val="16"/>
        <color rgb="FF3C4858"/>
        <rFont val="Arial"/>
        <family val="2"/>
      </rPr>
      <t>iagnóstico:</t>
    </r>
  </si>
  <si>
    <t>REVISAR METAS DE RECEITAS E DESPESAS</t>
  </si>
  <si>
    <t>META MENSAL</t>
  </si>
  <si>
    <t>META MENSAL - SUBGRUPOS</t>
  </si>
  <si>
    <t>METAS AINDA NÃO DEFINIDAS</t>
  </si>
  <si>
    <t>GRUPO DE CONTAS - RECEITAS</t>
  </si>
  <si>
    <t>GRUPO DE CONTAS - DESPESAS</t>
  </si>
  <si>
    <t>CORRESPONDÊNCIA</t>
  </si>
  <si>
    <t>RECEBIDO NO MÊS</t>
  </si>
  <si>
    <t>PESO EM SEU ORÇAMENTO</t>
  </si>
  <si>
    <t>PESO EM SEU ORÇAMENTO
(valores realizados)</t>
  </si>
  <si>
    <t>SALDO ESPERADO NO MÊS</t>
  </si>
  <si>
    <t>RECEITA MÉDIA POR DIA*</t>
  </si>
  <si>
    <t>DESPESA MÉDIA POR DIA*</t>
  </si>
  <si>
    <t>SALDO ESPERADO DIA*</t>
  </si>
  <si>
    <t>*Considerando um mês com 30 dias.</t>
  </si>
  <si>
    <t>PEQUENOS PROJETOS</t>
  </si>
  <si>
    <t>MOTIVO</t>
  </si>
  <si>
    <t>TOTAL ESTIMADO PARA OS PEQUENOS PROJETOS:</t>
  </si>
  <si>
    <t>Registre aqui as pequenas coisas que deseja/precisa fazer. Nos pequenos gastos podem estar escondidos os grandes "buracos" de suas finanças.</t>
  </si>
  <si>
    <t>PEQUENOS PROJETOS A SEREM REALIZADOS.</t>
  </si>
  <si>
    <t>Resumindo: A metodologia DAR é um ciclo de melhoria continua, tal qual o Kaizen.</t>
  </si>
  <si>
    <t>Está lista servirá para que você possa manter o foco e saber tudo o que tem para ser feito.</t>
  </si>
  <si>
    <t>VARIAÇÃO</t>
  </si>
  <si>
    <t>AVISOS</t>
  </si>
  <si>
    <r>
      <rPr>
        <u/>
        <sz val="20"/>
        <color theme="0"/>
        <rFont val="Calibri"/>
        <family val="2"/>
        <scheme val="minor"/>
      </rPr>
      <t>DEFINIR</t>
    </r>
    <r>
      <rPr>
        <sz val="20"/>
        <color theme="0"/>
        <rFont val="Calibri"/>
        <family val="2"/>
        <scheme val="minor"/>
      </rPr>
      <t xml:space="preserve"> METAS</t>
    </r>
  </si>
  <si>
    <r>
      <rPr>
        <u/>
        <sz val="20"/>
        <color theme="0"/>
        <rFont val="Calibri"/>
        <family val="2"/>
        <scheme val="minor"/>
      </rPr>
      <t>REVISAR</t>
    </r>
    <r>
      <rPr>
        <sz val="20"/>
        <color theme="0"/>
        <rFont val="Calibri"/>
        <family val="2"/>
        <scheme val="minor"/>
      </rPr>
      <t xml:space="preserve"> METAS</t>
    </r>
  </si>
  <si>
    <t>Defina aqui seus grupos de contas referentes aos rendimentos</t>
  </si>
  <si>
    <t>Você consegue medir o progresso?</t>
  </si>
  <si>
    <t>Infringe leis físicas ou temporais, é alcançável.</t>
  </si>
  <si>
    <t>BANCO DE DADOS</t>
  </si>
  <si>
    <t>REGISTRO E CONTROLE DE GARANTIAS</t>
  </si>
  <si>
    <t>ALERTA</t>
  </si>
  <si>
    <t>GARANTIAS VENCENDO</t>
  </si>
  <si>
    <t>Ver garantias</t>
  </si>
  <si>
    <t>COMPRAS DE CARTÃO VENCIDA</t>
  </si>
  <si>
    <t>PERSONALIZAR REGISTRO DE BENS E GARANTIAS</t>
  </si>
  <si>
    <t>GARANTIAS</t>
  </si>
  <si>
    <t>CONTROLE FINANCEIRO PESSOAL COMPLETO</t>
  </si>
  <si>
    <r>
      <t xml:space="preserve">PLANO DE CONTAS - </t>
    </r>
    <r>
      <rPr>
        <u/>
        <sz val="20"/>
        <color theme="0"/>
        <rFont val="Calibri"/>
        <family val="2"/>
        <scheme val="minor"/>
      </rPr>
      <t>RECEITAS</t>
    </r>
  </si>
  <si>
    <r>
      <t xml:space="preserve">PLANO DE CONTAS - </t>
    </r>
    <r>
      <rPr>
        <u/>
        <sz val="20"/>
        <color theme="0"/>
        <rFont val="Calibri"/>
        <family val="2"/>
        <scheme val="minor"/>
      </rPr>
      <t>DESPESAS</t>
    </r>
  </si>
  <si>
    <t>DEFINIR METAS</t>
  </si>
  <si>
    <t>Quem Somos</t>
  </si>
  <si>
    <t>CENTRO DE AJUDA</t>
  </si>
  <si>
    <t>O site www.inovar.net é o principal ponto de encontro e suporte ao cliente, não deixe de visitar e conferir as novidades.</t>
  </si>
  <si>
    <t>Clicando nos links do lado esquerdo você será direcionado ao conteúdo de ajuda referente a está Planilha disponível em nosso site. É necessário conexão com a internet.</t>
  </si>
  <si>
    <t>Envie sugestões</t>
  </si>
  <si>
    <t>CLIQUE AQUI PARA ENVIAR SUGESTÕES</t>
  </si>
  <si>
    <t>Formulário de contato</t>
  </si>
  <si>
    <t>Tem alguma dúvida, algo que deseja conversar? Clique no link ao lado e entre em contato.</t>
  </si>
  <si>
    <t>Outra forma de entrar em contato é nos enviando e-mail: Atendimento@inovar.net</t>
  </si>
  <si>
    <t>Atualização simplificada</t>
  </si>
  <si>
    <t>AJUDA E SUPORTE</t>
  </si>
  <si>
    <t>CLIQUE AQUI PARA ENTRAR EM CONTATO</t>
  </si>
  <si>
    <t>Ao nos enviar sugestões você colabora para que na próxima atualização a planilha esteja do jeito que você gosta. As atualizações são constantes.</t>
  </si>
  <si>
    <t>1 - DIAGÓSTICO</t>
  </si>
  <si>
    <t>1.1 - Sonhos</t>
  </si>
  <si>
    <t>1.2 - Pequenos projetos</t>
  </si>
  <si>
    <t>1.3 - Garantias</t>
  </si>
  <si>
    <t>1.4 - Rendimentos</t>
  </si>
  <si>
    <t>1.5 - Painel de avisos</t>
  </si>
  <si>
    <t>2 - AÇÃO</t>
  </si>
  <si>
    <t>2.1 - Registros</t>
  </si>
  <si>
    <t>2.2 - Transforme eu sonho em um projeto</t>
  </si>
  <si>
    <t>2.3 - Definir Metas</t>
  </si>
  <si>
    <t>2.4 - Revisar Metas</t>
  </si>
  <si>
    <t>3 - RESULTADO</t>
  </si>
  <si>
    <t>3.1 - Meta mensal</t>
  </si>
  <si>
    <t>3.2 - Meta mensal - Subgrupos</t>
  </si>
  <si>
    <t>3.3 - Contas bancarias</t>
  </si>
  <si>
    <t>3.4 - Conta do cartão de crédito</t>
  </si>
  <si>
    <t>4 - AJUSTES</t>
  </si>
  <si>
    <t>2.5 - BANCO DE DADOS</t>
  </si>
  <si>
    <t>4.1 - Plano de contas - Receitas e despesas</t>
  </si>
  <si>
    <t>4.2 - Cartões e contas</t>
  </si>
  <si>
    <t>4.3 - Personalizar garantias</t>
  </si>
  <si>
    <t>4.4 - Definir Metas</t>
  </si>
  <si>
    <t>4.5 - Pagamento parcial de cartão de crédito</t>
  </si>
  <si>
    <t>AJUDA RÁPIDA - PASSO A PASSO RESUMIDO</t>
  </si>
  <si>
    <t>1º</t>
  </si>
  <si>
    <t>2º</t>
  </si>
  <si>
    <t>3º</t>
  </si>
  <si>
    <t>Personalize(registre) suas contas bancarias e cartões, é importante marcar "SIM" nos cartões de crédito.</t>
  </si>
  <si>
    <t>Personalise seu Plano de Contas, coloque os nomes que desejar.</t>
  </si>
  <si>
    <t>Alimente a planilha usando a tela de registros.</t>
  </si>
  <si>
    <t>Clique aqui</t>
  </si>
  <si>
    <t>ATUALIZAÇÃO INTELIGENTE</t>
  </si>
  <si>
    <t>Essa Planilha possui o recurso de atualização inteligente, esse recurso importa os dados de planilhas anteriores para essa nova versão.</t>
  </si>
  <si>
    <t>Dica! Quanto menos cartões de crédito melhor.</t>
  </si>
  <si>
    <t>REGISTRO DE BANCOS E CARTÕES DE CRÉDITO</t>
  </si>
  <si>
    <t>&lt;&gt;TRANSFERÊNCIAS</t>
  </si>
  <si>
    <t>RESULTADO DO GRUPO</t>
  </si>
  <si>
    <t>ORÇADO</t>
  </si>
  <si>
    <t>ATRASADO</t>
  </si>
  <si>
    <t>*CORRESPONDE EM %</t>
  </si>
  <si>
    <t>*Relativo ao total recebido no mês</t>
  </si>
  <si>
    <t>PLANILHA ATUAL</t>
  </si>
  <si>
    <t>PLANILHA ANTERIOR</t>
  </si>
  <si>
    <t>AUX CONTAGEM</t>
  </si>
  <si>
    <t>CONFIRA ABAIXO OS AVISOS E ALERTAS DA PLANILHA</t>
  </si>
  <si>
    <t>Saiba mais.</t>
  </si>
  <si>
    <t xml:space="preserve">Total de registros - </t>
  </si>
  <si>
    <t>Como usar?</t>
  </si>
  <si>
    <t>COMO USAR O RECURSO DE IMPORTAÇÃO INTELIGENTE</t>
  </si>
  <si>
    <t>Clique no botão "Selecionar Planilha".</t>
  </si>
  <si>
    <t>Selecione a Planilha ANTIGA (Planilha com a sua movimentação financeira).</t>
  </si>
  <si>
    <t>Aguardo o processo terminar (Pode demorar alguns mínutos a depender de seu computador).</t>
  </si>
  <si>
    <t>Observação: Da versão 11 é importado o Banco de dados, as Contas bancárias, os Grupos e subgrupos de Receitas e Despesas.</t>
  </si>
  <si>
    <t>Total filtrado Entradas</t>
  </si>
  <si>
    <t>Total filtrado Saídas</t>
  </si>
  <si>
    <t>GUILHERME</t>
  </si>
  <si>
    <t>PEDRO</t>
  </si>
  <si>
    <t>Anuidades</t>
  </si>
  <si>
    <t>EMPRESTIMOS</t>
  </si>
  <si>
    <t>MILA MÓVEIS</t>
  </si>
  <si>
    <t>Cartão de Crédito</t>
  </si>
  <si>
    <t>USE SOMENTE NA VERSÃO 12.00.000 OU SUPERIOR</t>
  </si>
  <si>
    <t>COMPARATIVO A vs B</t>
  </si>
  <si>
    <t>Em aberto</t>
  </si>
  <si>
    <t>Atrasado</t>
  </si>
  <si>
    <t>ANALISE DE CONTA E CARTÃO DE CRÉDITO</t>
  </si>
  <si>
    <t>Rendimentos recebidos</t>
  </si>
  <si>
    <t>Alerta a partir de:</t>
  </si>
  <si>
    <t>Alguma sugestão para esse recurso? Clique aqui e nos avise!</t>
  </si>
  <si>
    <t>ANALISAR CARTÃO OU CONTA</t>
  </si>
  <si>
    <t>Ver contas e cartões</t>
  </si>
  <si>
    <t>RELATÓRIO DE IMPORTAÇÃO</t>
  </si>
  <si>
    <t>DATA E HORA</t>
  </si>
  <si>
    <t>Ver relatório</t>
  </si>
  <si>
    <t>TEMPO TOTAL DO PROCESSO DE IMPORTAÇÃO</t>
  </si>
  <si>
    <t>Importação inteligente de dados iniciada.</t>
  </si>
  <si>
    <t>*Comprometimento da renda</t>
  </si>
  <si>
    <t>JUROS E DESCONTOS</t>
  </si>
  <si>
    <t>RESULTADO ACUMULADO</t>
  </si>
  <si>
    <t>RESUMO E MAIS INFORMAÇÕES</t>
  </si>
  <si>
    <t>ISSO EQUIVALE HÁ:</t>
  </si>
  <si>
    <t>DE SUA RENDA</t>
  </si>
  <si>
    <t>Novo</t>
  </si>
  <si>
    <t>Receber</t>
  </si>
  <si>
    <t>Pagar em 15d</t>
  </si>
  <si>
    <t>Pagar em 30d</t>
  </si>
  <si>
    <t>Pagar em 90d</t>
  </si>
  <si>
    <t>JÁ REGISTRADO NAS METAS</t>
  </si>
  <si>
    <t>Realizado vs Metas</t>
  </si>
  <si>
    <t>Dentro do Prazo</t>
  </si>
  <si>
    <t>RECEBIDO %</t>
  </si>
  <si>
    <t>REDUZIR</t>
  </si>
  <si>
    <t>POR MÊS</t>
  </si>
  <si>
    <r>
      <t xml:space="preserve">INFORMAÇÕES </t>
    </r>
    <r>
      <rPr>
        <b/>
        <sz val="9"/>
        <color theme="1" tint="0.249977111117893"/>
        <rFont val="Calibri"/>
        <family val="2"/>
        <scheme val="minor"/>
      </rPr>
      <t>(Pela data do fato)</t>
    </r>
  </si>
  <si>
    <t>EQUIPAMENTOS</t>
  </si>
  <si>
    <t>RESERVA</t>
  </si>
  <si>
    <t>JUROS PAGOS</t>
  </si>
  <si>
    <t>% DE SUA RENDA</t>
  </si>
  <si>
    <t>DESCONTOS RECEBIDOS</t>
  </si>
  <si>
    <r>
      <rPr>
        <sz val="10"/>
        <color theme="1" tint="0.499984740745262"/>
        <rFont val="Calibri"/>
        <family val="2"/>
        <scheme val="minor"/>
      </rPr>
      <t>RESULTADO</t>
    </r>
    <r>
      <rPr>
        <sz val="11"/>
        <color theme="1" tint="0.499984740745262"/>
        <rFont val="Calibri"/>
        <family val="2"/>
        <scheme val="minor"/>
      </rPr>
      <t xml:space="preserve"> </t>
    </r>
    <r>
      <rPr>
        <sz val="8"/>
        <color theme="1" tint="0.499984740745262"/>
        <rFont val="Calibri"/>
        <family val="2"/>
        <scheme val="minor"/>
      </rPr>
      <t>(Descontos - juros)</t>
    </r>
  </si>
  <si>
    <t>VEJA ABAIXO OS VALORES JÁ REGISTRADOS NAS SUAS METAS.</t>
  </si>
  <si>
    <t>VEJA ABAIXO QUANTO PAGOU DE JUROS E QUANTO OBTEVE DE DESCONTOS.</t>
  </si>
  <si>
    <t>COMEÇE O USO DA PLANILHA NA ORDEM ABAIXO.</t>
  </si>
  <si>
    <t>4º</t>
  </si>
  <si>
    <t>5º</t>
  </si>
  <si>
    <t>6º</t>
  </si>
  <si>
    <t>Personalize os grupos e subgrupos de suas receitas (dinheiro que entra)</t>
  </si>
  <si>
    <t>clique aqui.</t>
  </si>
  <si>
    <t>Personalize os grupos e subgrupos de suas despesas (dinheiro que sai)</t>
  </si>
  <si>
    <t>Defina quais são suas contas e cartões de crédito</t>
  </si>
  <si>
    <t>COMEÇE AQUI</t>
  </si>
  <si>
    <t>TOTAL A</t>
  </si>
  <si>
    <t>Menos TOTAL B</t>
  </si>
  <si>
    <t>GRUPOS</t>
  </si>
  <si>
    <t>%</t>
  </si>
  <si>
    <t>DESPESAS ANUAIS</t>
  </si>
  <si>
    <t>Defina suas metas de receitas e despesas</t>
  </si>
  <si>
    <t>Realize o acompanhamento e faça ajustes quando necessário</t>
  </si>
  <si>
    <t>Referente a valores realizados</t>
  </si>
  <si>
    <t>RESULTADO DE DESPESAS ANUAL</t>
  </si>
  <si>
    <t>Registre suas movimentação financeira</t>
  </si>
  <si>
    <t>Esse é o passo a passo básico de uso desta planilha.</t>
  </si>
  <si>
    <t>*Em relação as receitas.</t>
  </si>
  <si>
    <t>RELATÓRIO COMPARATIVO</t>
  </si>
  <si>
    <t>RELATÓRIO COMPARATIVO ABC</t>
  </si>
  <si>
    <t>RECEITAS REALIZADAS</t>
  </si>
  <si>
    <t>RELATÓRIO DIÁRIO</t>
  </si>
  <si>
    <t>RELATÓRIO POR DIA - RECEITAS E DESPESAS</t>
  </si>
  <si>
    <t>TOTAL POR DIA</t>
  </si>
  <si>
    <t>DETALHAMENTO MENSAL POR SUBGRUPO</t>
  </si>
  <si>
    <t>RELATÓRIO DETALHADO POR SUBGRUPO</t>
  </si>
  <si>
    <t>RELATÓRIO RENDIMENTOS vs DESPESAS</t>
  </si>
  <si>
    <t>Vencido</t>
  </si>
  <si>
    <t>Comprado a cada mês</t>
  </si>
  <si>
    <t>ANALISAR DÍVIDAS E PODER DE COMPRA</t>
  </si>
  <si>
    <t>TOTAL GERAL DE DÍVIDAS REGISTRADAS</t>
  </si>
  <si>
    <t>PODER DE COMPRA</t>
  </si>
  <si>
    <t>DÍVIDAS</t>
  </si>
  <si>
    <t>REFERENTE A VALORES NÃO RECEBIDOS OU PAGOS.</t>
  </si>
  <si>
    <t>SIMULAR OUTRA DÍVIDA</t>
  </si>
  <si>
    <t>TOTAL DA DÍVIDA</t>
  </si>
  <si>
    <t>QUANTIDADE DE PARCELAS</t>
  </si>
  <si>
    <t>VALOR DA PARCELA</t>
  </si>
  <si>
    <t>ENDIVIDAMENTO E PODER DE COMPRA</t>
  </si>
  <si>
    <t>CRIAR BACKUP</t>
  </si>
  <si>
    <t>CRIAR CÓPIA DE SEGURANÇA (BACKUP) DEPOIS DE CADA REGISTRO?</t>
  </si>
  <si>
    <t>ESCOLHA</t>
  </si>
  <si>
    <t>Tela cheia</t>
  </si>
  <si>
    <t>DATA DO FATO:</t>
  </si>
  <si>
    <t>DATA DE VENCIMENTO:</t>
  </si>
  <si>
    <t>ESSE RELATÓRIO ESTÁ EM DESENVOLVIMENTO.</t>
  </si>
  <si>
    <t>USAR DESTAQUE DE LINHA NO BANCO DE DADOS?</t>
  </si>
  <si>
    <t>Inativo</t>
  </si>
  <si>
    <t>versão</t>
  </si>
  <si>
    <t>Ver Contas e Cartões</t>
  </si>
  <si>
    <t>Registros encontrados nas metas</t>
  </si>
  <si>
    <t>Este relatório refere-se a valore pagos.</t>
  </si>
  <si>
    <t>MATRIZ GUT</t>
  </si>
  <si>
    <t>ORDEM</t>
  </si>
  <si>
    <t>PROBLEMA</t>
  </si>
  <si>
    <t>GRAVIDADE</t>
  </si>
  <si>
    <t>URGÊNCIA</t>
  </si>
  <si>
    <t>TENDÊNCIA</t>
  </si>
  <si>
    <t>DESEMPATE</t>
  </si>
  <si>
    <t>REGISTRAR PROBLEMAS EM SUA MATRIZ GUT</t>
  </si>
  <si>
    <r>
      <t xml:space="preserve">REGISTRAR PROBLEMAS PARA RESOLVER </t>
    </r>
    <r>
      <rPr>
        <sz val="11"/>
        <color theme="0"/>
        <rFont val="Calibri"/>
        <family val="2"/>
        <scheme val="minor"/>
      </rPr>
      <t>(MATRIZ GUT)</t>
    </r>
  </si>
  <si>
    <t>IMPORTAR OS DADOS DA VERSÃO 12.0.0 OU SUPERIOR PARA ESTA PLANILHA.</t>
  </si>
  <si>
    <t>ENTENDA COMO FUNCIONA A MATRIZ GUT E COMO ELA PODE LHE AJUDAR</t>
  </si>
  <si>
    <t>Clique no botão de play para visitar o site</t>
  </si>
  <si>
    <t>TOTAL DAS CONTAS:</t>
  </si>
  <si>
    <t>VÍDEO DE AJUDA</t>
  </si>
  <si>
    <t>CLIQUE AQUI PARA CONFERIR AS ATUALIZAÇÕES PUBLICADAS PARA ESSA PLANILHA</t>
  </si>
  <si>
    <t>Na página da planilha na parte inferior você encontra as informações sobre atualizações, melhorias e novos recursos, além de conferir se está com a versão mais nova.</t>
  </si>
  <si>
    <t>SOMA ENTRADAS</t>
  </si>
  <si>
    <t>SUA SUGESTÃO</t>
  </si>
  <si>
    <t>DEIXE</t>
  </si>
  <si>
    <t>CLIQUE AQUI</t>
  </si>
  <si>
    <t>APAGAR TODA A PLANILHA</t>
  </si>
  <si>
    <t>Mais informações</t>
  </si>
  <si>
    <t>IDEIAS, SUGESTÕES E FÓRUM</t>
  </si>
  <si>
    <t>Em nosso site você encontra um recurso desenhado especialmente para que você participe do desenvolvimento desta Planilha.</t>
  </si>
  <si>
    <t>Esse recurso lhe possibilitar registrar as Ideias e Sugestões para que essa Planilha seja melhorada de acordo com suas necessidades</t>
  </si>
  <si>
    <t>reais. Basta clicar no link abaixo e deixar suas ideias ou votar nas ideias de outros usuários. As melhores e mais votadas serão implementadas.</t>
  </si>
  <si>
    <t>Clique aqui para deixar suas Ideias, votar e sugerir melhorias.</t>
  </si>
  <si>
    <t>ANOTAÇÕES</t>
  </si>
  <si>
    <t>ANOTAÇÃO</t>
  </si>
  <si>
    <t>Banco Inter Camila</t>
  </si>
  <si>
    <t xml:space="preserve">AVISO - </t>
  </si>
  <si>
    <t>PERGUNTAR SE DESEJA FAZER CÓPIA DE SEGURANÇA QUANDO ABRE A PLANILHA.</t>
  </si>
  <si>
    <t>DATA PREVISTA</t>
  </si>
  <si>
    <t>EMPRÉSTIMO?</t>
  </si>
  <si>
    <t>DESCRIÇÃO:
(opicional)</t>
  </si>
  <si>
    <t>MESES A PARTIR DA COMPRA</t>
  </si>
  <si>
    <t>Registre na tabela abaixo seus produtos e data de compra para acompanhar a garantia.</t>
  </si>
  <si>
    <t>Relatório refere-se a data de pagamento.</t>
  </si>
  <si>
    <t>FORNECEDOR</t>
  </si>
  <si>
    <t>FORNECEDORES</t>
  </si>
  <si>
    <t>FORNECEDOR:</t>
  </si>
  <si>
    <t>PROBLEMAS NA MATRIZ GUT</t>
  </si>
  <si>
    <t>PROGRESSO DO SEU MAIOR SONHO</t>
  </si>
  <si>
    <t>PAGAR EM</t>
  </si>
  <si>
    <t>MENOS EMPRESTIMOS</t>
  </si>
  <si>
    <t>MENOS AJUSTAR SALDOS</t>
  </si>
  <si>
    <t>RELATÓRIO DE CONTAS</t>
  </si>
  <si>
    <t>CONTAS VENCIDAS</t>
  </si>
  <si>
    <t>CONTAS A VENCER</t>
  </si>
  <si>
    <t>Contas</t>
  </si>
  <si>
    <t>Total de Entradas</t>
  </si>
  <si>
    <t>Total de Saídas</t>
  </si>
  <si>
    <t>Entradas - Saídas</t>
  </si>
  <si>
    <t>MÉDIA</t>
  </si>
  <si>
    <t>EXTRATO DE CONTAS VENCIDAS E A PAGAR</t>
  </si>
  <si>
    <t>VALIDADE</t>
  </si>
  <si>
    <t>% USADA DA META</t>
  </si>
  <si>
    <t>CORRESPONDE % DO REALIZADO</t>
  </si>
  <si>
    <t>Este recurso não está funcionando ainda.</t>
  </si>
  <si>
    <t>*Sem o saldo de cartão de crédito</t>
  </si>
  <si>
    <t>Total*</t>
  </si>
  <si>
    <t>ANUAL</t>
  </si>
  <si>
    <t>ID</t>
  </si>
  <si>
    <t>TOTAL PARA RECEBER</t>
  </si>
  <si>
    <t>DATA DE ATUALIZAÇÃO</t>
  </si>
  <si>
    <t>QUANTO RESTA PAGAR?</t>
  </si>
  <si>
    <t>COMO FOI ADIQUIRIDO?</t>
  </si>
  <si>
    <t>AVANÇO</t>
  </si>
  <si>
    <t>Conta Corrente Bradesco</t>
  </si>
  <si>
    <t>RAIO X DE SEU HISTÓRICO FINANCEIRO</t>
  </si>
  <si>
    <t>SALDO EM CONTA</t>
  </si>
  <si>
    <t>RECEBIMENTOS ATRASADOS</t>
  </si>
  <si>
    <t>TOTAL EM BENS</t>
  </si>
  <si>
    <t>TOTAL PASSIVOS</t>
  </si>
  <si>
    <t>TOTAL ATIVOS</t>
  </si>
  <si>
    <t>TOTAL BENS</t>
  </si>
  <si>
    <t>OBSERVAÇÃO</t>
  </si>
  <si>
    <t>vazias no preenchimento</t>
  </si>
  <si>
    <t>RAIO X (Seu Histórico)</t>
  </si>
  <si>
    <t>CATEGORIA *</t>
  </si>
  <si>
    <t>VALOR ATUAL *</t>
  </si>
  <si>
    <t>STATUS *</t>
  </si>
  <si>
    <t>* Importante preencher</t>
  </si>
  <si>
    <t>MATRIZ GUT - RESOLVIDOS</t>
  </si>
  <si>
    <t>MATRIZ GUT - PENDENTES</t>
  </si>
  <si>
    <t>MATRIZ GUT - TOTAIS</t>
  </si>
  <si>
    <t>MATRIZ GUT TOTAIS</t>
  </si>
  <si>
    <t>MATRIZ GUT RESOLVIDOS</t>
  </si>
  <si>
    <t>MATRIZ GUT PENDENTES</t>
  </si>
  <si>
    <t>SALDO NAS CONTAS</t>
  </si>
  <si>
    <t>MATRIZ GUT - TOTAL DE PROBLEMAS</t>
  </si>
  <si>
    <t>TOTAL PARA VENCER</t>
  </si>
  <si>
    <t>TOTAL PARA PAGAR</t>
  </si>
  <si>
    <t>1 de 1</t>
  </si>
  <si>
    <t>ESSA AÇÃO É IRREVERSÍVEL, CUIDADO E REALIZE BACKUP</t>
  </si>
  <si>
    <t>RELATÓRIO ENTRE DATAS</t>
  </si>
  <si>
    <t>DATA INICIAL</t>
  </si>
  <si>
    <t>DATA FINAL</t>
  </si>
  <si>
    <t>Salários</t>
  </si>
  <si>
    <t>Gratificações</t>
  </si>
  <si>
    <t>Venda de bens (Minimalismo)</t>
  </si>
  <si>
    <t>Alinhamento/Balanceamento</t>
  </si>
  <si>
    <t>Pneus</t>
  </si>
  <si>
    <t>TRABALHO</t>
  </si>
  <si>
    <t>MOTO</t>
  </si>
  <si>
    <t>BANCOS</t>
  </si>
  <si>
    <t>Empréstimo consignado</t>
  </si>
  <si>
    <t>Ajuste (gastos desconhecidos)</t>
  </si>
  <si>
    <t>DATA DE VENCIMENTO</t>
  </si>
  <si>
    <t>JUROS / DESC</t>
  </si>
  <si>
    <t>PARC.</t>
  </si>
  <si>
    <t>BUSCAR POR</t>
  </si>
  <si>
    <t>EXTRATO ENTRE DATAS</t>
  </si>
  <si>
    <t>Novo recurso</t>
  </si>
  <si>
    <t>Transferência entre contas</t>
  </si>
  <si>
    <t>jornalzinho</t>
  </si>
  <si>
    <t>godllywood</t>
  </si>
  <si>
    <t>Empréstimo 1</t>
  </si>
  <si>
    <t>Salario PM</t>
  </si>
  <si>
    <t>Tranferência entre contas</t>
  </si>
  <si>
    <t>PDS</t>
  </si>
  <si>
    <t>6 de 8</t>
  </si>
  <si>
    <t>6 de 6</t>
  </si>
  <si>
    <t>Bicicleta</t>
  </si>
  <si>
    <t>Óleos/Graxas</t>
  </si>
  <si>
    <t>IPVA/Impostos/Multas</t>
  </si>
  <si>
    <t>Peças</t>
  </si>
  <si>
    <t>Acessórios</t>
  </si>
  <si>
    <t>PM</t>
  </si>
  <si>
    <t>9 de 11</t>
  </si>
  <si>
    <t>10 de 15</t>
  </si>
  <si>
    <t>EXIBIR FORNECEDORES APÓS REALIZAR UM REGISTRO?</t>
  </si>
  <si>
    <t>NuConta</t>
  </si>
  <si>
    <t>Transferencia para envelopes</t>
  </si>
  <si>
    <t>Saldo anterior</t>
  </si>
  <si>
    <t>Transf pagamento cartão</t>
  </si>
  <si>
    <t>SET2018</t>
  </si>
  <si>
    <t>domingo</t>
  </si>
  <si>
    <t>out</t>
  </si>
  <si>
    <t>set</t>
  </si>
  <si>
    <t>set2018</t>
  </si>
  <si>
    <t>Escolha Cartão de crédito (ou conta):</t>
  </si>
  <si>
    <t>SENHA</t>
  </si>
  <si>
    <t>ATENÇÃO</t>
  </si>
  <si>
    <t>HABILITE AS MACROS PARA USAR ESSA PLANILHA.</t>
  </si>
  <si>
    <t>CLIQUE EM HABILITAR MACROS COMO NA IMAGEM ABAIXO</t>
  </si>
  <si>
    <t>SOLICITAR USUÁRIO E SENHA AO ABRIR A PLANILHA?</t>
  </si>
  <si>
    <t>,</t>
  </si>
  <si>
    <t>USUÁRIO</t>
  </si>
  <si>
    <t>gledson</t>
  </si>
  <si>
    <t>camila</t>
  </si>
  <si>
    <t>inovar</t>
  </si>
  <si>
    <t>edy</t>
  </si>
  <si>
    <t>ACUMULADO</t>
  </si>
  <si>
    <t>CORRESPONDÊNCIA (Realizado)</t>
  </si>
  <si>
    <t>CORRESPONDÊNCIA (Metas)</t>
  </si>
  <si>
    <t>TIPO DE RESERVA</t>
  </si>
  <si>
    <t>CONTAS BANCÁRIAS, CARTÕES DE CRÉDITO, APLICAÇÕES</t>
  </si>
  <si>
    <t>brinquedos</t>
  </si>
  <si>
    <t>Mostrando: CONTAS VENCIDAS.</t>
  </si>
  <si>
    <t>Importação de Grupos, Subgrupos, Contas e cartões realizado com sucesso!</t>
  </si>
  <si>
    <t>Importação do Banco de Dados realizado com sucesso!</t>
  </si>
  <si>
    <t>Importação das Metas realizada com sucesso!</t>
  </si>
  <si>
    <t>Importação dos SONHOS realizada com sucesso!</t>
  </si>
  <si>
    <t>Importação dos PEQUENOS PROJETOS realizada com sucesso!</t>
  </si>
  <si>
    <t>Importação das GARANTIAS realizada com sucesso!</t>
  </si>
  <si>
    <t>Importação dos RENDIMENTOS realizada com sucesso!</t>
  </si>
  <si>
    <t>SONHO PRINCIPAL importado com sucesso!</t>
  </si>
  <si>
    <t>Matriz GUT importada com sucesso!</t>
  </si>
  <si>
    <t>Fornecedores importados com sucesso!</t>
  </si>
  <si>
    <t>Importação inteligente realizada com sucesso!</t>
  </si>
  <si>
    <t>12.66.001</t>
  </si>
  <si>
    <t>Finanças Pessoais Completa 12.66.001.xlsm</t>
  </si>
  <si>
    <t>Finanças-Pessoais-Completa-12.61.009-RevisadaDadosImportados2.xlsm</t>
  </si>
  <si>
    <t>Salários e Ordenados</t>
  </si>
  <si>
    <t>Horas Extras</t>
  </si>
  <si>
    <t>Vale Refeição/Vale Alimentação</t>
  </si>
  <si>
    <t>PLR/Bonus/Comissão</t>
  </si>
  <si>
    <t>Aluguel</t>
  </si>
  <si>
    <t>Pensão</t>
  </si>
  <si>
    <t>Pró Labore</t>
  </si>
  <si>
    <t>Rendimento da Poupança</t>
  </si>
  <si>
    <t>Rendimento Aplicação Financeira</t>
  </si>
  <si>
    <t>Juros Emprest. Recurso Próprio</t>
  </si>
  <si>
    <t>Lucros e Dividendos</t>
  </si>
  <si>
    <t>Empréstimo Pessoal</t>
  </si>
  <si>
    <t>Reembolso Guias Unimed</t>
  </si>
  <si>
    <t>Aluguel/Financiamento</t>
  </si>
  <si>
    <t>Conta de Água</t>
  </si>
  <si>
    <t>Conta de Energia</t>
  </si>
  <si>
    <t>Telefone/Internet</t>
  </si>
  <si>
    <t>Gás de Cozinha</t>
  </si>
  <si>
    <t>Tv a Cabo/Netflix</t>
  </si>
  <si>
    <t>Condomínio</t>
  </si>
  <si>
    <t>Seguro Residencial</t>
  </si>
  <si>
    <t>Diarista/Mensalista</t>
  </si>
  <si>
    <t>Jardinagem e Manutenção</t>
  </si>
  <si>
    <t>Reforma e Concertos</t>
  </si>
  <si>
    <t>Móveis e Eletrodomésticos</t>
  </si>
  <si>
    <t>IPTU, Impostos, Taxas</t>
  </si>
  <si>
    <t>Frutas e Verduras</t>
  </si>
  <si>
    <t>Açougue</t>
  </si>
  <si>
    <t>Lanches/Guloseimas</t>
  </si>
  <si>
    <t>Restaurantes</t>
  </si>
  <si>
    <t>Ônibus/Trem/Metrô</t>
  </si>
  <si>
    <t>Táxi/Mototaxi/Uber</t>
  </si>
  <si>
    <t>Aluguel de Carro</t>
  </si>
  <si>
    <t>Financiamento do Veículo</t>
  </si>
  <si>
    <t>Mecânico/Serviço/Manutenção</t>
  </si>
  <si>
    <t>Seguro Veículo</t>
  </si>
  <si>
    <t>Lavagem</t>
  </si>
  <si>
    <t>Financiamento da Moto</t>
  </si>
  <si>
    <t>Seguro Moto</t>
  </si>
  <si>
    <t>Estacionamento/Pedágios</t>
  </si>
  <si>
    <t>DESPESAS PESSOAIS</t>
  </si>
  <si>
    <t>Higiene Pessoal</t>
  </si>
  <si>
    <t>Corte de Cabelo</t>
  </si>
  <si>
    <t>Estética/Nutrição</t>
  </si>
  <si>
    <t>Academia</t>
  </si>
  <si>
    <t>Roupas/Calçados/Acessórios</t>
  </si>
  <si>
    <t>Presentes Pessoais</t>
  </si>
  <si>
    <t>Dentista</t>
  </si>
  <si>
    <t>Plano de Saúde</t>
  </si>
  <si>
    <t>Consultas Médicas</t>
  </si>
  <si>
    <t>Medicamento/Farmácia</t>
  </si>
  <si>
    <t>Faculdade/Pós Graduação/MBA</t>
  </si>
  <si>
    <t>Cursos e Palestras Diversos</t>
  </si>
  <si>
    <t>Musica e Instrumentos</t>
  </si>
  <si>
    <t>Telefone Celular</t>
  </si>
  <si>
    <t>DEPENDENTES/FILHOS</t>
  </si>
  <si>
    <t>Pensão Alimentícia</t>
  </si>
  <si>
    <t>Presentes/Brinquedos</t>
  </si>
  <si>
    <t>Consulta Médica</t>
  </si>
  <si>
    <t>Hospital/Dentista</t>
  </si>
  <si>
    <t>Transporte Escolar</t>
  </si>
  <si>
    <t>Cursos Diversos</t>
  </si>
  <si>
    <t>Material Escolar/Fardamentos</t>
  </si>
  <si>
    <t>Lanches/Supermercados</t>
  </si>
  <si>
    <t>LAZER/ENTRETENIMENTO</t>
  </si>
  <si>
    <t>Boate/Show/Festas</t>
  </si>
  <si>
    <t>Barzinhos/Cafés</t>
  </si>
  <si>
    <t>Churrasco/Bebidas</t>
  </si>
  <si>
    <t>Restaurantes/Lanchonetes</t>
  </si>
  <si>
    <t>Cinema/Teatro/Museu</t>
  </si>
  <si>
    <t>Viagens e Passeios</t>
  </si>
  <si>
    <t>Clube</t>
  </si>
  <si>
    <t>Livros/Ebooks/Jornais/Revistas</t>
  </si>
  <si>
    <t>Tarifa Bancária</t>
  </si>
  <si>
    <t>Juros/Multas por Atraso</t>
  </si>
  <si>
    <t>Taxas de Cartão</t>
  </si>
  <si>
    <t>Cheque Especial (Juros)</t>
  </si>
  <si>
    <t>Empréstimos Diversos</t>
  </si>
  <si>
    <t>PRESENTES/DOAÇÃO/CARIDADE</t>
  </si>
  <si>
    <t>Presentes à Terceiros</t>
  </si>
  <si>
    <t>Doações/Caridade/Dízimo</t>
  </si>
  <si>
    <t>JOGOS E LOTERIA</t>
  </si>
  <si>
    <t>Jogos e Loterias</t>
  </si>
  <si>
    <t>PRESTAÇÃO DE SERVIÇOS</t>
  </si>
  <si>
    <t>Serviços Advocatícios</t>
  </si>
  <si>
    <t>Manutenção Instrumento Musical</t>
  </si>
  <si>
    <t>Reparo/Manutenção Bike</t>
  </si>
  <si>
    <t>Reparo/Manutenção Computador</t>
  </si>
  <si>
    <t>Ajuste (gasto conhecido)</t>
  </si>
  <si>
    <t>Ajuste (fatura do cartão)</t>
  </si>
  <si>
    <t>Pgto. Parcial Cartão de Crédito</t>
  </si>
  <si>
    <t>Antecipação de Pagamento</t>
  </si>
  <si>
    <t>VAZIO</t>
  </si>
  <si>
    <t>Reserva de Emergência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</si>
</sst>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&quot;R$&quot;* #,##0.00_);_(&quot;R$&quot;* \(#,##0.00\);_(&quot;R$&quot;* &quot;-&quot;??_);_(@_)"/>
    <numFmt numFmtId="165" formatCode="#,##0.00_ ;[Red]\-#,##0.00\ "/>
    <numFmt numFmtId="166" formatCode="&quot;Dia&quot;\ General"/>
    <numFmt numFmtId="167" formatCode="General\ &quot;Parcela(s)&quot;"/>
    <numFmt numFmtId="168" formatCode="0%\ &quot;do orçado.&quot;"/>
    <numFmt numFmtId="169" formatCode="&quot;Limite: &quot;#,##0.00"/>
    <numFmt numFmtId="170" formatCode="m/d/yyyy"/>
    <numFmt numFmtId="171" formatCode="General\ &quot; Dias&quot;"/>
    <numFmt numFmtId="172" formatCode="00"/>
    <numFmt numFmtId="173" formatCode="00\ &quot;Avisos&quot;"/>
    <numFmt numFmtId="174" formatCode="0.0%"/>
    <numFmt numFmtId="175" formatCode="&quot;Juntou &quot;#,##0.00\ &quot;Por dia&quot;"/>
    <numFmt numFmtId="176" formatCode="&quot;Limite usado &quot;#,##0.00"/>
    <numFmt numFmtId="177" formatCode="&quot;Disponível &quot;#,##0.00"/>
    <numFmt numFmtId="178" formatCode="&quot;Junte &quot;#,##0.00\ &quot; Por dia para alcançar sua meta.&quot;"/>
    <numFmt numFmtId="179" formatCode="0,000,000"/>
    <numFmt numFmtId="180" formatCode="dd/mm/yyyy\ hh:mm:ss"/>
    <numFmt numFmtId="181" formatCode="[$-F400]h:mm:ss\ AM/PM"/>
    <numFmt numFmtId="182" formatCode="&quot;Dia &quot;General"/>
    <numFmt numFmtId="183" formatCode="#,##0.00_ ;\-#,##0.00\ "/>
    <numFmt numFmtId="184" formatCode="000&quot;º&quot;"/>
    <numFmt numFmtId="185" formatCode="&quot;Você tem &quot;\ General\ &quot;Problemas a resolver &quot;"/>
    <numFmt numFmtId="186" formatCode="&quot;Problemas a resolver:&quot;\ General"/>
    <numFmt numFmtId="187" formatCode="&quot;Limite de crédito: &quot;#,##0.00"/>
    <numFmt numFmtId="188" formatCode="General\ &quot;Dias&quot;"/>
  </numFmts>
  <fonts count="1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</font>
    <font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8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8"/>
      <color theme="1" tint="0.34998626667073579"/>
      <name val="Calibri"/>
      <family val="2"/>
      <scheme val="minor"/>
    </font>
    <font>
      <sz val="18"/>
      <color theme="4"/>
      <name val="Arial Black"/>
      <family val="2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name val="Calibri"/>
      <family val="2"/>
      <scheme val="minor"/>
    </font>
    <font>
      <sz val="11"/>
      <name val="Calibri"/>
      <family val="2"/>
    </font>
    <font>
      <sz val="18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0" tint="-0.499984740745262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0"/>
      <name val="Calibri"/>
      <family val="2"/>
    </font>
    <font>
      <sz val="12"/>
      <color theme="4"/>
      <name val="Arial Black"/>
      <family val="2"/>
    </font>
    <font>
      <sz val="22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3"/>
      <color theme="1" tint="0.34998626667073579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0"/>
      <name val="Calibri"/>
      <family val="2"/>
    </font>
    <font>
      <sz val="13"/>
      <color rgb="FF3C4858"/>
      <name val="Arial"/>
      <family val="2"/>
    </font>
    <font>
      <b/>
      <sz val="13"/>
      <color rgb="FF3C4858"/>
      <name val="Arial"/>
      <family val="2"/>
    </font>
    <font>
      <sz val="16"/>
      <color rgb="FF3C4858"/>
      <name val="Arial"/>
      <family val="2"/>
    </font>
    <font>
      <b/>
      <sz val="16"/>
      <color rgb="FF3C4858"/>
      <name val="Arial"/>
      <family val="2"/>
    </font>
    <font>
      <sz val="16"/>
      <color theme="1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5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sz val="14"/>
      <color theme="0"/>
      <name val="Calibri"/>
      <family val="2"/>
    </font>
    <font>
      <sz val="20"/>
      <color theme="0"/>
      <name val="Calibri"/>
      <family val="2"/>
    </font>
    <font>
      <u/>
      <sz val="2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0"/>
      <color theme="10"/>
      <name val="Calibri"/>
      <family val="2"/>
    </font>
    <font>
      <sz val="48"/>
      <color theme="0"/>
      <name val="Calibri"/>
      <family val="2"/>
      <scheme val="minor"/>
    </font>
    <font>
      <b/>
      <u/>
      <sz val="12"/>
      <color theme="0"/>
      <name val="Calibri"/>
      <family val="2"/>
    </font>
    <font>
      <sz val="11"/>
      <color theme="1" tint="0.3499862666707357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color theme="1" tint="0.499984740745262"/>
      <name val="Calibri"/>
      <family val="2"/>
    </font>
    <font>
      <sz val="11"/>
      <color theme="5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20"/>
      <color theme="3"/>
      <name val="Calibri"/>
      <family val="2"/>
      <scheme val="minor"/>
    </font>
    <font>
      <u/>
      <sz val="11"/>
      <color theme="0"/>
      <name val="Calibri"/>
      <family val="2"/>
    </font>
    <font>
      <sz val="14"/>
      <name val="Calibri"/>
      <family val="2"/>
      <scheme val="minor"/>
    </font>
    <font>
      <u/>
      <sz val="11"/>
      <color theme="0" tint="-0.499984740745262"/>
      <name val="Calibri"/>
      <family val="2"/>
    </font>
    <font>
      <u/>
      <sz val="12"/>
      <color theme="0"/>
      <name val="Calibri"/>
      <family val="2"/>
    </font>
    <font>
      <sz val="26"/>
      <color theme="1"/>
      <name val="Calibri"/>
      <family val="2"/>
      <scheme val="minor"/>
    </font>
    <font>
      <b/>
      <sz val="22"/>
      <color theme="7"/>
      <name val="Calibri"/>
      <family val="2"/>
      <scheme val="minor"/>
    </font>
    <font>
      <b/>
      <sz val="18"/>
      <color theme="7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8"/>
      <color theme="5"/>
      <name val="Calibri"/>
      <family val="2"/>
      <scheme val="minor"/>
    </font>
    <font>
      <b/>
      <sz val="9"/>
      <color theme="5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 tint="0.34998626667073579"/>
      <name val="Calibri"/>
      <family val="2"/>
      <scheme val="minor"/>
    </font>
    <font>
      <sz val="28"/>
      <color theme="0"/>
      <name val="Calibri"/>
      <family val="2"/>
      <scheme val="minor"/>
    </font>
    <font>
      <sz val="18"/>
      <color theme="1" tint="0.499984740745262"/>
      <name val="Calibri"/>
      <family val="2"/>
      <scheme val="minor"/>
    </font>
    <font>
      <sz val="12"/>
      <color theme="0"/>
      <name val="Calibri"/>
      <family val="2"/>
    </font>
    <font>
      <sz val="8"/>
      <color theme="0"/>
      <name val="Calibri"/>
      <family val="2"/>
    </font>
    <font>
      <b/>
      <sz val="11"/>
      <color indexed="9"/>
      <name val="Calibri"/>
      <family val="2"/>
      <scheme val="minor"/>
    </font>
    <font>
      <b/>
      <sz val="18"/>
      <color indexed="9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4"/>
      <color theme="5"/>
      <name val="Calibri"/>
      <family val="2"/>
      <scheme val="minor"/>
    </font>
    <font>
      <u/>
      <sz val="16"/>
      <color theme="0"/>
      <name val="Calibri"/>
      <family val="2"/>
    </font>
    <font>
      <b/>
      <sz val="11"/>
      <color theme="0"/>
      <name val="Calibri"/>
      <family val="2"/>
    </font>
    <font>
      <b/>
      <u/>
      <sz val="11"/>
      <color theme="4" tint="-0.249977111117893"/>
      <name val="Calibri"/>
      <family val="2"/>
    </font>
    <font>
      <sz val="24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24"/>
      <color theme="1" tint="0.499984740745262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0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8"/>
      <color rgb="FF000000"/>
      <name val="Calibri"/>
      <family val="2"/>
    </font>
    <font>
      <sz val="8"/>
      <color rgb="FF000000"/>
      <name val="Calibri"/>
      <family val="2"/>
    </font>
    <font>
      <b/>
      <sz val="12"/>
      <color rgb="FF000000"/>
      <name val="Calibri"/>
      <family val="2"/>
    </font>
    <font>
      <b/>
      <sz val="28"/>
      <color rgb="FF969696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969696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0.1499984740745262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theme="0" tint="-0.14999847407452621"/>
      </patternFill>
    </fill>
    <fill>
      <patternFill patternType="solid">
        <fgColor rgb="FF660A17"/>
        <bgColor indexed="64"/>
      </patternFill>
    </fill>
    <fill>
      <patternFill patternType="solid">
        <fgColor rgb="FFC9656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theme="4"/>
      </patternFill>
    </fill>
    <fill>
      <patternFill patternType="solid">
        <fgColor theme="4" tint="-0.249977111117893"/>
        <bgColor theme="5" tint="0.59999389629810485"/>
      </patternFill>
    </fill>
    <fill>
      <patternFill patternType="solid">
        <fgColor theme="7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 tint="-0.14999847407452621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15" borderId="0" applyNumberFormat="0" applyBorder="0" applyAlignment="0" applyProtection="0"/>
  </cellStyleXfs>
  <cellXfs count="1155">
    <xf numFmtId="0" fontId="0" fillId="0" borderId="0" xfId="0"/>
    <xf numFmtId="0" fontId="0" fillId="2" borderId="0" xfId="0" applyFill="1"/>
    <xf numFmtId="0" fontId="0" fillId="4" borderId="0" xfId="0" applyFill="1"/>
    <xf numFmtId="0" fontId="2" fillId="3" borderId="0" xfId="0" applyFont="1" applyFill="1"/>
    <xf numFmtId="0" fontId="2" fillId="0" borderId="0" xfId="0" applyFont="1"/>
    <xf numFmtId="0" fontId="2" fillId="2" borderId="0" xfId="0" applyFont="1" applyFill="1"/>
    <xf numFmtId="0" fontId="2" fillId="0" borderId="0" xfId="0" applyFont="1" applyAlignment="1">
      <alignment horizontal="left" indent="1"/>
    </xf>
    <xf numFmtId="0" fontId="7" fillId="0" borderId="0" xfId="0" applyFont="1" applyAlignment="1">
      <alignment horizontal="left"/>
    </xf>
    <xf numFmtId="0" fontId="0" fillId="5" borderId="0" xfId="0" applyFill="1"/>
    <xf numFmtId="0" fontId="7" fillId="5" borderId="0" xfId="0" applyFont="1" applyFill="1"/>
    <xf numFmtId="0" fontId="7" fillId="0" borderId="0" xfId="0" applyFont="1"/>
    <xf numFmtId="0" fontId="7" fillId="4" borderId="0" xfId="0" applyFont="1" applyFill="1"/>
    <xf numFmtId="4" fontId="7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0" fontId="7" fillId="0" borderId="0" xfId="0" applyFont="1" applyProtection="1">
      <protection hidden="1"/>
    </xf>
    <xf numFmtId="0" fontId="12" fillId="10" borderId="3" xfId="0" applyFont="1" applyFill="1" applyBorder="1" applyAlignment="1">
      <alignment horizontal="left"/>
    </xf>
    <xf numFmtId="4" fontId="9" fillId="11" borderId="3" xfId="0" applyNumberFormat="1" applyFont="1" applyFill="1" applyBorder="1" applyAlignment="1" applyProtection="1">
      <alignment horizontal="center"/>
      <protection hidden="1"/>
    </xf>
    <xf numFmtId="4" fontId="12" fillId="11" borderId="3" xfId="0" applyNumberFormat="1" applyFont="1" applyFill="1" applyBorder="1" applyAlignment="1" applyProtection="1">
      <alignment horizontal="center"/>
      <protection hidden="1"/>
    </xf>
    <xf numFmtId="4" fontId="9" fillId="10" borderId="3" xfId="0" applyNumberFormat="1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>
      <alignment horizontal="left"/>
    </xf>
    <xf numFmtId="0" fontId="0" fillId="9" borderId="0" xfId="0" applyFill="1"/>
    <xf numFmtId="4" fontId="0" fillId="9" borderId="0" xfId="0" applyNumberFormat="1" applyFill="1" applyAlignment="1">
      <alignment horizontal="center"/>
    </xf>
    <xf numFmtId="0" fontId="9" fillId="0" borderId="0" xfId="0" applyFont="1"/>
    <xf numFmtId="0" fontId="16" fillId="0" borderId="0" xfId="0" applyFont="1"/>
    <xf numFmtId="0" fontId="7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11" fillId="8" borderId="5" xfId="0" applyFont="1" applyFill="1" applyBorder="1"/>
    <xf numFmtId="0" fontId="7" fillId="10" borderId="4" xfId="0" applyFont="1" applyFill="1" applyBorder="1"/>
    <xf numFmtId="0" fontId="10" fillId="0" borderId="0" xfId="0" applyFont="1"/>
    <xf numFmtId="0" fontId="14" fillId="0" borderId="0" xfId="0" applyFont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4" fontId="14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10" fontId="0" fillId="0" borderId="0" xfId="5" applyNumberFormat="1" applyFont="1" applyAlignment="1">
      <alignment horizontal="center"/>
    </xf>
    <xf numFmtId="0" fontId="7" fillId="10" borderId="0" xfId="0" applyFont="1" applyFill="1" applyProtection="1">
      <protection hidden="1"/>
    </xf>
    <xf numFmtId="0" fontId="0" fillId="10" borderId="0" xfId="0" applyFill="1" applyProtection="1">
      <protection hidden="1"/>
    </xf>
    <xf numFmtId="0" fontId="20" fillId="0" borderId="14" xfId="0" applyFont="1" applyBorder="1" applyAlignment="1" applyProtection="1">
      <alignment horizontal="center"/>
      <protection locked="0"/>
    </xf>
    <xf numFmtId="0" fontId="10" fillId="12" borderId="11" xfId="0" applyFont="1" applyFill="1" applyBorder="1" applyAlignment="1">
      <alignment horizontal="center" vertical="center" wrapText="1"/>
    </xf>
    <xf numFmtId="0" fontId="17" fillId="12" borderId="11" xfId="0" applyFont="1" applyFill="1" applyBorder="1" applyAlignment="1">
      <alignment horizontal="center" vertical="center" wrapText="1"/>
    </xf>
    <xf numFmtId="0" fontId="10" fillId="12" borderId="15" xfId="0" applyFont="1" applyFill="1" applyBorder="1" applyAlignment="1">
      <alignment vertical="center" wrapText="1"/>
    </xf>
    <xf numFmtId="4" fontId="0" fillId="0" borderId="0" xfId="0" applyNumberFormat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" fontId="19" fillId="8" borderId="11" xfId="0" applyNumberFormat="1" applyFont="1" applyFill="1" applyBorder="1" applyAlignment="1" applyProtection="1">
      <alignment horizontal="center" vertical="center"/>
      <protection locked="0"/>
    </xf>
    <xf numFmtId="0" fontId="7" fillId="7" borderId="11" xfId="0" applyFont="1" applyFill="1" applyBorder="1" applyAlignment="1" applyProtection="1">
      <alignment vertical="center" wrapText="1"/>
      <protection hidden="1"/>
    </xf>
    <xf numFmtId="0" fontId="7" fillId="14" borderId="0" xfId="0" applyFont="1" applyFill="1" applyProtection="1">
      <protection hidden="1"/>
    </xf>
    <xf numFmtId="4" fontId="0" fillId="0" borderId="0" xfId="0" applyNumberFormat="1"/>
    <xf numFmtId="2" fontId="7" fillId="0" borderId="0" xfId="0" applyNumberFormat="1" applyFont="1" applyAlignment="1" applyProtection="1">
      <alignment vertical="center" wrapText="1"/>
      <protection hidden="1"/>
    </xf>
    <xf numFmtId="0" fontId="7" fillId="0" borderId="0" xfId="0" applyFont="1" applyAlignment="1" applyProtection="1">
      <alignment vertical="center" wrapText="1"/>
      <protection hidden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4" fontId="0" fillId="0" borderId="0" xfId="0" applyNumberFormat="1"/>
    <xf numFmtId="0" fontId="2" fillId="15" borderId="11" xfId="6" applyBorder="1" applyAlignment="1">
      <alignment vertical="center" wrapText="1"/>
    </xf>
    <xf numFmtId="0" fontId="2" fillId="12" borderId="11" xfId="0" applyFont="1" applyFill="1" applyBorder="1" applyAlignment="1" applyProtection="1">
      <alignment vertical="center" wrapText="1"/>
      <protection locked="0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/>
      <protection locked="0"/>
    </xf>
    <xf numFmtId="0" fontId="14" fillId="0" borderId="0" xfId="0" applyFont="1"/>
    <xf numFmtId="0" fontId="14" fillId="2" borderId="0" xfId="0" applyFont="1" applyFill="1"/>
    <xf numFmtId="0" fontId="14" fillId="0" borderId="0" xfId="0" applyFont="1" applyAlignment="1">
      <alignment horizontal="center"/>
    </xf>
    <xf numFmtId="164" fontId="14" fillId="0" borderId="0" xfId="4" applyFont="1"/>
    <xf numFmtId="0" fontId="12" fillId="9" borderId="3" xfId="0" applyFont="1" applyFill="1" applyBorder="1" applyAlignment="1">
      <alignment horizontal="left"/>
    </xf>
    <xf numFmtId="4" fontId="9" fillId="16" borderId="3" xfId="0" applyNumberFormat="1" applyFont="1" applyFill="1" applyBorder="1" applyAlignment="1" applyProtection="1">
      <alignment horizontal="center"/>
      <protection hidden="1"/>
    </xf>
    <xf numFmtId="4" fontId="12" fillId="16" borderId="3" xfId="0" applyNumberFormat="1" applyFont="1" applyFill="1" applyBorder="1" applyAlignment="1" applyProtection="1">
      <alignment horizontal="center"/>
      <protection hidden="1"/>
    </xf>
    <xf numFmtId="4" fontId="9" fillId="9" borderId="3" xfId="0" applyNumberFormat="1" applyFont="1" applyFill="1" applyBorder="1" applyAlignment="1" applyProtection="1">
      <alignment horizontal="center"/>
      <protection hidden="1"/>
    </xf>
    <xf numFmtId="4" fontId="14" fillId="0" borderId="0" xfId="0" applyNumberFormat="1" applyFont="1" applyAlignment="1">
      <alignment horizontal="center"/>
    </xf>
    <xf numFmtId="0" fontId="2" fillId="12" borderId="11" xfId="0" applyFont="1" applyFill="1" applyBorder="1" applyAlignment="1" applyProtection="1">
      <alignment vertical="center" wrapText="1"/>
      <protection hidden="1"/>
    </xf>
    <xf numFmtId="0" fontId="2" fillId="12" borderId="11" xfId="0" applyFont="1" applyFill="1" applyBorder="1" applyAlignment="1" applyProtection="1">
      <alignment horizontal="center" vertical="center" wrapText="1"/>
      <protection hidden="1"/>
    </xf>
    <xf numFmtId="4" fontId="19" fillId="8" borderId="1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14" fillId="0" borderId="0" xfId="0" applyFont="1" applyAlignment="1">
      <alignment horizontal="left" indent="1"/>
    </xf>
    <xf numFmtId="0" fontId="32" fillId="0" borderId="0" xfId="1" applyFont="1" applyAlignment="1" applyProtection="1">
      <alignment horizontal="left" indent="1"/>
    </xf>
    <xf numFmtId="0" fontId="14" fillId="0" borderId="0" xfId="0" applyFont="1" applyAlignment="1">
      <alignment horizontal="right"/>
    </xf>
    <xf numFmtId="0" fontId="14" fillId="0" borderId="0" xfId="0" applyFont="1" applyAlignment="1">
      <alignment horizontal="right" indent="1"/>
    </xf>
    <xf numFmtId="0" fontId="33" fillId="0" borderId="0" xfId="0" applyFont="1" applyAlignment="1">
      <alignment horizontal="left"/>
    </xf>
    <xf numFmtId="14" fontId="14" fillId="0" borderId="0" xfId="0" applyNumberFormat="1" applyFont="1"/>
    <xf numFmtId="4" fontId="2" fillId="0" borderId="0" xfId="0" applyNumberFormat="1" applyFont="1" applyProtection="1">
      <protection hidden="1"/>
    </xf>
    <xf numFmtId="0" fontId="26" fillId="12" borderId="11" xfId="0" applyFont="1" applyFill="1" applyBorder="1" applyAlignment="1" applyProtection="1">
      <alignment horizontal="center" vertical="center" wrapText="1"/>
      <protection hidden="1"/>
    </xf>
    <xf numFmtId="0" fontId="10" fillId="12" borderId="11" xfId="0" applyFont="1" applyFill="1" applyBorder="1" applyAlignment="1" applyProtection="1">
      <alignment horizontal="center" vertical="center" wrapText="1"/>
      <protection hidden="1"/>
    </xf>
    <xf numFmtId="10" fontId="19" fillId="8" borderId="11" xfId="5" applyNumberFormat="1" applyFont="1" applyFill="1" applyBorder="1" applyAlignment="1" applyProtection="1">
      <alignment horizontal="center" vertical="center"/>
      <protection hidden="1"/>
    </xf>
    <xf numFmtId="4" fontId="2" fillId="12" borderId="11" xfId="0" applyNumberFormat="1" applyFont="1" applyFill="1" applyBorder="1" applyAlignment="1" applyProtection="1">
      <alignment horizontal="center" vertical="center" wrapText="1"/>
      <protection hidden="1"/>
    </xf>
    <xf numFmtId="4" fontId="22" fillId="8" borderId="8" xfId="0" applyNumberFormat="1" applyFont="1" applyFill="1" applyBorder="1" applyAlignment="1" applyProtection="1">
      <alignment horizontal="center" vertical="center"/>
      <protection hidden="1"/>
    </xf>
    <xf numFmtId="0" fontId="7" fillId="4" borderId="0" xfId="0" applyFont="1" applyFill="1" applyProtection="1">
      <protection hidden="1"/>
    </xf>
    <xf numFmtId="4" fontId="23" fillId="8" borderId="8" xfId="0" applyNumberFormat="1" applyFont="1" applyFill="1" applyBorder="1" applyAlignment="1" applyProtection="1">
      <alignment horizontal="center" vertical="center"/>
      <protection hidden="1"/>
    </xf>
    <xf numFmtId="0" fontId="17" fillId="12" borderId="15" xfId="0" applyFont="1" applyFill="1" applyBorder="1" applyAlignment="1">
      <alignment horizontal="center" vertical="center" wrapText="1"/>
    </xf>
    <xf numFmtId="1" fontId="23" fillId="8" borderId="8" xfId="0" applyNumberFormat="1" applyFont="1" applyFill="1" applyBorder="1" applyAlignment="1" applyProtection="1">
      <alignment horizontal="center" vertical="center"/>
      <protection hidden="1"/>
    </xf>
    <xf numFmtId="0" fontId="36" fillId="0" borderId="0" xfId="0" applyFont="1"/>
    <xf numFmtId="0" fontId="10" fillId="0" borderId="0" xfId="0" applyFont="1" applyAlignment="1">
      <alignment horizontal="left"/>
    </xf>
    <xf numFmtId="0" fontId="36" fillId="0" borderId="0" xfId="0" applyFont="1" applyAlignment="1">
      <alignment horizontal="centerContinuous"/>
    </xf>
    <xf numFmtId="2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6" xfId="0" applyFont="1" applyBorder="1"/>
    <xf numFmtId="0" fontId="29" fillId="0" borderId="6" xfId="0" applyFont="1" applyBorder="1"/>
    <xf numFmtId="0" fontId="18" fillId="12" borderId="11" xfId="0" applyFont="1" applyFill="1" applyBorder="1" applyAlignment="1" applyProtection="1">
      <alignment vertical="center" wrapText="1"/>
      <protection hidden="1"/>
    </xf>
    <xf numFmtId="4" fontId="10" fillId="0" borderId="0" xfId="0" applyNumberFormat="1" applyFont="1" applyAlignment="1" applyProtection="1">
      <alignment horizontal="center"/>
      <protection hidden="1"/>
    </xf>
    <xf numFmtId="0" fontId="0" fillId="21" borderId="0" xfId="0" applyFill="1"/>
    <xf numFmtId="0" fontId="35" fillId="4" borderId="0" xfId="0" applyFont="1" applyFill="1" applyAlignment="1">
      <alignment vertical="center"/>
    </xf>
    <xf numFmtId="0" fontId="37" fillId="0" borderId="0" xfId="0" applyFont="1"/>
    <xf numFmtId="4" fontId="42" fillId="8" borderId="11" xfId="0" applyNumberFormat="1" applyFont="1" applyFill="1" applyBorder="1" applyAlignment="1" applyProtection="1">
      <alignment horizontal="center" vertical="center"/>
      <protection hidden="1"/>
    </xf>
    <xf numFmtId="0" fontId="10" fillId="12" borderId="11" xfId="0" applyFont="1" applyFill="1" applyBorder="1" applyAlignment="1" applyProtection="1">
      <alignment horizontal="right" vertical="center" wrapText="1" indent="1"/>
      <protection hidden="1"/>
    </xf>
    <xf numFmtId="4" fontId="21" fillId="0" borderId="0" xfId="0" applyNumberFormat="1" applyFont="1" applyAlignment="1">
      <alignment vertical="center"/>
    </xf>
    <xf numFmtId="0" fontId="9" fillId="0" borderId="0" xfId="0" applyFont="1" applyAlignment="1">
      <alignment horizontal="right"/>
    </xf>
    <xf numFmtId="0" fontId="2" fillId="27" borderId="11" xfId="6" applyFill="1" applyBorder="1" applyAlignment="1">
      <alignment vertical="center" wrapText="1"/>
    </xf>
    <xf numFmtId="165" fontId="28" fillId="0" borderId="0" xfId="4" applyNumberFormat="1" applyFont="1" applyProtection="1">
      <protection hidden="1"/>
    </xf>
    <xf numFmtId="0" fontId="4" fillId="27" borderId="0" xfId="1" applyFont="1" applyFill="1" applyAlignment="1" applyProtection="1">
      <alignment horizontal="left" indent="1"/>
    </xf>
    <xf numFmtId="0" fontId="2" fillId="27" borderId="0" xfId="0" applyFont="1" applyFill="1" applyAlignment="1">
      <alignment horizontal="left" indent="1"/>
    </xf>
    <xf numFmtId="0" fontId="0" fillId="27" borderId="0" xfId="0" applyFill="1"/>
    <xf numFmtId="0" fontId="7" fillId="27" borderId="0" xfId="0" applyFont="1" applyFill="1"/>
    <xf numFmtId="0" fontId="14" fillId="27" borderId="0" xfId="0" applyFont="1" applyFill="1"/>
    <xf numFmtId="0" fontId="44" fillId="0" borderId="0" xfId="0" applyFont="1"/>
    <xf numFmtId="0" fontId="13" fillId="0" borderId="0" xfId="0" applyFont="1"/>
    <xf numFmtId="4" fontId="14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2" fillId="27" borderId="0" xfId="0" applyFont="1" applyFill="1"/>
    <xf numFmtId="0" fontId="48" fillId="0" borderId="0" xfId="0" applyFont="1"/>
    <xf numFmtId="0" fontId="51" fillId="0" borderId="0" xfId="0" applyFont="1"/>
    <xf numFmtId="0" fontId="53" fillId="10" borderId="0" xfId="0" applyFont="1" applyFill="1"/>
    <xf numFmtId="0" fontId="54" fillId="10" borderId="0" xfId="0" applyFont="1" applyFill="1"/>
    <xf numFmtId="0" fontId="55" fillId="10" borderId="0" xfId="0" applyFont="1" applyFill="1"/>
    <xf numFmtId="0" fontId="56" fillId="10" borderId="0" xfId="0" applyFont="1" applyFill="1"/>
    <xf numFmtId="0" fontId="56" fillId="0" borderId="0" xfId="0" applyFont="1"/>
    <xf numFmtId="0" fontId="54" fillId="0" borderId="0" xfId="0" applyFont="1"/>
    <xf numFmtId="0" fontId="56" fillId="27" borderId="0" xfId="0" applyFont="1" applyFill="1"/>
    <xf numFmtId="0" fontId="54" fillId="2" borderId="0" xfId="0" applyFont="1" applyFill="1"/>
    <xf numFmtId="0" fontId="58" fillId="12" borderId="26" xfId="0" applyFont="1" applyFill="1" applyBorder="1" applyAlignment="1">
      <alignment horizontal="right" indent="1"/>
    </xf>
    <xf numFmtId="14" fontId="59" fillId="24" borderId="26" xfId="0" applyNumberFormat="1" applyFont="1" applyFill="1" applyBorder="1" applyAlignment="1" applyProtection="1">
      <alignment horizontal="left" indent="1"/>
      <protection locked="0"/>
    </xf>
    <xf numFmtId="0" fontId="57" fillId="10" borderId="0" xfId="0" applyFont="1" applyFill="1"/>
    <xf numFmtId="0" fontId="60" fillId="10" borderId="0" xfId="0" applyFont="1" applyFill="1"/>
    <xf numFmtId="0" fontId="59" fillId="10" borderId="0" xfId="0" applyFont="1" applyFill="1"/>
    <xf numFmtId="167" fontId="61" fillId="10" borderId="0" xfId="0" applyNumberFormat="1" applyFont="1" applyFill="1" applyAlignment="1">
      <alignment horizontal="center" vertical="center"/>
    </xf>
    <xf numFmtId="0" fontId="54" fillId="3" borderId="0" xfId="0" applyFont="1" applyFill="1"/>
    <xf numFmtId="0" fontId="60" fillId="17" borderId="8" xfId="0" applyFont="1" applyFill="1" applyBorder="1" applyAlignment="1" applyProtection="1">
      <alignment vertical="center" wrapText="1"/>
      <protection hidden="1"/>
    </xf>
    <xf numFmtId="0" fontId="60" fillId="17" borderId="9" xfId="0" applyFont="1" applyFill="1" applyBorder="1" applyAlignment="1" applyProtection="1">
      <alignment vertical="center" wrapText="1"/>
      <protection hidden="1"/>
    </xf>
    <xf numFmtId="4" fontId="60" fillId="17" borderId="10" xfId="0" applyNumberFormat="1" applyFont="1" applyFill="1" applyBorder="1" applyAlignment="1" applyProtection="1">
      <alignment horizontal="left" vertical="center" wrapText="1"/>
      <protection hidden="1"/>
    </xf>
    <xf numFmtId="0" fontId="57" fillId="10" borderId="0" xfId="0" applyFont="1" applyFill="1" applyAlignment="1">
      <alignment horizontal="left" indent="1"/>
    </xf>
    <xf numFmtId="167" fontId="63" fillId="10" borderId="0" xfId="0" applyNumberFormat="1" applyFont="1" applyFill="1" applyAlignment="1">
      <alignment horizontal="center" vertical="center"/>
    </xf>
    <xf numFmtId="0" fontId="60" fillId="17" borderId="10" xfId="0" applyFont="1" applyFill="1" applyBorder="1" applyAlignment="1" applyProtection="1">
      <alignment horizontal="left" vertical="center" wrapText="1"/>
      <protection hidden="1"/>
    </xf>
    <xf numFmtId="14" fontId="60" fillId="10" borderId="0" xfId="0" applyNumberFormat="1" applyFont="1" applyFill="1"/>
    <xf numFmtId="0" fontId="59" fillId="24" borderId="26" xfId="0" applyFont="1" applyFill="1" applyBorder="1" applyAlignment="1" applyProtection="1">
      <alignment horizontal="left" indent="1"/>
      <protection locked="0"/>
    </xf>
    <xf numFmtId="166" fontId="57" fillId="10" borderId="0" xfId="0" applyNumberFormat="1" applyFont="1" applyFill="1" applyAlignment="1">
      <alignment horizontal="center"/>
    </xf>
    <xf numFmtId="0" fontId="65" fillId="3" borderId="0" xfId="0" applyFont="1" applyFill="1" applyAlignment="1">
      <alignment horizontal="right"/>
    </xf>
    <xf numFmtId="0" fontId="54" fillId="0" borderId="24" xfId="0" applyFont="1" applyBorder="1" applyAlignment="1">
      <alignment horizontal="center"/>
    </xf>
    <xf numFmtId="0" fontId="54" fillId="0" borderId="24" xfId="0" applyFont="1" applyBorder="1" applyAlignment="1">
      <alignment horizontal="left"/>
    </xf>
    <xf numFmtId="0" fontId="54" fillId="0" borderId="0" xfId="0" applyFont="1" applyAlignment="1">
      <alignment horizontal="center"/>
    </xf>
    <xf numFmtId="4" fontId="66" fillId="10" borderId="0" xfId="0" applyNumberFormat="1" applyFont="1" applyFill="1"/>
    <xf numFmtId="0" fontId="67" fillId="10" borderId="0" xfId="0" applyFont="1" applyFill="1" applyAlignment="1">
      <alignment horizontal="left"/>
    </xf>
    <xf numFmtId="0" fontId="59" fillId="24" borderId="26" xfId="0" applyFont="1" applyFill="1" applyBorder="1" applyAlignment="1" applyProtection="1">
      <alignment vertical="top" wrapText="1"/>
      <protection locked="0"/>
    </xf>
    <xf numFmtId="0" fontId="56" fillId="5" borderId="0" xfId="0" applyFont="1" applyFill="1" applyProtection="1">
      <protection hidden="1"/>
    </xf>
    <xf numFmtId="0" fontId="57" fillId="5" borderId="0" xfId="0" applyFont="1" applyFill="1"/>
    <xf numFmtId="0" fontId="54" fillId="0" borderId="0" xfId="0" applyFont="1" applyAlignment="1">
      <alignment horizontal="left"/>
    </xf>
    <xf numFmtId="0" fontId="56" fillId="5" borderId="0" xfId="0" applyFont="1" applyFill="1"/>
    <xf numFmtId="14" fontId="54" fillId="0" borderId="0" xfId="0" applyNumberFormat="1" applyFont="1" applyAlignment="1">
      <alignment horizontal="left"/>
    </xf>
    <xf numFmtId="4" fontId="59" fillId="26" borderId="26" xfId="0" applyNumberFormat="1" applyFont="1" applyFill="1" applyBorder="1" applyAlignment="1" applyProtection="1">
      <alignment horizontal="left" indent="1"/>
      <protection locked="0"/>
    </xf>
    <xf numFmtId="14" fontId="54" fillId="0" borderId="0" xfId="0" applyNumberFormat="1" applyFont="1"/>
    <xf numFmtId="4" fontId="68" fillId="24" borderId="26" xfId="4" applyNumberFormat="1" applyFont="1" applyFill="1" applyBorder="1" applyAlignment="1" applyProtection="1">
      <alignment horizontal="left" indent="1"/>
      <protection hidden="1"/>
    </xf>
    <xf numFmtId="0" fontId="59" fillId="10" borderId="0" xfId="0" applyFont="1" applyFill="1" applyAlignment="1">
      <alignment horizontal="center" wrapText="1"/>
    </xf>
    <xf numFmtId="0" fontId="65" fillId="10" borderId="0" xfId="0" applyFont="1" applyFill="1" applyProtection="1">
      <protection hidden="1"/>
    </xf>
    <xf numFmtId="2" fontId="65" fillId="10" borderId="0" xfId="0" applyNumberFormat="1" applyFont="1" applyFill="1" applyAlignment="1" applyProtection="1">
      <alignment vertical="center"/>
      <protection hidden="1"/>
    </xf>
    <xf numFmtId="0" fontId="65" fillId="10" borderId="0" xfId="0" applyFont="1" applyFill="1"/>
    <xf numFmtId="0" fontId="57" fillId="18" borderId="0" xfId="0" applyFont="1" applyFill="1"/>
    <xf numFmtId="0" fontId="69" fillId="10" borderId="0" xfId="0" applyFont="1" applyFill="1" applyAlignment="1">
      <alignment horizontal="left"/>
    </xf>
    <xf numFmtId="0" fontId="70" fillId="10" borderId="0" xfId="0" applyFont="1" applyFill="1" applyAlignment="1">
      <alignment vertical="center"/>
    </xf>
    <xf numFmtId="0" fontId="57" fillId="0" borderId="0" xfId="0" applyFont="1"/>
    <xf numFmtId="0" fontId="71" fillId="5" borderId="26" xfId="0" applyFont="1" applyFill="1" applyBorder="1" applyAlignment="1" applyProtection="1">
      <alignment vertical="center"/>
      <protection hidden="1"/>
    </xf>
    <xf numFmtId="0" fontId="65" fillId="0" borderId="26" xfId="0" applyFont="1" applyBorder="1"/>
    <xf numFmtId="0" fontId="57" fillId="0" borderId="26" xfId="0" applyFont="1" applyBorder="1"/>
    <xf numFmtId="0" fontId="60" fillId="0" borderId="0" xfId="0" applyFont="1" applyAlignment="1">
      <alignment horizontal="left" indent="1"/>
    </xf>
    <xf numFmtId="0" fontId="65" fillId="0" borderId="0" xfId="0" applyFont="1"/>
    <xf numFmtId="0" fontId="54" fillId="0" borderId="0" xfId="0" applyFont="1" applyAlignment="1">
      <alignment horizontal="left" indent="2"/>
    </xf>
    <xf numFmtId="0" fontId="60" fillId="0" borderId="0" xfId="0" applyFont="1"/>
    <xf numFmtId="0" fontId="57" fillId="0" borderId="0" xfId="0" applyFont="1" applyAlignment="1">
      <alignment horizontal="left" indent="2"/>
    </xf>
    <xf numFmtId="4" fontId="7" fillId="0" borderId="0" xfId="0" applyNumberFormat="1" applyFont="1" applyAlignment="1" applyProtection="1">
      <alignment horizontal="left"/>
      <protection hidden="1"/>
    </xf>
    <xf numFmtId="14" fontId="48" fillId="0" borderId="0" xfId="0" applyNumberFormat="1" applyFont="1"/>
    <xf numFmtId="0" fontId="0" fillId="0" borderId="0" xfId="0" applyAlignment="1">
      <alignment horizontal="right"/>
    </xf>
    <xf numFmtId="0" fontId="50" fillId="0" borderId="0" xfId="0" applyFont="1"/>
    <xf numFmtId="0" fontId="0" fillId="9" borderId="8" xfId="0" applyFill="1" applyBorder="1"/>
    <xf numFmtId="0" fontId="30" fillId="9" borderId="10" xfId="0" applyFont="1" applyFill="1" applyBorder="1" applyAlignment="1">
      <alignment horizontal="right" indent="1"/>
    </xf>
    <xf numFmtId="0" fontId="17" fillId="27" borderId="7" xfId="0" applyFont="1" applyFill="1" applyBorder="1"/>
    <xf numFmtId="17" fontId="14" fillId="0" borderId="0" xfId="0" applyNumberFormat="1" applyFont="1"/>
    <xf numFmtId="0" fontId="17" fillId="21" borderId="7" xfId="0" applyFont="1" applyFill="1" applyBorder="1"/>
    <xf numFmtId="0" fontId="30" fillId="9" borderId="7" xfId="0" applyFont="1" applyFill="1" applyBorder="1" applyAlignment="1" applyProtection="1">
      <alignment horizontal="left" indent="1"/>
      <protection locked="0"/>
    </xf>
    <xf numFmtId="0" fontId="2" fillId="0" borderId="0" xfId="0" applyFont="1" applyProtection="1">
      <protection hidden="1"/>
    </xf>
    <xf numFmtId="0" fontId="0" fillId="9" borderId="0" xfId="0" applyFill="1" applyAlignment="1">
      <alignment horizontal="right" indent="1"/>
    </xf>
    <xf numFmtId="14" fontId="36" fillId="27" borderId="7" xfId="0" applyNumberFormat="1" applyFont="1" applyFill="1" applyBorder="1" applyProtection="1">
      <protection locked="0"/>
    </xf>
    <xf numFmtId="14" fontId="62" fillId="27" borderId="7" xfId="0" applyNumberFormat="1" applyFont="1" applyFill="1" applyBorder="1" applyProtection="1">
      <protection locked="0"/>
    </xf>
    <xf numFmtId="4" fontId="36" fillId="27" borderId="12" xfId="0" applyNumberFormat="1" applyFont="1" applyFill="1" applyBorder="1" applyProtection="1">
      <protection locked="0"/>
    </xf>
    <xf numFmtId="0" fontId="2" fillId="27" borderId="9" xfId="0" applyFont="1" applyFill="1" applyBorder="1"/>
    <xf numFmtId="0" fontId="2" fillId="27" borderId="10" xfId="0" applyFont="1" applyFill="1" applyBorder="1"/>
    <xf numFmtId="4" fontId="37" fillId="0" borderId="0" xfId="0" applyNumberFormat="1" applyFont="1"/>
    <xf numFmtId="0" fontId="11" fillId="24" borderId="26" xfId="0" applyFont="1" applyFill="1" applyBorder="1" applyAlignment="1" applyProtection="1">
      <alignment horizontal="left" indent="1"/>
      <protection locked="0"/>
    </xf>
    <xf numFmtId="4" fontId="11" fillId="26" borderId="26" xfId="0" applyNumberFormat="1" applyFont="1" applyFill="1" applyBorder="1" applyAlignment="1" applyProtection="1">
      <alignment horizontal="left" indent="1"/>
      <protection locked="0"/>
    </xf>
    <xf numFmtId="0" fontId="0" fillId="10" borderId="0" xfId="0" applyFill="1"/>
    <xf numFmtId="0" fontId="10" fillId="10" borderId="0" xfId="0" applyFont="1" applyFill="1"/>
    <xf numFmtId="0" fontId="29" fillId="10" borderId="0" xfId="0" applyFont="1" applyFill="1"/>
    <xf numFmtId="2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4" fontId="7" fillId="10" borderId="0" xfId="0" applyNumberFormat="1" applyFont="1" applyFill="1" applyAlignment="1">
      <alignment horizontal="center"/>
    </xf>
    <xf numFmtId="0" fontId="0" fillId="10" borderId="0" xfId="0" applyFill="1" applyAlignment="1">
      <alignment horizontal="left" vertical="center"/>
    </xf>
    <xf numFmtId="0" fontId="7" fillId="10" borderId="0" xfId="0" applyFont="1" applyFill="1"/>
    <xf numFmtId="0" fontId="10" fillId="10" borderId="0" xfId="0" applyFont="1" applyFill="1" applyAlignment="1">
      <alignment vertical="center"/>
    </xf>
    <xf numFmtId="0" fontId="29" fillId="10" borderId="0" xfId="0" applyFont="1" applyFill="1" applyAlignment="1">
      <alignment vertical="center" wrapText="1"/>
    </xf>
    <xf numFmtId="0" fontId="10" fillId="10" borderId="0" xfId="0" applyFont="1" applyFill="1" applyAlignment="1">
      <alignment vertical="center" wrapText="1"/>
    </xf>
    <xf numFmtId="0" fontId="74" fillId="10" borderId="0" xfId="0" applyFont="1" applyFill="1" applyAlignment="1" applyProtection="1">
      <alignment horizontal="left" indent="1"/>
      <protection hidden="1"/>
    </xf>
    <xf numFmtId="0" fontId="10" fillId="10" borderId="0" xfId="0" applyFont="1" applyFill="1" applyProtection="1">
      <protection hidden="1"/>
    </xf>
    <xf numFmtId="0" fontId="0" fillId="10" borderId="0" xfId="0" applyFill="1" applyAlignment="1" applyProtection="1">
      <alignment horizontal="left" vertical="center"/>
      <protection hidden="1"/>
    </xf>
    <xf numFmtId="165" fontId="11" fillId="10" borderId="0" xfId="0" applyNumberFormat="1" applyFont="1" applyFill="1" applyProtection="1">
      <protection hidden="1"/>
    </xf>
    <xf numFmtId="0" fontId="10" fillId="10" borderId="0" xfId="0" applyFont="1" applyFill="1" applyAlignment="1" applyProtection="1">
      <alignment vertical="center"/>
      <protection hidden="1"/>
    </xf>
    <xf numFmtId="0" fontId="7" fillId="10" borderId="0" xfId="0" applyFont="1" applyFill="1" applyAlignment="1" applyProtection="1">
      <alignment horizontal="left"/>
      <protection hidden="1"/>
    </xf>
    <xf numFmtId="14" fontId="2" fillId="10" borderId="0" xfId="0" applyNumberFormat="1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left"/>
      <protection hidden="1"/>
    </xf>
    <xf numFmtId="0" fontId="2" fillId="10" borderId="0" xfId="0" applyFont="1" applyFill="1" applyProtection="1">
      <protection hidden="1"/>
    </xf>
    <xf numFmtId="14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left"/>
      <protection hidden="1"/>
    </xf>
    <xf numFmtId="165" fontId="41" fillId="0" borderId="0" xfId="0" applyNumberFormat="1" applyFont="1" applyProtection="1">
      <protection hidden="1"/>
    </xf>
    <xf numFmtId="4" fontId="38" fillId="10" borderId="7" xfId="0" applyNumberFormat="1" applyFont="1" applyFill="1" applyBorder="1" applyAlignment="1" applyProtection="1">
      <alignment horizontal="left" vertical="center"/>
      <protection hidden="1"/>
    </xf>
    <xf numFmtId="4" fontId="38" fillId="10" borderId="7" xfId="0" applyNumberFormat="1" applyFont="1" applyFill="1" applyBorder="1" applyAlignment="1" applyProtection="1">
      <alignment horizontal="left"/>
      <protection hidden="1"/>
    </xf>
    <xf numFmtId="0" fontId="11" fillId="24" borderId="26" xfId="0" applyFont="1" applyFill="1" applyBorder="1" applyAlignment="1" applyProtection="1">
      <alignment horizontal="left" vertical="top" wrapText="1" indent="1"/>
      <protection locked="0"/>
    </xf>
    <xf numFmtId="0" fontId="14" fillId="4" borderId="0" xfId="0" applyFont="1" applyFill="1"/>
    <xf numFmtId="0" fontId="14" fillId="4" borderId="0" xfId="0" applyFont="1" applyFill="1" applyAlignment="1">
      <alignment horizontal="center"/>
    </xf>
    <xf numFmtId="0" fontId="10" fillId="27" borderId="2" xfId="0" applyFont="1" applyFill="1" applyBorder="1" applyAlignment="1">
      <alignment horizontal="left"/>
    </xf>
    <xf numFmtId="0" fontId="10" fillId="27" borderId="2" xfId="0" applyFont="1" applyFill="1" applyBorder="1" applyAlignment="1">
      <alignment horizontal="center"/>
    </xf>
    <xf numFmtId="0" fontId="12" fillId="11" borderId="27" xfId="0" applyFont="1" applyFill="1" applyBorder="1" applyAlignment="1">
      <alignment horizontal="left"/>
    </xf>
    <xf numFmtId="4" fontId="9" fillId="11" borderId="27" xfId="0" applyNumberFormat="1" applyFont="1" applyFill="1" applyBorder="1" applyAlignment="1" applyProtection="1">
      <alignment horizontal="center"/>
      <protection hidden="1"/>
    </xf>
    <xf numFmtId="4" fontId="12" fillId="11" borderId="27" xfId="0" applyNumberFormat="1" applyFont="1" applyFill="1" applyBorder="1" applyAlignment="1" applyProtection="1">
      <alignment horizontal="center"/>
      <protection hidden="1"/>
    </xf>
    <xf numFmtId="4" fontId="9" fillId="10" borderId="27" xfId="0" applyNumberFormat="1" applyFont="1" applyFill="1" applyBorder="1" applyAlignment="1" applyProtection="1">
      <alignment horizontal="center"/>
      <protection hidden="1"/>
    </xf>
    <xf numFmtId="0" fontId="12" fillId="10" borderId="27" xfId="0" applyFont="1" applyFill="1" applyBorder="1" applyAlignment="1">
      <alignment horizontal="left"/>
    </xf>
    <xf numFmtId="0" fontId="7" fillId="0" borderId="27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38" fillId="20" borderId="7" xfId="0" applyFont="1" applyFill="1" applyBorder="1" applyAlignment="1">
      <alignment horizontal="center" vertical="center"/>
    </xf>
    <xf numFmtId="0" fontId="47" fillId="0" borderId="0" xfId="1" applyFont="1" applyAlignment="1" applyProtection="1">
      <alignment horizontal="left" indent="1"/>
    </xf>
    <xf numFmtId="0" fontId="0" fillId="0" borderId="0" xfId="0" applyAlignment="1">
      <alignment horizontal="left" indent="1"/>
    </xf>
    <xf numFmtId="0" fontId="32" fillId="27" borderId="0" xfId="1" applyFont="1" applyFill="1" applyAlignment="1" applyProtection="1">
      <alignment horizontal="left" indent="1"/>
    </xf>
    <xf numFmtId="0" fontId="14" fillId="0" borderId="0" xfId="0" applyFont="1" applyProtection="1">
      <protection locked="0" hidden="1"/>
    </xf>
    <xf numFmtId="0" fontId="14" fillId="0" borderId="0" xfId="0" applyFont="1" applyProtection="1">
      <protection hidden="1"/>
    </xf>
    <xf numFmtId="0" fontId="13" fillId="0" borderId="0" xfId="0" applyFont="1" applyAlignment="1">
      <alignment horizontal="center"/>
    </xf>
    <xf numFmtId="0" fontId="76" fillId="6" borderId="7" xfId="0" applyFont="1" applyFill="1" applyBorder="1" applyAlignment="1">
      <alignment horizontal="center" vertical="center"/>
    </xf>
    <xf numFmtId="4" fontId="78" fillId="0" borderId="0" xfId="0" applyNumberFormat="1" applyFont="1" applyAlignment="1">
      <alignment vertical="center"/>
    </xf>
    <xf numFmtId="0" fontId="77" fillId="6" borderId="11" xfId="1" applyFont="1" applyFill="1" applyBorder="1" applyAlignment="1">
      <alignment horizontal="left" vertical="center" indent="1"/>
      <protection locked="0"/>
    </xf>
    <xf numFmtId="0" fontId="81" fillId="0" borderId="0" xfId="0" applyFont="1"/>
    <xf numFmtId="0" fontId="82" fillId="0" borderId="0" xfId="0" applyFont="1"/>
    <xf numFmtId="0" fontId="83" fillId="0" borderId="0" xfId="0" applyFont="1"/>
    <xf numFmtId="0" fontId="83" fillId="27" borderId="0" xfId="0" applyFont="1" applyFill="1"/>
    <xf numFmtId="0" fontId="83" fillId="0" borderId="0" xfId="0" applyFont="1" applyAlignment="1">
      <alignment horizontal="left" indent="1"/>
    </xf>
    <xf numFmtId="0" fontId="84" fillId="27" borderId="7" xfId="0" applyFont="1" applyFill="1" applyBorder="1" applyProtection="1">
      <protection hidden="1"/>
    </xf>
    <xf numFmtId="4" fontId="84" fillId="27" borderId="7" xfId="0" applyNumberFormat="1" applyFont="1" applyFill="1" applyBorder="1" applyProtection="1">
      <protection locked="0"/>
    </xf>
    <xf numFmtId="0" fontId="81" fillId="28" borderId="0" xfId="0" applyFont="1" applyFill="1"/>
    <xf numFmtId="0" fontId="87" fillId="22" borderId="7" xfId="0" applyFont="1" applyFill="1" applyBorder="1" applyAlignment="1">
      <alignment horizontal="center"/>
    </xf>
    <xf numFmtId="4" fontId="87" fillId="22" borderId="7" xfId="0" applyNumberFormat="1" applyFont="1" applyFill="1" applyBorder="1" applyProtection="1">
      <protection hidden="1"/>
    </xf>
    <xf numFmtId="0" fontId="14" fillId="30" borderId="0" xfId="0" applyFont="1" applyFill="1"/>
    <xf numFmtId="0" fontId="2" fillId="30" borderId="0" xfId="0" applyFont="1" applyFill="1"/>
    <xf numFmtId="0" fontId="2" fillId="13" borderId="7" xfId="0" applyFont="1" applyFill="1" applyBorder="1" applyAlignment="1">
      <alignment horizontal="center" vertical="center"/>
    </xf>
    <xf numFmtId="0" fontId="10" fillId="6" borderId="0" xfId="0" applyFont="1" applyFill="1"/>
    <xf numFmtId="4" fontId="10" fillId="6" borderId="0" xfId="0" applyNumberFormat="1" applyFont="1" applyFill="1"/>
    <xf numFmtId="0" fontId="24" fillId="0" borderId="0" xfId="0" applyFont="1"/>
    <xf numFmtId="0" fontId="7" fillId="0" borderId="0" xfId="0" applyFont="1" applyAlignment="1">
      <alignment horizontal="right"/>
    </xf>
    <xf numFmtId="0" fontId="90" fillId="0" borderId="0" xfId="0" applyFont="1"/>
    <xf numFmtId="0" fontId="34" fillId="0" borderId="0" xfId="0" applyFont="1"/>
    <xf numFmtId="3" fontId="7" fillId="0" borderId="0" xfId="0" applyNumberFormat="1" applyFont="1"/>
    <xf numFmtId="10" fontId="7" fillId="0" borderId="0" xfId="5" applyNumberFormat="1" applyFont="1"/>
    <xf numFmtId="0" fontId="34" fillId="0" borderId="0" xfId="0" applyFont="1" applyAlignment="1">
      <alignment vertical="center"/>
    </xf>
    <xf numFmtId="170" fontId="14" fillId="0" borderId="0" xfId="0" applyNumberFormat="1" applyFont="1"/>
    <xf numFmtId="4" fontId="0" fillId="0" borderId="0" xfId="0" applyNumberFormat="1" applyProtection="1">
      <protection locked="0"/>
    </xf>
    <xf numFmtId="4" fontId="0" fillId="0" borderId="0" xfId="0" applyNumberFormat="1" applyProtection="1">
      <protection hidden="1"/>
    </xf>
    <xf numFmtId="10" fontId="0" fillId="0" borderId="0" xfId="5" applyNumberFormat="1" applyFont="1"/>
    <xf numFmtId="0" fontId="0" fillId="0" borderId="0" xfId="0" applyAlignment="1">
      <alignment vertical="center" wrapText="1"/>
    </xf>
    <xf numFmtId="0" fontId="0" fillId="31" borderId="0" xfId="0" applyFill="1" applyAlignment="1">
      <alignment vertical="center" wrapText="1"/>
    </xf>
    <xf numFmtId="0" fontId="0" fillId="0" borderId="0" xfId="0" applyAlignment="1" applyProtection="1">
      <alignment horizontal="center"/>
      <protection hidden="1"/>
    </xf>
    <xf numFmtId="4" fontId="30" fillId="10" borderId="0" xfId="0" applyNumberFormat="1" applyFont="1" applyFill="1" applyProtection="1">
      <protection hidden="1"/>
    </xf>
    <xf numFmtId="0" fontId="0" fillId="4" borderId="10" xfId="0" applyFill="1" applyBorder="1"/>
    <xf numFmtId="0" fontId="0" fillId="4" borderId="9" xfId="0" applyFill="1" applyBorder="1"/>
    <xf numFmtId="10" fontId="0" fillId="32" borderId="7" xfId="5" applyNumberFormat="1" applyFont="1" applyFill="1" applyBorder="1" applyAlignment="1" applyProtection="1">
      <alignment horizontal="center"/>
      <protection hidden="1"/>
    </xf>
    <xf numFmtId="0" fontId="0" fillId="9" borderId="7" xfId="0" applyFill="1" applyBorder="1" applyProtection="1">
      <protection locked="0"/>
    </xf>
    <xf numFmtId="0" fontId="93" fillId="10" borderId="7" xfId="0" applyFont="1" applyFill="1" applyBorder="1" applyAlignment="1" applyProtection="1">
      <alignment vertical="top"/>
      <protection hidden="1"/>
    </xf>
    <xf numFmtId="171" fontId="93" fillId="10" borderId="7" xfId="0" applyNumberFormat="1" applyFont="1" applyFill="1" applyBorder="1" applyAlignment="1" applyProtection="1">
      <alignment horizontal="center" vertical="top"/>
      <protection hidden="1"/>
    </xf>
    <xf numFmtId="0" fontId="92" fillId="0" borderId="0" xfId="0" applyFont="1" applyProtection="1">
      <protection hidden="1"/>
    </xf>
    <xf numFmtId="0" fontId="0" fillId="32" borderId="7" xfId="0" applyFill="1" applyBorder="1" applyAlignment="1" applyProtection="1">
      <alignment horizontal="center"/>
      <protection hidden="1"/>
    </xf>
    <xf numFmtId="0" fontId="30" fillId="0" borderId="0" xfId="0" applyFont="1" applyProtection="1">
      <protection hidden="1"/>
    </xf>
    <xf numFmtId="0" fontId="0" fillId="9" borderId="8" xfId="0" applyFill="1" applyBorder="1" applyProtection="1">
      <protection hidden="1"/>
    </xf>
    <xf numFmtId="0" fontId="0" fillId="9" borderId="10" xfId="0" applyFill="1" applyBorder="1" applyProtection="1">
      <protection hidden="1"/>
    </xf>
    <xf numFmtId="0" fontId="0" fillId="9" borderId="9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9" borderId="0" xfId="0" applyFill="1" applyProtection="1">
      <protection hidden="1"/>
    </xf>
    <xf numFmtId="0" fontId="0" fillId="10" borderId="7" xfId="0" applyFill="1" applyBorder="1" applyAlignment="1" applyProtection="1">
      <alignment horizontal="center"/>
      <protection hidden="1"/>
    </xf>
    <xf numFmtId="0" fontId="0" fillId="10" borderId="9" xfId="0" applyFill="1" applyBorder="1" applyProtection="1">
      <protection hidden="1"/>
    </xf>
    <xf numFmtId="0" fontId="0" fillId="10" borderId="10" xfId="0" applyFill="1" applyBorder="1" applyProtection="1">
      <protection hidden="1"/>
    </xf>
    <xf numFmtId="0" fontId="62" fillId="22" borderId="0" xfId="0" applyFont="1" applyFill="1" applyAlignment="1" applyProtection="1">
      <alignment horizontal="center"/>
      <protection hidden="1"/>
    </xf>
    <xf numFmtId="4" fontId="62" fillId="22" borderId="0" xfId="0" applyNumberFormat="1" applyFont="1" applyFill="1" applyProtection="1">
      <protection hidden="1"/>
    </xf>
    <xf numFmtId="14" fontId="93" fillId="10" borderId="7" xfId="0" applyNumberFormat="1" applyFont="1" applyFill="1" applyBorder="1" applyAlignment="1" applyProtection="1">
      <alignment vertical="top"/>
      <protection locked="0"/>
    </xf>
    <xf numFmtId="0" fontId="30" fillId="9" borderId="7" xfId="0" applyFont="1" applyFill="1" applyBorder="1" applyProtection="1">
      <protection hidden="1"/>
    </xf>
    <xf numFmtId="0" fontId="30" fillId="9" borderId="8" xfId="0" applyFont="1" applyFill="1" applyBorder="1" applyProtection="1">
      <protection hidden="1"/>
    </xf>
    <xf numFmtId="0" fontId="30" fillId="9" borderId="10" xfId="0" applyFont="1" applyFill="1" applyBorder="1" applyProtection="1">
      <protection hidden="1"/>
    </xf>
    <xf numFmtId="0" fontId="0" fillId="10" borderId="7" xfId="0" applyFill="1" applyBorder="1" applyProtection="1">
      <protection locked="0"/>
    </xf>
    <xf numFmtId="14" fontId="0" fillId="10" borderId="7" xfId="0" applyNumberFormat="1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left" indent="1"/>
      <protection locked="0"/>
    </xf>
    <xf numFmtId="0" fontId="0" fillId="10" borderId="7" xfId="0" applyFill="1" applyBorder="1" applyAlignment="1" applyProtection="1">
      <alignment horizontal="center"/>
      <protection locked="0"/>
    </xf>
    <xf numFmtId="9" fontId="0" fillId="10" borderId="7" xfId="5" applyFont="1" applyFill="1" applyBorder="1" applyAlignment="1" applyProtection="1">
      <alignment horizontal="center"/>
      <protection locked="0"/>
    </xf>
    <xf numFmtId="0" fontId="0" fillId="10" borderId="7" xfId="0" applyFill="1" applyBorder="1" applyAlignment="1" applyProtection="1">
      <alignment horizontal="left" indent="1"/>
      <protection locked="0"/>
    </xf>
    <xf numFmtId="4" fontId="0" fillId="10" borderId="7" xfId="0" applyNumberFormat="1" applyFill="1" applyBorder="1" applyProtection="1">
      <protection locked="0"/>
    </xf>
    <xf numFmtId="10" fontId="0" fillId="10" borderId="7" xfId="5" applyNumberFormat="1" applyFont="1" applyFill="1" applyBorder="1" applyAlignment="1" applyProtection="1">
      <alignment horizontal="center"/>
      <protection hidden="1"/>
    </xf>
    <xf numFmtId="0" fontId="0" fillId="13" borderId="7" xfId="0" applyFill="1" applyBorder="1" applyProtection="1">
      <protection hidden="1"/>
    </xf>
    <xf numFmtId="0" fontId="0" fillId="13" borderId="8" xfId="0" applyFill="1" applyBorder="1" applyProtection="1">
      <protection hidden="1"/>
    </xf>
    <xf numFmtId="0" fontId="0" fillId="13" borderId="9" xfId="0" applyFill="1" applyBorder="1" applyProtection="1">
      <protection hidden="1"/>
    </xf>
    <xf numFmtId="0" fontId="0" fillId="13" borderId="10" xfId="0" applyFill="1" applyBorder="1" applyProtection="1">
      <protection hidden="1"/>
    </xf>
    <xf numFmtId="14" fontId="0" fillId="4" borderId="7" xfId="0" applyNumberFormat="1" applyFill="1" applyBorder="1" applyProtection="1">
      <protection locked="0"/>
    </xf>
    <xf numFmtId="0" fontId="0" fillId="0" borderId="29" xfId="0" applyBorder="1"/>
    <xf numFmtId="0" fontId="0" fillId="0" borderId="30" xfId="0" applyBorder="1"/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32" borderId="8" xfId="0" applyFill="1" applyBorder="1" applyAlignment="1" applyProtection="1">
      <alignment horizontal="center"/>
      <protection hidden="1"/>
    </xf>
    <xf numFmtId="4" fontId="36" fillId="22" borderId="0" xfId="0" applyNumberFormat="1" applyFont="1" applyFill="1" applyProtection="1">
      <protection hidden="1"/>
    </xf>
    <xf numFmtId="0" fontId="0" fillId="34" borderId="0" xfId="0" applyFill="1"/>
    <xf numFmtId="0" fontId="0" fillId="34" borderId="0" xfId="0" applyFill="1" applyAlignment="1">
      <alignment horizontal="right"/>
    </xf>
    <xf numFmtId="0" fontId="0" fillId="34" borderId="0" xfId="0" applyFill="1" applyAlignment="1">
      <alignment horizontal="left" indent="1"/>
    </xf>
    <xf numFmtId="0" fontId="0" fillId="33" borderId="0" xfId="0" applyFill="1"/>
    <xf numFmtId="0" fontId="0" fillId="33" borderId="0" xfId="0" applyFill="1" applyAlignment="1">
      <alignment horizontal="right"/>
    </xf>
    <xf numFmtId="0" fontId="0" fillId="33" borderId="0" xfId="0" applyFill="1" applyAlignment="1">
      <alignment horizontal="left" indent="1"/>
    </xf>
    <xf numFmtId="9" fontId="0" fillId="10" borderId="7" xfId="5" applyFont="1" applyFill="1" applyBorder="1" applyAlignment="1">
      <alignment horizontal="center"/>
    </xf>
    <xf numFmtId="9" fontId="2" fillId="0" borderId="0" xfId="5" applyFont="1" applyProtection="1">
      <protection hidden="1"/>
    </xf>
    <xf numFmtId="4" fontId="36" fillId="22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92" fillId="0" borderId="0" xfId="0" applyFont="1"/>
    <xf numFmtId="0" fontId="97" fillId="0" borderId="0" xfId="0" applyFont="1" applyAlignment="1">
      <alignment horizontal="right"/>
    </xf>
    <xf numFmtId="0" fontId="3" fillId="0" borderId="0" xfId="1" applyAlignment="1" applyProtection="1"/>
    <xf numFmtId="4" fontId="0" fillId="14" borderId="0" xfId="0" applyNumberFormat="1" applyFill="1" applyAlignment="1">
      <alignment horizontal="center"/>
    </xf>
    <xf numFmtId="0" fontId="7" fillId="0" borderId="7" xfId="0" applyFont="1" applyBorder="1" applyProtection="1">
      <protection hidden="1"/>
    </xf>
    <xf numFmtId="0" fontId="5" fillId="0" borderId="0" xfId="1" applyFont="1" applyAlignment="1" applyProtection="1">
      <alignment horizontal="center" vertical="center"/>
    </xf>
    <xf numFmtId="0" fontId="6" fillId="0" borderId="0" xfId="1" applyFont="1" applyAlignment="1" applyProtection="1">
      <alignment horizontal="center" vertical="center"/>
    </xf>
    <xf numFmtId="0" fontId="4" fillId="0" borderId="0" xfId="1" applyFont="1" applyAlignment="1" applyProtection="1">
      <alignment horizontal="left" indent="1"/>
    </xf>
    <xf numFmtId="0" fontId="40" fillId="0" borderId="0" xfId="0" applyFont="1" applyAlignment="1">
      <alignment vertical="center"/>
    </xf>
    <xf numFmtId="165" fontId="7" fillId="0" borderId="0" xfId="4" applyNumberFormat="1" applyFont="1" applyProtection="1">
      <protection hidden="1"/>
    </xf>
    <xf numFmtId="174" fontId="2" fillId="0" borderId="0" xfId="0" applyNumberFormat="1" applyFont="1" applyProtection="1">
      <protection hidden="1"/>
    </xf>
    <xf numFmtId="174" fontId="0" fillId="10" borderId="7" xfId="5" applyNumberFormat="1" applyFont="1" applyFill="1" applyBorder="1" applyAlignment="1">
      <alignment horizontal="center"/>
    </xf>
    <xf numFmtId="0" fontId="2" fillId="24" borderId="23" xfId="5" applyNumberFormat="1" applyFont="1" applyFill="1" applyBorder="1" applyAlignment="1" applyProtection="1">
      <alignment horizontal="center"/>
      <protection hidden="1"/>
    </xf>
    <xf numFmtId="175" fontId="97" fillId="0" borderId="0" xfId="0" applyNumberFormat="1" applyFont="1" applyAlignment="1" applyProtection="1">
      <alignment horizontal="right" vertical="top"/>
      <protection hidden="1"/>
    </xf>
    <xf numFmtId="0" fontId="101" fillId="0" borderId="0" xfId="0" applyFont="1" applyAlignment="1">
      <alignment vertical="center"/>
    </xf>
    <xf numFmtId="0" fontId="103" fillId="0" borderId="0" xfId="0" applyFont="1"/>
    <xf numFmtId="0" fontId="102" fillId="0" borderId="0" xfId="0" applyFont="1" applyAlignment="1">
      <alignment vertical="center"/>
    </xf>
    <xf numFmtId="0" fontId="2" fillId="0" borderId="0" xfId="0" applyFont="1" applyAlignment="1" applyProtection="1">
      <alignment horizontal="center"/>
      <protection hidden="1"/>
    </xf>
    <xf numFmtId="0" fontId="17" fillId="0" borderId="0" xfId="0" applyFont="1" applyAlignment="1" applyProtection="1">
      <alignment horizontal="left" indent="1"/>
      <protection hidden="1"/>
    </xf>
    <xf numFmtId="0" fontId="7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4" fontId="104" fillId="35" borderId="27" xfId="0" applyNumberFormat="1" applyFont="1" applyFill="1" applyBorder="1" applyAlignment="1" applyProtection="1">
      <alignment horizontal="center"/>
      <protection hidden="1"/>
    </xf>
    <xf numFmtId="10" fontId="12" fillId="11" borderId="32" xfId="5" applyNumberFormat="1" applyFont="1" applyFill="1" applyBorder="1" applyAlignment="1" applyProtection="1">
      <alignment horizontal="center"/>
      <protection hidden="1"/>
    </xf>
    <xf numFmtId="0" fontId="2" fillId="0" borderId="7" xfId="0" applyFont="1" applyBorder="1" applyAlignment="1">
      <alignment vertical="center" wrapText="1"/>
    </xf>
    <xf numFmtId="0" fontId="10" fillId="27" borderId="5" xfId="0" applyFont="1" applyFill="1" applyBorder="1" applyAlignment="1">
      <alignment horizontal="left"/>
    </xf>
    <xf numFmtId="4" fontId="2" fillId="29" borderId="5" xfId="0" applyNumberFormat="1" applyFont="1" applyFill="1" applyBorder="1" applyAlignment="1" applyProtection="1">
      <alignment horizontal="center"/>
      <protection hidden="1"/>
    </xf>
    <xf numFmtId="4" fontId="10" fillId="29" borderId="5" xfId="0" applyNumberFormat="1" applyFont="1" applyFill="1" applyBorder="1" applyAlignment="1" applyProtection="1">
      <alignment horizontal="center"/>
      <protection hidden="1"/>
    </xf>
    <xf numFmtId="0" fontId="0" fillId="10" borderId="7" xfId="0" applyFill="1" applyBorder="1"/>
    <xf numFmtId="4" fontId="0" fillId="10" borderId="7" xfId="0" applyNumberFormat="1" applyFill="1" applyBorder="1" applyAlignment="1">
      <alignment horizontal="center"/>
    </xf>
    <xf numFmtId="0" fontId="2" fillId="0" borderId="7" xfId="0" applyFont="1" applyBorder="1" applyAlignment="1" applyProtection="1">
      <alignment vertical="center" wrapText="1"/>
      <protection hidden="1"/>
    </xf>
    <xf numFmtId="0" fontId="10" fillId="22" borderId="7" xfId="0" applyFont="1" applyFill="1" applyBorder="1" applyAlignment="1" applyProtection="1">
      <alignment horizontal="left"/>
      <protection hidden="1"/>
    </xf>
    <xf numFmtId="0" fontId="7" fillId="0" borderId="27" xfId="0" applyFont="1" applyBorder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7" fillId="0" borderId="3" xfId="0" applyFont="1" applyBorder="1" applyAlignment="1" applyProtection="1">
      <alignment horizontal="center"/>
      <protection hidden="1"/>
    </xf>
    <xf numFmtId="10" fontId="10" fillId="6" borderId="0" xfId="5" applyNumberFormat="1" applyFont="1" applyFill="1" applyProtection="1">
      <protection hidden="1"/>
    </xf>
    <xf numFmtId="10" fontId="2" fillId="0" borderId="0" xfId="5" applyNumberFormat="1" applyFont="1" applyProtection="1">
      <protection hidden="1"/>
    </xf>
    <xf numFmtId="0" fontId="0" fillId="9" borderId="0" xfId="0" applyFill="1" applyAlignment="1" applyProtection="1">
      <alignment horizontal="center" vertical="top"/>
      <protection hidden="1"/>
    </xf>
    <xf numFmtId="174" fontId="2" fillId="0" borderId="0" xfId="5" applyNumberFormat="1" applyFont="1" applyProtection="1">
      <protection hidden="1"/>
    </xf>
    <xf numFmtId="0" fontId="107" fillId="34" borderId="0" xfId="0" applyFont="1" applyFill="1"/>
    <xf numFmtId="0" fontId="106" fillId="34" borderId="0" xfId="0" applyFont="1" applyFill="1"/>
    <xf numFmtId="0" fontId="93" fillId="10" borderId="0" xfId="0" applyFont="1" applyFill="1"/>
    <xf numFmtId="0" fontId="0" fillId="0" borderId="0" xfId="0" applyAlignment="1">
      <alignment horizontal="left" indent="8"/>
    </xf>
    <xf numFmtId="0" fontId="108" fillId="10" borderId="0" xfId="0" applyFont="1" applyFill="1" applyAlignment="1" applyProtection="1">
      <alignment vertical="center"/>
      <protection hidden="1"/>
    </xf>
    <xf numFmtId="0" fontId="108" fillId="10" borderId="0" xfId="0" applyFont="1" applyFill="1"/>
    <xf numFmtId="0" fontId="109" fillId="10" borderId="0" xfId="0" applyFont="1" applyFill="1" applyAlignment="1" applyProtection="1">
      <alignment vertical="center"/>
      <protection hidden="1"/>
    </xf>
    <xf numFmtId="168" fontId="109" fillId="10" borderId="0" xfId="5" applyNumberFormat="1" applyFont="1" applyFill="1" applyAlignment="1" applyProtection="1">
      <alignment vertical="center"/>
      <protection hidden="1"/>
    </xf>
    <xf numFmtId="4" fontId="108" fillId="9" borderId="7" xfId="0" applyNumberFormat="1" applyFont="1" applyFill="1" applyBorder="1" applyAlignment="1" applyProtection="1">
      <alignment horizontal="center" vertical="center"/>
      <protection hidden="1"/>
    </xf>
    <xf numFmtId="0" fontId="109" fillId="9" borderId="7" xfId="0" applyFont="1" applyFill="1" applyBorder="1" applyAlignment="1" applyProtection="1">
      <alignment horizontal="center" vertical="center"/>
      <protection hidden="1"/>
    </xf>
    <xf numFmtId="0" fontId="29" fillId="20" borderId="0" xfId="0" applyFont="1" applyFill="1" applyAlignment="1">
      <alignment horizontal="right" vertical="center"/>
    </xf>
    <xf numFmtId="4" fontId="10" fillId="20" borderId="0" xfId="0" applyNumberFormat="1" applyFont="1" applyFill="1" applyAlignment="1">
      <alignment horizontal="center" vertical="center"/>
    </xf>
    <xf numFmtId="0" fontId="10" fillId="20" borderId="0" xfId="0" applyFont="1" applyFill="1" applyAlignment="1">
      <alignment horizontal="center"/>
    </xf>
    <xf numFmtId="14" fontId="10" fillId="20" borderId="0" xfId="0" applyNumberFormat="1" applyFont="1" applyFill="1" applyAlignment="1">
      <alignment horizontal="center"/>
    </xf>
    <xf numFmtId="0" fontId="54" fillId="10" borderId="0" xfId="0" applyFont="1" applyFill="1" applyAlignment="1" applyProtection="1">
      <alignment vertical="center" wrapText="1"/>
      <protection hidden="1"/>
    </xf>
    <xf numFmtId="4" fontId="97" fillId="10" borderId="0" xfId="0" applyNumberFormat="1" applyFont="1" applyFill="1" applyAlignment="1" applyProtection="1">
      <alignment vertical="center" wrapText="1"/>
      <protection hidden="1"/>
    </xf>
    <xf numFmtId="0" fontId="114" fillId="10" borderId="0" xfId="0" applyFont="1" applyFill="1" applyAlignment="1" applyProtection="1">
      <alignment horizontal="right" vertical="center"/>
      <protection hidden="1"/>
    </xf>
    <xf numFmtId="0" fontId="2" fillId="22" borderId="0" xfId="0" applyFont="1" applyFill="1"/>
    <xf numFmtId="0" fontId="8" fillId="0" borderId="0" xfId="0" applyFont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5" xfId="0" applyFont="1" applyBorder="1" applyAlignment="1">
      <alignment horizontal="left"/>
    </xf>
    <xf numFmtId="0" fontId="3" fillId="0" borderId="0" xfId="1" applyAlignment="1" applyProtection="1">
      <alignment horizontal="right"/>
    </xf>
    <xf numFmtId="0" fontId="115" fillId="0" borderId="0" xfId="0" applyFont="1"/>
    <xf numFmtId="0" fontId="0" fillId="36" borderId="0" xfId="0" applyFill="1"/>
    <xf numFmtId="0" fontId="10" fillId="36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0" fillId="34" borderId="0" xfId="0" applyFill="1" applyAlignment="1">
      <alignment horizontal="center"/>
    </xf>
    <xf numFmtId="0" fontId="118" fillId="34" borderId="0" xfId="1" applyFont="1" applyFill="1" applyAlignment="1" applyProtection="1"/>
    <xf numFmtId="0" fontId="0" fillId="10" borderId="0" xfId="0" applyFill="1" applyAlignment="1">
      <alignment horizontal="right" indent="1"/>
    </xf>
    <xf numFmtId="4" fontId="43" fillId="10" borderId="0" xfId="0" applyNumberFormat="1" applyFont="1" applyFill="1" applyProtection="1">
      <protection hidden="1"/>
    </xf>
    <xf numFmtId="0" fontId="121" fillId="0" borderId="0" xfId="0" applyFont="1" applyAlignment="1">
      <alignment horizontal="left"/>
    </xf>
    <xf numFmtId="14" fontId="11" fillId="24" borderId="26" xfId="0" applyNumberFormat="1" applyFont="1" applyFill="1" applyBorder="1" applyAlignment="1" applyProtection="1">
      <alignment horizontal="left" indent="1"/>
      <protection locked="0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4" fontId="14" fillId="0" borderId="0" xfId="0" applyNumberFormat="1" applyFont="1" applyAlignment="1">
      <alignment horizontal="right"/>
    </xf>
    <xf numFmtId="0" fontId="104" fillId="11" borderId="27" xfId="0" applyFont="1" applyFill="1" applyBorder="1" applyAlignment="1" applyProtection="1">
      <alignment horizontal="left"/>
      <protection locked="0"/>
    </xf>
    <xf numFmtId="10" fontId="12" fillId="11" borderId="3" xfId="5" applyNumberFormat="1" applyFont="1" applyFill="1" applyBorder="1" applyAlignment="1" applyProtection="1">
      <alignment horizontal="center"/>
      <protection hidden="1"/>
    </xf>
    <xf numFmtId="0" fontId="92" fillId="0" borderId="0" xfId="0" applyFont="1" applyAlignment="1">
      <alignment vertical="top"/>
    </xf>
    <xf numFmtId="0" fontId="7" fillId="33" borderId="0" xfId="0" applyFont="1" applyFill="1"/>
    <xf numFmtId="0" fontId="7" fillId="34" borderId="0" xfId="0" applyFont="1" applyFill="1"/>
    <xf numFmtId="0" fontId="30" fillId="33" borderId="0" xfId="0" applyFont="1" applyFill="1" applyAlignment="1">
      <alignment horizontal="right"/>
    </xf>
    <xf numFmtId="0" fontId="30" fillId="34" borderId="0" xfId="0" applyFont="1" applyFill="1" applyAlignment="1">
      <alignment horizontal="right"/>
    </xf>
    <xf numFmtId="0" fontId="38" fillId="0" borderId="15" xfId="0" applyFont="1" applyBorder="1" applyAlignment="1" applyProtection="1">
      <alignment horizontal="center"/>
      <protection hidden="1"/>
    </xf>
    <xf numFmtId="4" fontId="38" fillId="0" borderId="11" xfId="0" applyNumberFormat="1" applyFont="1" applyBorder="1" applyAlignment="1" applyProtection="1">
      <alignment horizontal="center"/>
      <protection hidden="1"/>
    </xf>
    <xf numFmtId="4" fontId="38" fillId="0" borderId="17" xfId="0" applyNumberFormat="1" applyFont="1" applyBorder="1" applyAlignment="1" applyProtection="1">
      <alignment horizontal="center"/>
      <protection hidden="1"/>
    </xf>
    <xf numFmtId="4" fontId="38" fillId="0" borderId="18" xfId="0" applyNumberFormat="1" applyFont="1" applyBorder="1" applyAlignment="1" applyProtection="1">
      <alignment horizontal="center"/>
      <protection hidden="1"/>
    </xf>
    <xf numFmtId="4" fontId="38" fillId="0" borderId="15" xfId="0" applyNumberFormat="1" applyFont="1" applyBorder="1" applyAlignment="1" applyProtection="1">
      <alignment horizontal="center"/>
      <protection hidden="1"/>
    </xf>
    <xf numFmtId="4" fontId="17" fillId="0" borderId="0" xfId="0" applyNumberFormat="1" applyFont="1" applyAlignment="1" applyProtection="1">
      <alignment horizontal="center"/>
      <protection hidden="1"/>
    </xf>
    <xf numFmtId="178" fontId="122" fillId="0" borderId="0" xfId="0" applyNumberFormat="1" applyFont="1" applyAlignment="1" applyProtection="1">
      <alignment vertical="top"/>
      <protection hidden="1"/>
    </xf>
    <xf numFmtId="0" fontId="123" fillId="0" borderId="0" xfId="0" applyFont="1"/>
    <xf numFmtId="0" fontId="125" fillId="0" borderId="0" xfId="0" applyFont="1"/>
    <xf numFmtId="0" fontId="126" fillId="0" borderId="0" xfId="0" applyFont="1" applyAlignment="1">
      <alignment horizontal="center"/>
    </xf>
    <xf numFmtId="0" fontId="126" fillId="0" borderId="0" xfId="0" applyFont="1"/>
    <xf numFmtId="0" fontId="127" fillId="0" borderId="0" xfId="0" applyFont="1"/>
    <xf numFmtId="2" fontId="37" fillId="10" borderId="0" xfId="0" applyNumberFormat="1" applyFont="1" applyFill="1" applyProtection="1">
      <protection hidden="1"/>
    </xf>
    <xf numFmtId="4" fontId="37" fillId="10" borderId="0" xfId="0" applyNumberFormat="1" applyFont="1" applyFill="1" applyProtection="1">
      <protection hidden="1"/>
    </xf>
    <xf numFmtId="0" fontId="17" fillId="10" borderId="0" xfId="0" applyFont="1" applyFill="1"/>
    <xf numFmtId="0" fontId="57" fillId="10" borderId="0" xfId="0" applyFont="1" applyFill="1" applyAlignment="1">
      <alignment horizontal="right"/>
    </xf>
    <xf numFmtId="14" fontId="57" fillId="10" borderId="0" xfId="0" applyNumberFormat="1" applyFont="1" applyFill="1" applyAlignment="1">
      <alignment horizontal="center"/>
    </xf>
    <xf numFmtId="0" fontId="57" fillId="10" borderId="0" xfId="0" applyFont="1" applyFill="1" applyAlignment="1">
      <alignment horizontal="left"/>
    </xf>
    <xf numFmtId="0" fontId="15" fillId="4" borderId="0" xfId="0" applyFont="1" applyFill="1" applyProtection="1">
      <protection hidden="1"/>
    </xf>
    <xf numFmtId="0" fontId="129" fillId="0" borderId="0" xfId="0" applyFont="1"/>
    <xf numFmtId="0" fontId="0" fillId="10" borderId="0" xfId="0" applyFill="1" applyAlignment="1">
      <alignment horizontal="right"/>
    </xf>
    <xf numFmtId="0" fontId="95" fillId="0" borderId="19" xfId="0" applyFont="1" applyBorder="1" applyAlignment="1">
      <alignment vertical="center"/>
    </xf>
    <xf numFmtId="0" fontId="93" fillId="0" borderId="0" xfId="0" applyFont="1"/>
    <xf numFmtId="0" fontId="0" fillId="33" borderId="7" xfId="0" applyFill="1" applyBorder="1" applyAlignment="1">
      <alignment horizontal="right"/>
    </xf>
    <xf numFmtId="4" fontId="0" fillId="33" borderId="7" xfId="0" applyNumberFormat="1" applyFill="1" applyBorder="1" applyAlignment="1" applyProtection="1">
      <alignment horizontal="center"/>
      <protection hidden="1"/>
    </xf>
    <xf numFmtId="0" fontId="0" fillId="34" borderId="7" xfId="0" applyFill="1" applyBorder="1" applyAlignment="1">
      <alignment horizontal="right"/>
    </xf>
    <xf numFmtId="4" fontId="0" fillId="34" borderId="7" xfId="0" applyNumberFormat="1" applyFill="1" applyBorder="1" applyAlignment="1" applyProtection="1">
      <alignment horizontal="center"/>
      <protection hidden="1"/>
    </xf>
    <xf numFmtId="0" fontId="0" fillId="4" borderId="0" xfId="0" applyFill="1" applyAlignment="1">
      <alignment horizontal="right"/>
    </xf>
    <xf numFmtId="4" fontId="0" fillId="4" borderId="7" xfId="0" applyNumberFormat="1" applyFill="1" applyBorder="1" applyAlignment="1" applyProtection="1">
      <alignment horizontal="center"/>
      <protection hidden="1"/>
    </xf>
    <xf numFmtId="0" fontId="0" fillId="9" borderId="7" xfId="0" applyFill="1" applyBorder="1" applyAlignment="1">
      <alignment horizontal="center"/>
    </xf>
    <xf numFmtId="0" fontId="0" fillId="38" borderId="7" xfId="0" applyFill="1" applyBorder="1" applyAlignment="1">
      <alignment horizontal="center"/>
    </xf>
    <xf numFmtId="4" fontId="0" fillId="38" borderId="10" xfId="0" applyNumberFormat="1" applyFill="1" applyBorder="1" applyProtection="1">
      <protection hidden="1"/>
    </xf>
    <xf numFmtId="0" fontId="0" fillId="38" borderId="7" xfId="0" applyFill="1" applyBorder="1" applyAlignment="1">
      <alignment horizontal="right"/>
    </xf>
    <xf numFmtId="0" fontId="0" fillId="19" borderId="7" xfId="0" applyFill="1" applyBorder="1" applyAlignment="1">
      <alignment horizontal="center"/>
    </xf>
    <xf numFmtId="174" fontId="0" fillId="19" borderId="7" xfId="5" applyNumberFormat="1" applyFont="1" applyFill="1" applyBorder="1" applyAlignment="1" applyProtection="1">
      <alignment horizontal="center"/>
      <protection hidden="1"/>
    </xf>
    <xf numFmtId="9" fontId="30" fillId="10" borderId="0" xfId="5" applyFont="1" applyFill="1" applyAlignment="1">
      <alignment horizontal="center"/>
    </xf>
    <xf numFmtId="0" fontId="95" fillId="0" borderId="0" xfId="0" applyFont="1" applyAlignment="1" applyProtection="1">
      <alignment vertical="center"/>
      <protection locked="0"/>
    </xf>
    <xf numFmtId="14" fontId="62" fillId="22" borderId="0" xfId="0" applyNumberFormat="1" applyFont="1" applyFill="1"/>
    <xf numFmtId="0" fontId="62" fillId="22" borderId="0" xfId="0" applyFont="1" applyFill="1"/>
    <xf numFmtId="14" fontId="30" fillId="34" borderId="0" xfId="0" applyNumberFormat="1" applyFont="1" applyFill="1"/>
    <xf numFmtId="0" fontId="30" fillId="34" borderId="0" xfId="0" applyFont="1" applyFill="1"/>
    <xf numFmtId="180" fontId="0" fillId="0" borderId="0" xfId="0" applyNumberFormat="1" applyAlignment="1">
      <alignment horizontal="center"/>
    </xf>
    <xf numFmtId="0" fontId="30" fillId="0" borderId="0" xfId="0" applyFont="1" applyAlignment="1" applyProtection="1">
      <alignment horizontal="center"/>
      <protection locked="0"/>
    </xf>
    <xf numFmtId="181" fontId="43" fillId="34" borderId="0" xfId="0" applyNumberFormat="1" applyFont="1" applyFill="1" applyAlignment="1">
      <alignment horizontal="left" indent="1"/>
    </xf>
    <xf numFmtId="0" fontId="0" fillId="0" borderId="0" xfId="0" applyAlignment="1" applyProtection="1">
      <alignment horizontal="center"/>
      <protection locked="0"/>
    </xf>
    <xf numFmtId="0" fontId="74" fillId="10" borderId="0" xfId="0" applyFont="1" applyFill="1" applyAlignment="1" applyProtection="1">
      <alignment horizontal="right" indent="2"/>
      <protection hidden="1"/>
    </xf>
    <xf numFmtId="0" fontId="0" fillId="14" borderId="0" xfId="0" applyFill="1"/>
    <xf numFmtId="0" fontId="0" fillId="39" borderId="7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30" fillId="39" borderId="7" xfId="0" applyFont="1" applyFill="1" applyBorder="1" applyAlignment="1">
      <alignment horizontal="right"/>
    </xf>
    <xf numFmtId="4" fontId="0" fillId="10" borderId="7" xfId="0" applyNumberFormat="1" applyFill="1" applyBorder="1" applyProtection="1">
      <protection hidden="1"/>
    </xf>
    <xf numFmtId="4" fontId="30" fillId="39" borderId="7" xfId="0" applyNumberFormat="1" applyFont="1" applyFill="1" applyBorder="1" applyProtection="1">
      <protection hidden="1"/>
    </xf>
    <xf numFmtId="4" fontId="43" fillId="39" borderId="7" xfId="0" applyNumberFormat="1" applyFont="1" applyFill="1" applyBorder="1" applyProtection="1">
      <protection hidden="1"/>
    </xf>
    <xf numFmtId="0" fontId="0" fillId="40" borderId="7" xfId="0" applyFill="1" applyBorder="1"/>
    <xf numFmtId="4" fontId="0" fillId="40" borderId="7" xfId="0" applyNumberFormat="1" applyFill="1" applyBorder="1" applyProtection="1">
      <protection hidden="1"/>
    </xf>
    <xf numFmtId="0" fontId="134" fillId="0" borderId="0" xfId="0" applyFont="1"/>
    <xf numFmtId="0" fontId="0" fillId="0" borderId="29" xfId="0" applyBorder="1" applyAlignment="1">
      <alignment horizontal="right"/>
    </xf>
    <xf numFmtId="4" fontId="0" fillId="0" borderId="29" xfId="0" applyNumberFormat="1" applyBorder="1"/>
    <xf numFmtId="0" fontId="0" fillId="0" borderId="29" xfId="0" applyBorder="1" applyAlignment="1">
      <alignment horizontal="left" indent="1"/>
    </xf>
    <xf numFmtId="10" fontId="0" fillId="0" borderId="29" xfId="5" applyNumberFormat="1" applyFont="1" applyBorder="1" applyAlignment="1">
      <alignment horizontal="center"/>
    </xf>
    <xf numFmtId="0" fontId="0" fillId="0" borderId="30" xfId="0" applyBorder="1" applyAlignment="1">
      <alignment horizontal="right"/>
    </xf>
    <xf numFmtId="4" fontId="0" fillId="0" borderId="30" xfId="0" applyNumberFormat="1" applyBorder="1" applyProtection="1">
      <protection hidden="1"/>
    </xf>
    <xf numFmtId="0" fontId="135" fillId="0" borderId="0" xfId="0" applyFont="1" applyAlignment="1">
      <alignment horizontal="right" vertical="top"/>
    </xf>
    <xf numFmtId="4" fontId="84" fillId="27" borderId="7" xfId="0" applyNumberFormat="1" applyFont="1" applyFill="1" applyBorder="1" applyProtection="1">
      <protection hidden="1"/>
    </xf>
    <xf numFmtId="0" fontId="87" fillId="22" borderId="7" xfId="0" applyFont="1" applyFill="1" applyBorder="1" applyProtection="1">
      <protection hidden="1"/>
    </xf>
    <xf numFmtId="0" fontId="17" fillId="22" borderId="7" xfId="0" applyFont="1" applyFill="1" applyBorder="1" applyAlignment="1">
      <alignment horizontal="center"/>
    </xf>
    <xf numFmtId="4" fontId="10" fillId="22" borderId="7" xfId="0" applyNumberFormat="1" applyFont="1" applyFill="1" applyBorder="1" applyAlignment="1" applyProtection="1">
      <alignment horizontal="center" vertical="center"/>
      <protection hidden="1"/>
    </xf>
    <xf numFmtId="0" fontId="87" fillId="0" borderId="0" xfId="0" applyFont="1" applyAlignment="1">
      <alignment horizontal="center"/>
    </xf>
    <xf numFmtId="4" fontId="87" fillId="0" borderId="0" xfId="0" applyNumberFormat="1" applyFont="1" applyProtection="1">
      <protection hidden="1"/>
    </xf>
    <xf numFmtId="4" fontId="36" fillId="0" borderId="0" xfId="0" applyNumberFormat="1" applyFont="1" applyAlignment="1" applyProtection="1">
      <alignment horizontal="center" vertical="center"/>
      <protection hidden="1"/>
    </xf>
    <xf numFmtId="0" fontId="36" fillId="6" borderId="7" xfId="0" applyFont="1" applyFill="1" applyBorder="1" applyAlignment="1" applyProtection="1">
      <alignment horizontal="center"/>
      <protection hidden="1"/>
    </xf>
    <xf numFmtId="4" fontId="87" fillId="6" borderId="7" xfId="0" applyNumberFormat="1" applyFont="1" applyFill="1" applyBorder="1" applyProtection="1">
      <protection hidden="1"/>
    </xf>
    <xf numFmtId="0" fontId="2" fillId="13" borderId="7" xfId="0" applyFont="1" applyFill="1" applyBorder="1" applyAlignment="1" applyProtection="1">
      <alignment horizontal="center" vertical="center"/>
      <protection hidden="1"/>
    </xf>
    <xf numFmtId="0" fontId="38" fillId="20" borderId="7" xfId="0" applyFont="1" applyFill="1" applyBorder="1" applyAlignment="1" applyProtection="1">
      <alignment horizontal="center" vertical="center"/>
      <protection hidden="1"/>
    </xf>
    <xf numFmtId="0" fontId="76" fillId="6" borderId="7" xfId="0" applyFont="1" applyFill="1" applyBorder="1" applyAlignment="1" applyProtection="1">
      <alignment horizontal="center" vertical="center"/>
      <protection hidden="1"/>
    </xf>
    <xf numFmtId="2" fontId="0" fillId="0" borderId="0" xfId="0" applyNumberFormat="1"/>
    <xf numFmtId="4" fontId="10" fillId="6" borderId="0" xfId="0" applyNumberFormat="1" applyFont="1" applyFill="1" applyProtection="1">
      <protection hidden="1"/>
    </xf>
    <xf numFmtId="165" fontId="14" fillId="14" borderId="0" xfId="0" applyNumberFormat="1" applyFont="1" applyFill="1" applyAlignment="1" applyProtection="1">
      <alignment horizontal="center"/>
      <protection hidden="1"/>
    </xf>
    <xf numFmtId="4" fontId="13" fillId="11" borderId="3" xfId="0" applyNumberFormat="1" applyFont="1" applyFill="1" applyBorder="1" applyAlignment="1" applyProtection="1">
      <alignment horizontal="center"/>
      <protection hidden="1"/>
    </xf>
    <xf numFmtId="10" fontId="13" fillId="11" borderId="32" xfId="5" applyNumberFormat="1" applyFont="1" applyFill="1" applyBorder="1" applyAlignment="1" applyProtection="1">
      <alignment horizontal="center"/>
      <protection hidden="1"/>
    </xf>
    <xf numFmtId="4" fontId="0" fillId="10" borderId="0" xfId="0" applyNumberFormat="1" applyFill="1" applyAlignment="1">
      <alignment horizontal="center"/>
    </xf>
    <xf numFmtId="10" fontId="0" fillId="10" borderId="0" xfId="5" applyNumberFormat="1" applyFont="1" applyFill="1" applyAlignment="1">
      <alignment horizontal="center"/>
    </xf>
    <xf numFmtId="10" fontId="0" fillId="9" borderId="0" xfId="5" applyNumberFormat="1" applyFont="1" applyFill="1" applyAlignment="1">
      <alignment horizont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0" xfId="0" applyFont="1"/>
    <xf numFmtId="0" fontId="141" fillId="9" borderId="7" xfId="0" applyFont="1" applyFill="1" applyBorder="1" applyAlignment="1">
      <alignment horizontal="center"/>
    </xf>
    <xf numFmtId="4" fontId="0" fillId="0" borderId="36" xfId="0" applyNumberFormat="1" applyBorder="1"/>
    <xf numFmtId="4" fontId="34" fillId="9" borderId="0" xfId="0" applyNumberFormat="1" applyFont="1" applyFill="1" applyProtection="1">
      <protection hidden="1"/>
    </xf>
    <xf numFmtId="0" fontId="95" fillId="0" borderId="7" xfId="0" applyFont="1" applyBorder="1" applyAlignment="1">
      <alignment vertical="center"/>
    </xf>
    <xf numFmtId="0" fontId="43" fillId="10" borderId="7" xfId="0" applyFont="1" applyFill="1" applyBorder="1" applyAlignment="1">
      <alignment horizontal="left" indent="1"/>
    </xf>
    <xf numFmtId="0" fontId="43" fillId="10" borderId="7" xfId="0" applyFont="1" applyFill="1" applyBorder="1" applyAlignment="1">
      <alignment horizontal="center"/>
    </xf>
    <xf numFmtId="0" fontId="3" fillId="9" borderId="7" xfId="1" applyFill="1" applyBorder="1" applyAlignment="1" applyProtection="1"/>
    <xf numFmtId="0" fontId="141" fillId="9" borderId="7" xfId="0" applyFont="1" applyFill="1" applyBorder="1"/>
    <xf numFmtId="4" fontId="40" fillId="6" borderId="7" xfId="0" applyNumberFormat="1" applyFont="1" applyFill="1" applyBorder="1" applyAlignment="1" applyProtection="1">
      <alignment horizontal="center" vertical="center"/>
      <protection hidden="1"/>
    </xf>
    <xf numFmtId="0" fontId="0" fillId="10" borderId="7" xfId="0" applyFill="1" applyBorder="1" applyProtection="1">
      <protection hidden="1"/>
    </xf>
    <xf numFmtId="10" fontId="0" fillId="10" borderId="7" xfId="5" applyNumberFormat="1" applyFont="1" applyFill="1" applyBorder="1" applyProtection="1">
      <protection hidden="1"/>
    </xf>
    <xf numFmtId="0" fontId="43" fillId="0" borderId="0" xfId="0" applyFont="1" applyAlignment="1" applyProtection="1">
      <alignment horizontal="right"/>
      <protection hidden="1"/>
    </xf>
    <xf numFmtId="4" fontId="43" fillId="0" borderId="0" xfId="0" applyNumberFormat="1" applyFont="1" applyProtection="1">
      <protection hidden="1"/>
    </xf>
    <xf numFmtId="0" fontId="20" fillId="0" borderId="0" xfId="0" applyFont="1" applyAlignment="1">
      <alignment horizontal="right" indent="1"/>
    </xf>
    <xf numFmtId="0" fontId="11" fillId="0" borderId="13" xfId="0" applyFont="1" applyBorder="1"/>
    <xf numFmtId="0" fontId="20" fillId="0" borderId="0" xfId="0" applyFont="1" applyAlignment="1">
      <alignment horizontal="left"/>
    </xf>
    <xf numFmtId="0" fontId="2" fillId="12" borderId="17" xfId="0" applyFont="1" applyFill="1" applyBorder="1" applyAlignment="1" applyProtection="1">
      <alignment vertical="center" wrapText="1"/>
      <protection hidden="1"/>
    </xf>
    <xf numFmtId="0" fontId="18" fillId="42" borderId="8" xfId="0" applyFont="1" applyFill="1" applyBorder="1" applyAlignment="1">
      <alignment vertical="center" wrapText="1"/>
    </xf>
    <xf numFmtId="0" fontId="143" fillId="0" borderId="37" xfId="0" applyFont="1" applyBorder="1" applyAlignment="1" applyProtection="1">
      <alignment horizontal="center"/>
      <protection hidden="1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4" fontId="2" fillId="42" borderId="7" xfId="0" applyNumberFormat="1" applyFont="1" applyFill="1" applyBorder="1" applyAlignment="1">
      <alignment horizontal="center"/>
    </xf>
    <xf numFmtId="0" fontId="2" fillId="12" borderId="7" xfId="0" applyFont="1" applyFill="1" applyBorder="1" applyAlignment="1" applyProtection="1">
      <alignment vertical="center" wrapText="1"/>
      <protection hidden="1"/>
    </xf>
    <xf numFmtId="182" fontId="17" fillId="42" borderId="7" xfId="0" applyNumberFormat="1" applyFont="1" applyFill="1" applyBorder="1" applyAlignment="1">
      <alignment horizontal="center"/>
    </xf>
    <xf numFmtId="0" fontId="36" fillId="0" borderId="19" xfId="0" applyFont="1" applyBorder="1"/>
    <xf numFmtId="0" fontId="145" fillId="0" borderId="0" xfId="0" applyFont="1"/>
    <xf numFmtId="0" fontId="129" fillId="0" borderId="0" xfId="0" applyFont="1" applyAlignment="1">
      <alignment horizontal="left"/>
    </xf>
    <xf numFmtId="0" fontId="41" fillId="0" borderId="11" xfId="0" applyFont="1" applyBorder="1" applyAlignment="1" applyProtection="1">
      <alignment horizontal="right" vertical="center" wrapText="1"/>
      <protection locked="0"/>
    </xf>
    <xf numFmtId="0" fontId="2" fillId="0" borderId="0" xfId="0" applyFont="1" applyProtection="1">
      <protection locked="0" hidden="1"/>
    </xf>
    <xf numFmtId="0" fontId="43" fillId="38" borderId="0" xfId="0" applyFont="1" applyFill="1"/>
    <xf numFmtId="0" fontId="0" fillId="38" borderId="0" xfId="0" applyFill="1"/>
    <xf numFmtId="0" fontId="0" fillId="43" borderId="7" xfId="0" applyFill="1" applyBorder="1" applyAlignment="1">
      <alignment horizontal="right"/>
    </xf>
    <xf numFmtId="4" fontId="0" fillId="43" borderId="7" xfId="0" applyNumberFormat="1" applyFill="1" applyBorder="1" applyAlignment="1" applyProtection="1">
      <alignment horizontal="center"/>
      <protection hidden="1"/>
    </xf>
    <xf numFmtId="0" fontId="0" fillId="22" borderId="0" xfId="0" applyFill="1"/>
    <xf numFmtId="0" fontId="2" fillId="22" borderId="7" xfId="0" applyFont="1" applyFill="1" applyBorder="1"/>
    <xf numFmtId="0" fontId="2" fillId="20" borderId="7" xfId="0" applyFont="1" applyFill="1" applyBorder="1"/>
    <xf numFmtId="0" fontId="2" fillId="42" borderId="7" xfId="0" applyFont="1" applyFill="1" applyBorder="1"/>
    <xf numFmtId="0" fontId="2" fillId="20" borderId="8" xfId="0" applyFont="1" applyFill="1" applyBorder="1"/>
    <xf numFmtId="0" fontId="2" fillId="20" borderId="10" xfId="0" applyFont="1" applyFill="1" applyBorder="1"/>
    <xf numFmtId="0" fontId="39" fillId="22" borderId="0" xfId="0" applyFont="1" applyFill="1"/>
    <xf numFmtId="0" fontId="2" fillId="22" borderId="7" xfId="0" applyFont="1" applyFill="1" applyBorder="1" applyAlignment="1">
      <alignment horizontal="center"/>
    </xf>
    <xf numFmtId="4" fontId="0" fillId="34" borderId="7" xfId="0" applyNumberFormat="1" applyFill="1" applyBorder="1"/>
    <xf numFmtId="4" fontId="30" fillId="34" borderId="7" xfId="0" applyNumberFormat="1" applyFont="1" applyFill="1" applyBorder="1"/>
    <xf numFmtId="0" fontId="30" fillId="21" borderId="0" xfId="0" applyFont="1" applyFill="1"/>
    <xf numFmtId="0" fontId="30" fillId="21" borderId="0" xfId="0" applyFont="1" applyFill="1" applyAlignment="1">
      <alignment horizontal="right"/>
    </xf>
    <xf numFmtId="4" fontId="30" fillId="21" borderId="7" xfId="0" applyNumberFormat="1" applyFont="1" applyFill="1" applyBorder="1"/>
    <xf numFmtId="0" fontId="2" fillId="43" borderId="0" xfId="0" applyFont="1" applyFill="1"/>
    <xf numFmtId="0" fontId="73" fillId="43" borderId="0" xfId="0" applyFont="1" applyFill="1" applyAlignment="1">
      <alignment horizontal="left"/>
    </xf>
    <xf numFmtId="0" fontId="2" fillId="43" borderId="0" xfId="0" applyFont="1" applyFill="1" applyAlignment="1">
      <alignment horizontal="right"/>
    </xf>
    <xf numFmtId="0" fontId="62" fillId="44" borderId="0" xfId="0" applyFont="1" applyFill="1" applyAlignment="1">
      <alignment horizontal="left" indent="1"/>
    </xf>
    <xf numFmtId="0" fontId="10" fillId="43" borderId="7" xfId="0" applyFont="1" applyFill="1" applyBorder="1" applyAlignment="1">
      <alignment horizontal="center"/>
    </xf>
    <xf numFmtId="0" fontId="2" fillId="43" borderId="7" xfId="0" applyFont="1" applyFill="1" applyBorder="1" applyAlignment="1">
      <alignment horizontal="center"/>
    </xf>
    <xf numFmtId="4" fontId="2" fillId="43" borderId="7" xfId="0" applyNumberFormat="1" applyFont="1" applyFill="1" applyBorder="1" applyAlignment="1">
      <alignment horizontal="center"/>
    </xf>
    <xf numFmtId="0" fontId="2" fillId="28" borderId="0" xfId="0" applyFont="1" applyFill="1" applyAlignment="1" applyProtection="1">
      <alignment horizontal="center"/>
      <protection locked="0"/>
    </xf>
    <xf numFmtId="0" fontId="2" fillId="17" borderId="0" xfId="0" applyFont="1" applyFill="1"/>
    <xf numFmtId="0" fontId="2" fillId="12" borderId="0" xfId="0" applyFont="1" applyFill="1"/>
    <xf numFmtId="0" fontId="4" fillId="45" borderId="0" xfId="1" applyFont="1" applyFill="1" applyAlignment="1" applyProtection="1">
      <alignment horizontal="left" indent="1"/>
    </xf>
    <xf numFmtId="0" fontId="4" fillId="17" borderId="0" xfId="1" applyFont="1" applyFill="1" applyAlignment="1" applyProtection="1">
      <alignment horizontal="left" indent="1"/>
    </xf>
    <xf numFmtId="0" fontId="38" fillId="45" borderId="10" xfId="0" applyFont="1" applyFill="1" applyBorder="1" applyAlignment="1">
      <alignment horizontal="center" vertical="center"/>
    </xf>
    <xf numFmtId="0" fontId="38" fillId="45" borderId="11" xfId="0" applyFont="1" applyFill="1" applyBorder="1" applyAlignment="1">
      <alignment horizontal="center" vertical="center"/>
    </xf>
    <xf numFmtId="0" fontId="38" fillId="45" borderId="23" xfId="0" applyFont="1" applyFill="1" applyBorder="1" applyAlignment="1">
      <alignment horizontal="center" vertical="center"/>
    </xf>
    <xf numFmtId="0" fontId="17" fillId="45" borderId="23" xfId="0" applyFont="1" applyFill="1" applyBorder="1" applyAlignment="1">
      <alignment horizontal="center" vertical="center"/>
    </xf>
    <xf numFmtId="0" fontId="38" fillId="19" borderId="15" xfId="0" applyFont="1" applyFill="1" applyBorder="1" applyAlignment="1" applyProtection="1">
      <alignment horizontal="center"/>
      <protection hidden="1"/>
    </xf>
    <xf numFmtId="4" fontId="38" fillId="19" borderId="11" xfId="0" applyNumberFormat="1" applyFont="1" applyFill="1" applyBorder="1" applyAlignment="1" applyProtection="1">
      <alignment horizontal="center"/>
      <protection hidden="1"/>
    </xf>
    <xf numFmtId="4" fontId="28" fillId="7" borderId="7" xfId="0" applyNumberFormat="1" applyFont="1" applyFill="1" applyBorder="1" applyAlignment="1" applyProtection="1">
      <alignment horizontal="center"/>
      <protection hidden="1"/>
    </xf>
    <xf numFmtId="0" fontId="2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0" fontId="124" fillId="0" borderId="0" xfId="1" applyFont="1" applyAlignment="1" applyProtection="1">
      <alignment horizontal="center" vertical="top"/>
    </xf>
    <xf numFmtId="0" fontId="38" fillId="38" borderId="10" xfId="0" applyFont="1" applyFill="1" applyBorder="1" applyAlignment="1" applyProtection="1">
      <alignment horizontal="center"/>
      <protection hidden="1"/>
    </xf>
    <xf numFmtId="4" fontId="38" fillId="38" borderId="7" xfId="0" applyNumberFormat="1" applyFont="1" applyFill="1" applyBorder="1" applyAlignment="1" applyProtection="1">
      <alignment horizontal="center"/>
      <protection hidden="1"/>
    </xf>
    <xf numFmtId="4" fontId="17" fillId="38" borderId="7" xfId="0" applyNumberFormat="1" applyFont="1" applyFill="1" applyBorder="1" applyAlignment="1" applyProtection="1">
      <alignment horizontal="center"/>
      <protection hidden="1"/>
    </xf>
    <xf numFmtId="0" fontId="28" fillId="7" borderId="10" xfId="0" applyFont="1" applyFill="1" applyBorder="1" applyAlignment="1" applyProtection="1">
      <alignment horizontal="center"/>
      <protection hidden="1"/>
    </xf>
    <xf numFmtId="0" fontId="4" fillId="0" borderId="7" xfId="1" applyFont="1" applyBorder="1" applyAlignment="1" applyProtection="1">
      <alignment horizontal="left" indent="1"/>
    </xf>
    <xf numFmtId="0" fontId="2" fillId="0" borderId="7" xfId="0" applyFont="1" applyBorder="1" applyAlignment="1">
      <alignment horizontal="left" indent="1"/>
    </xf>
    <xf numFmtId="0" fontId="2" fillId="0" borderId="7" xfId="0" applyFont="1" applyBorder="1"/>
    <xf numFmtId="0" fontId="4" fillId="0" borderId="8" xfId="1" applyFont="1" applyBorder="1" applyAlignment="1" applyProtection="1">
      <alignment horizontal="left" indent="1"/>
    </xf>
    <xf numFmtId="0" fontId="9" fillId="0" borderId="0" xfId="0" applyFont="1" applyAlignment="1" applyProtection="1">
      <alignment horizontal="center" vertical="center"/>
      <protection locked="0"/>
    </xf>
    <xf numFmtId="0" fontId="118" fillId="0" borderId="0" xfId="1" applyFont="1" applyAlignment="1" applyProtection="1">
      <alignment horizontal="center"/>
    </xf>
    <xf numFmtId="0" fontId="7" fillId="45" borderId="0" xfId="0" applyFont="1" applyFill="1"/>
    <xf numFmtId="0" fontId="5" fillId="45" borderId="10" xfId="0" applyFont="1" applyFill="1" applyBorder="1" applyAlignment="1" applyProtection="1">
      <alignment vertical="center"/>
      <protection locked="0"/>
    </xf>
    <xf numFmtId="0" fontId="28" fillId="0" borderId="18" xfId="0" applyFont="1" applyBorder="1" applyAlignment="1" applyProtection="1">
      <alignment horizontal="center"/>
      <protection hidden="1"/>
    </xf>
    <xf numFmtId="4" fontId="28" fillId="0" borderId="18" xfId="0" applyNumberFormat="1" applyFont="1" applyBorder="1" applyAlignment="1" applyProtection="1">
      <alignment horizontal="center"/>
      <protection hidden="1"/>
    </xf>
    <xf numFmtId="0" fontId="91" fillId="0" borderId="22" xfId="0" applyFont="1" applyBorder="1" applyAlignment="1" applyProtection="1">
      <alignment horizontal="center" vertical="center"/>
      <protection locked="0"/>
    </xf>
    <xf numFmtId="0" fontId="2" fillId="12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right"/>
    </xf>
    <xf numFmtId="179" fontId="129" fillId="24" borderId="0" xfId="0" applyNumberFormat="1" applyFont="1" applyFill="1" applyAlignment="1">
      <alignment horizontal="right"/>
    </xf>
    <xf numFmtId="14" fontId="48" fillId="17" borderId="0" xfId="0" applyNumberFormat="1" applyFont="1" applyFill="1"/>
    <xf numFmtId="14" fontId="2" fillId="17" borderId="0" xfId="0" applyNumberFormat="1" applyFont="1" applyFill="1" applyAlignment="1">
      <alignment horizontal="right"/>
    </xf>
    <xf numFmtId="4" fontId="2" fillId="17" borderId="0" xfId="0" applyNumberFormat="1" applyFont="1" applyFill="1"/>
    <xf numFmtId="0" fontId="58" fillId="45" borderId="26" xfId="0" applyFont="1" applyFill="1" applyBorder="1" applyAlignment="1">
      <alignment horizontal="right" indent="1"/>
    </xf>
    <xf numFmtId="0" fontId="64" fillId="45" borderId="26" xfId="0" applyFont="1" applyFill="1" applyBorder="1" applyAlignment="1" applyProtection="1">
      <alignment horizontal="center" vertical="center"/>
      <protection locked="0"/>
    </xf>
    <xf numFmtId="0" fontId="44" fillId="45" borderId="0" xfId="0" applyFont="1" applyFill="1"/>
    <xf numFmtId="0" fontId="0" fillId="45" borderId="0" xfId="0" applyFill="1"/>
    <xf numFmtId="0" fontId="9" fillId="45" borderId="0" xfId="0" applyFont="1" applyFill="1"/>
    <xf numFmtId="0" fontId="4" fillId="21" borderId="0" xfId="1" applyFont="1" applyFill="1" applyAlignment="1" applyProtection="1">
      <alignment horizontal="left" indent="1"/>
    </xf>
    <xf numFmtId="0" fontId="2" fillId="21" borderId="0" xfId="0" applyFont="1" applyFill="1" applyAlignment="1">
      <alignment horizontal="left" indent="1"/>
    </xf>
    <xf numFmtId="0" fontId="62" fillId="17" borderId="7" xfId="0" applyFont="1" applyFill="1" applyBorder="1" applyAlignment="1" applyProtection="1">
      <alignment horizontal="right" indent="1"/>
      <protection hidden="1"/>
    </xf>
    <xf numFmtId="0" fontId="62" fillId="17" borderId="7" xfId="0" applyFont="1" applyFill="1" applyBorder="1" applyAlignment="1" applyProtection="1">
      <alignment horizontal="left" indent="1"/>
      <protection locked="0"/>
    </xf>
    <xf numFmtId="0" fontId="10" fillId="17" borderId="0" xfId="0" applyFont="1" applyFill="1" applyProtection="1">
      <protection hidden="1"/>
    </xf>
    <xf numFmtId="14" fontId="62" fillId="17" borderId="7" xfId="0" applyNumberFormat="1" applyFont="1" applyFill="1" applyBorder="1" applyAlignment="1" applyProtection="1">
      <alignment horizontal="right" vertical="center" indent="1"/>
      <protection hidden="1"/>
    </xf>
    <xf numFmtId="14" fontId="62" fillId="17" borderId="7" xfId="0" applyNumberFormat="1" applyFont="1" applyFill="1" applyBorder="1" applyAlignment="1" applyProtection="1">
      <alignment horizontal="left" indent="1"/>
      <protection locked="0"/>
    </xf>
    <xf numFmtId="14" fontId="7" fillId="17" borderId="0" xfId="0" applyNumberFormat="1" applyFont="1" applyFill="1" applyAlignment="1" applyProtection="1">
      <alignment horizontal="left" indent="1"/>
      <protection hidden="1"/>
    </xf>
    <xf numFmtId="0" fontId="7" fillId="17" borderId="0" xfId="0" applyFont="1" applyFill="1" applyAlignment="1" applyProtection="1">
      <alignment horizontal="left" indent="1"/>
      <protection hidden="1"/>
    </xf>
    <xf numFmtId="4" fontId="62" fillId="17" borderId="7" xfId="0" applyNumberFormat="1" applyFont="1" applyFill="1" applyBorder="1" applyAlignment="1" applyProtection="1">
      <alignment horizontal="left" indent="1"/>
      <protection locked="0"/>
    </xf>
    <xf numFmtId="183" fontId="38" fillId="17" borderId="0" xfId="0" applyNumberFormat="1" applyFont="1" applyFill="1" applyAlignment="1" applyProtection="1">
      <alignment horizontal="right" indent="2"/>
      <protection hidden="1"/>
    </xf>
    <xf numFmtId="0" fontId="89" fillId="17" borderId="7" xfId="0" applyFont="1" applyFill="1" applyBorder="1" applyAlignment="1">
      <alignment horizontal="right"/>
    </xf>
    <xf numFmtId="0" fontId="89" fillId="17" borderId="7" xfId="0" applyFont="1" applyFill="1" applyBorder="1" applyAlignment="1" applyProtection="1">
      <alignment horizontal="left" indent="1"/>
      <protection locked="0"/>
    </xf>
    <xf numFmtId="0" fontId="152" fillId="38" borderId="15" xfId="0" applyFont="1" applyFill="1" applyBorder="1" applyAlignment="1" applyProtection="1">
      <alignment horizontal="center"/>
      <protection hidden="1"/>
    </xf>
    <xf numFmtId="4" fontId="152" fillId="38" borderId="11" xfId="0" applyNumberFormat="1" applyFont="1" applyFill="1" applyBorder="1" applyAlignment="1" applyProtection="1">
      <alignment horizontal="center"/>
      <protection hidden="1"/>
    </xf>
    <xf numFmtId="4" fontId="153" fillId="38" borderId="7" xfId="0" applyNumberFormat="1" applyFont="1" applyFill="1" applyBorder="1" applyAlignment="1" applyProtection="1">
      <alignment horizontal="center"/>
      <protection hidden="1"/>
    </xf>
    <xf numFmtId="0" fontId="152" fillId="19" borderId="15" xfId="0" applyFont="1" applyFill="1" applyBorder="1" applyAlignment="1" applyProtection="1">
      <alignment horizontal="center"/>
      <protection hidden="1"/>
    </xf>
    <xf numFmtId="4" fontId="152" fillId="19" borderId="11" xfId="0" applyNumberFormat="1" applyFont="1" applyFill="1" applyBorder="1" applyAlignment="1" applyProtection="1">
      <alignment horizontal="center"/>
      <protection hidden="1"/>
    </xf>
    <xf numFmtId="4" fontId="153" fillId="19" borderId="7" xfId="0" applyNumberFormat="1" applyFont="1" applyFill="1" applyBorder="1" applyAlignment="1" applyProtection="1">
      <alignment horizontal="center"/>
      <protection hidden="1"/>
    </xf>
    <xf numFmtId="0" fontId="152" fillId="20" borderId="15" xfId="0" applyFont="1" applyFill="1" applyBorder="1" applyAlignment="1" applyProtection="1">
      <alignment horizontal="center"/>
      <protection hidden="1"/>
    </xf>
    <xf numFmtId="4" fontId="152" fillId="20" borderId="11" xfId="0" applyNumberFormat="1" applyFont="1" applyFill="1" applyBorder="1" applyAlignment="1" applyProtection="1">
      <alignment horizontal="center"/>
      <protection hidden="1"/>
    </xf>
    <xf numFmtId="0" fontId="4" fillId="2" borderId="0" xfId="1" applyFont="1" applyFill="1" applyAlignment="1" applyProtection="1">
      <alignment horizontal="left" indent="1"/>
    </xf>
    <xf numFmtId="0" fontId="52" fillId="2" borderId="0" xfId="0" applyFont="1" applyFill="1"/>
    <xf numFmtId="0" fontId="52" fillId="10" borderId="0" xfId="0" applyFont="1" applyFill="1"/>
    <xf numFmtId="0" fontId="5" fillId="2" borderId="20" xfId="0" applyFont="1" applyFill="1" applyBorder="1" applyAlignment="1" applyProtection="1">
      <alignment vertical="center"/>
      <protection locked="0"/>
    </xf>
    <xf numFmtId="0" fontId="7" fillId="2" borderId="19" xfId="0" applyFont="1" applyFill="1" applyBorder="1"/>
    <xf numFmtId="0" fontId="26" fillId="2" borderId="11" xfId="0" applyFont="1" applyFill="1" applyBorder="1" applyAlignment="1">
      <alignment horizontal="center"/>
    </xf>
    <xf numFmtId="0" fontId="112" fillId="2" borderId="12" xfId="1" applyFont="1" applyFill="1" applyBorder="1" applyAlignment="1" applyProtection="1">
      <alignment horizontal="center" vertical="center"/>
    </xf>
    <xf numFmtId="4" fontId="43" fillId="27" borderId="7" xfId="0" applyNumberFormat="1" applyFont="1" applyFill="1" applyBorder="1" applyProtection="1">
      <protection hidden="1"/>
    </xf>
    <xf numFmtId="0" fontId="0" fillId="27" borderId="8" xfId="0" applyFill="1" applyBorder="1"/>
    <xf numFmtId="0" fontId="4" fillId="42" borderId="0" xfId="1" applyFont="1" applyFill="1" applyAlignment="1" applyProtection="1">
      <alignment horizontal="left" indent="1"/>
    </xf>
    <xf numFmtId="0" fontId="0" fillId="3" borderId="0" xfId="0" applyFill="1"/>
    <xf numFmtId="0" fontId="7" fillId="2" borderId="0" xfId="0" applyFont="1" applyFill="1"/>
    <xf numFmtId="0" fontId="7" fillId="2" borderId="0" xfId="0" applyFont="1" applyFill="1" applyAlignment="1">
      <alignment horizontal="right"/>
    </xf>
    <xf numFmtId="14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2" fillId="2" borderId="0" xfId="0" applyFont="1" applyFill="1" applyAlignment="1">
      <alignment horizontal="left" indent="1"/>
    </xf>
    <xf numFmtId="0" fontId="44" fillId="2" borderId="0" xfId="0" applyFont="1" applyFill="1"/>
    <xf numFmtId="0" fontId="9" fillId="2" borderId="0" xfId="0" applyFont="1" applyFill="1"/>
    <xf numFmtId="1" fontId="0" fillId="0" borderId="0" xfId="0" applyNumberFormat="1"/>
    <xf numFmtId="4" fontId="7" fillId="7" borderId="11" xfId="0" applyNumberFormat="1" applyFont="1" applyFill="1" applyBorder="1" applyAlignment="1" applyProtection="1">
      <alignment vertical="center" wrapText="1"/>
      <protection hidden="1"/>
    </xf>
    <xf numFmtId="0" fontId="2" fillId="2" borderId="0" xfId="0" applyFont="1" applyFill="1" applyAlignment="1">
      <alignment horizontal="right"/>
    </xf>
    <xf numFmtId="0" fontId="52" fillId="17" borderId="0" xfId="0" applyFont="1" applyFill="1"/>
    <xf numFmtId="0" fontId="149" fillId="2" borderId="0" xfId="1" applyFont="1" applyFill="1" applyAlignment="1" applyProtection="1">
      <alignment horizontal="left" indent="1"/>
    </xf>
    <xf numFmtId="0" fontId="148" fillId="2" borderId="0" xfId="1" applyFont="1" applyFill="1" applyAlignment="1" applyProtection="1">
      <alignment horizontal="center" vertical="top"/>
    </xf>
    <xf numFmtId="0" fontId="45" fillId="17" borderId="0" xfId="0" applyFont="1" applyFill="1" applyAlignment="1">
      <alignment vertical="center" wrapText="1"/>
    </xf>
    <xf numFmtId="0" fontId="111" fillId="17" borderId="0" xfId="1" applyFont="1" applyFill="1" applyAlignment="1" applyProtection="1">
      <alignment vertical="center" wrapText="1"/>
    </xf>
    <xf numFmtId="0" fontId="150" fillId="2" borderId="0" xfId="0" applyFont="1" applyFill="1"/>
    <xf numFmtId="0" fontId="150" fillId="2" borderId="0" xfId="0" applyFont="1" applyFill="1" applyAlignment="1">
      <alignment horizontal="center" vertical="top"/>
    </xf>
    <xf numFmtId="0" fontId="13" fillId="2" borderId="0" xfId="0" applyFont="1" applyFill="1"/>
    <xf numFmtId="0" fontId="50" fillId="2" borderId="0" xfId="0" applyFont="1" applyFill="1" applyAlignment="1">
      <alignment horizontal="left"/>
    </xf>
    <xf numFmtId="0" fontId="50" fillId="2" borderId="0" xfId="0" applyFont="1" applyFill="1"/>
    <xf numFmtId="14" fontId="18" fillId="2" borderId="0" xfId="0" applyNumberFormat="1" applyFont="1" applyFill="1" applyAlignment="1">
      <alignment horizontal="left" indent="1"/>
    </xf>
    <xf numFmtId="14" fontId="72" fillId="2" borderId="0" xfId="0" applyNumberFormat="1" applyFont="1" applyFill="1"/>
    <xf numFmtId="14" fontId="48" fillId="2" borderId="0" xfId="0" applyNumberFormat="1" applyFont="1" applyFill="1"/>
    <xf numFmtId="0" fontId="49" fillId="2" borderId="0" xfId="0" applyFont="1" applyFill="1"/>
    <xf numFmtId="14" fontId="10" fillId="2" borderId="0" xfId="0" applyNumberFormat="1" applyFont="1" applyFill="1" applyProtection="1">
      <protection hidden="1"/>
    </xf>
    <xf numFmtId="0" fontId="50" fillId="2" borderId="0" xfId="0" applyFont="1" applyFill="1" applyAlignment="1">
      <alignment horizontal="right"/>
    </xf>
    <xf numFmtId="14" fontId="50" fillId="2" borderId="0" xfId="0" applyNumberFormat="1" applyFont="1" applyFill="1" applyAlignment="1">
      <alignment horizontal="center"/>
    </xf>
    <xf numFmtId="0" fontId="10" fillId="17" borderId="7" xfId="0" applyFont="1" applyFill="1" applyBorder="1"/>
    <xf numFmtId="0" fontId="10" fillId="23" borderId="7" xfId="0" applyFont="1" applyFill="1" applyBorder="1"/>
    <xf numFmtId="0" fontId="10" fillId="23" borderId="7" xfId="0" applyFont="1" applyFill="1" applyBorder="1" applyAlignment="1">
      <alignment horizontal="left"/>
    </xf>
    <xf numFmtId="0" fontId="10" fillId="23" borderId="7" xfId="0" applyFont="1" applyFill="1" applyBorder="1" applyAlignment="1">
      <alignment horizontal="center"/>
    </xf>
    <xf numFmtId="0" fontId="75" fillId="2" borderId="0" xfId="0" applyFont="1" applyFill="1" applyAlignment="1">
      <alignment horizontal="left" vertical="center" indent="2"/>
    </xf>
    <xf numFmtId="0" fontId="38" fillId="2" borderId="19" xfId="0" applyFont="1" applyFill="1" applyBorder="1" applyAlignment="1">
      <alignment horizontal="left" vertical="center" indent="4"/>
    </xf>
    <xf numFmtId="0" fontId="4" fillId="2" borderId="22" xfId="1" applyFont="1" applyFill="1" applyBorder="1" applyAlignment="1" applyProtection="1">
      <alignment horizontal="left" indent="1"/>
    </xf>
    <xf numFmtId="0" fontId="38" fillId="2" borderId="20" xfId="0" applyFont="1" applyFill="1" applyBorder="1" applyAlignment="1">
      <alignment horizontal="right" vertical="center" indent="4"/>
    </xf>
    <xf numFmtId="0" fontId="38" fillId="2" borderId="16" xfId="0" applyFont="1" applyFill="1" applyBorder="1" applyAlignment="1">
      <alignment horizontal="right" vertical="center" indent="1"/>
    </xf>
    <xf numFmtId="0" fontId="32" fillId="2" borderId="0" xfId="1" applyFont="1" applyFill="1" applyAlignment="1" applyProtection="1">
      <alignment horizontal="left" indent="1"/>
    </xf>
    <xf numFmtId="0" fontId="10" fillId="23" borderId="7" xfId="0" applyFont="1" applyFill="1" applyBorder="1" applyAlignment="1" applyProtection="1">
      <alignment horizontal="center"/>
      <protection hidden="1"/>
    </xf>
    <xf numFmtId="0" fontId="154" fillId="0" borderId="0" xfId="0" applyFont="1"/>
    <xf numFmtId="0" fontId="155" fillId="47" borderId="0" xfId="0" applyFont="1" applyFill="1"/>
    <xf numFmtId="0" fontId="14" fillId="0" borderId="0" xfId="0" applyFont="1" applyAlignment="1" applyProtection="1">
      <alignment horizontal="center"/>
      <protection hidden="1"/>
    </xf>
    <xf numFmtId="0" fontId="93" fillId="2" borderId="0" xfId="0" applyFont="1" applyFill="1"/>
    <xf numFmtId="0" fontId="125" fillId="0" borderId="0" xfId="0" applyFont="1" applyAlignment="1">
      <alignment horizontal="center" vertical="top"/>
    </xf>
    <xf numFmtId="0" fontId="7" fillId="10" borderId="0" xfId="0" applyFont="1" applyFill="1" applyAlignment="1">
      <alignment horizontal="right"/>
    </xf>
    <xf numFmtId="0" fontId="150" fillId="47" borderId="0" xfId="0" applyFont="1" applyFill="1"/>
    <xf numFmtId="0" fontId="150" fillId="0" borderId="0" xfId="0" applyFont="1"/>
    <xf numFmtId="0" fontId="36" fillId="0" borderId="0" xfId="0" applyFont="1" applyAlignment="1">
      <alignment horizontal="right" indent="1"/>
    </xf>
    <xf numFmtId="0" fontId="36" fillId="48" borderId="22" xfId="0" applyFont="1" applyFill="1" applyBorder="1" applyAlignment="1">
      <alignment horizontal="right" indent="1"/>
    </xf>
    <xf numFmtId="0" fontId="62" fillId="18" borderId="39" xfId="0" applyFont="1" applyFill="1" applyBorder="1" applyAlignment="1" applyProtection="1">
      <alignment horizontal="left" indent="1"/>
      <protection locked="0"/>
    </xf>
    <xf numFmtId="0" fontId="62" fillId="18" borderId="40" xfId="0" applyFont="1" applyFill="1" applyBorder="1" applyAlignment="1" applyProtection="1">
      <alignment horizontal="left" indent="1"/>
      <protection locked="0"/>
    </xf>
    <xf numFmtId="0" fontId="36" fillId="18" borderId="39" xfId="0" applyFont="1" applyFill="1" applyBorder="1" applyAlignment="1" applyProtection="1">
      <alignment horizontal="left" indent="1"/>
      <protection locked="0"/>
    </xf>
    <xf numFmtId="0" fontId="36" fillId="18" borderId="40" xfId="0" applyFont="1" applyFill="1" applyBorder="1" applyAlignment="1" applyProtection="1">
      <alignment horizontal="left" indent="1"/>
      <protection locked="0"/>
    </xf>
    <xf numFmtId="0" fontId="157" fillId="0" borderId="0" xfId="0" applyFont="1" applyAlignment="1" applyProtection="1">
      <alignment horizontal="left" indent="1"/>
      <protection hidden="1"/>
    </xf>
    <xf numFmtId="0" fontId="93" fillId="22" borderId="0" xfId="0" applyFont="1" applyFill="1"/>
    <xf numFmtId="4" fontId="2" fillId="42" borderId="11" xfId="0" applyNumberFormat="1" applyFont="1" applyFill="1" applyBorder="1" applyAlignment="1" applyProtection="1">
      <alignment horizontal="center" vertical="center" wrapText="1"/>
      <protection hidden="1"/>
    </xf>
    <xf numFmtId="4" fontId="2" fillId="42" borderId="7" xfId="0" applyNumberFormat="1" applyFont="1" applyFill="1" applyBorder="1" applyAlignment="1" applyProtection="1">
      <alignment horizontal="center" vertical="center" wrapText="1"/>
      <protection hidden="1"/>
    </xf>
    <xf numFmtId="182" fontId="17" fillId="42" borderId="10" xfId="0" applyNumberFormat="1" applyFont="1" applyFill="1" applyBorder="1" applyAlignment="1">
      <alignment horizontal="center"/>
    </xf>
    <xf numFmtId="4" fontId="2" fillId="42" borderId="23" xfId="0" applyNumberFormat="1" applyFont="1" applyFill="1" applyBorder="1" applyAlignment="1" applyProtection="1">
      <alignment horizontal="center" vertical="center" wrapText="1"/>
      <protection hidden="1"/>
    </xf>
    <xf numFmtId="0" fontId="17" fillId="42" borderId="7" xfId="0" applyFont="1" applyFill="1" applyBorder="1" applyAlignment="1">
      <alignment horizontal="center" vertical="center" wrapText="1"/>
    </xf>
    <xf numFmtId="0" fontId="144" fillId="0" borderId="0" xfId="0" applyFont="1" applyAlignment="1" applyProtection="1">
      <alignment horizontal="center"/>
      <protection locked="0"/>
    </xf>
    <xf numFmtId="0" fontId="2" fillId="2" borderId="9" xfId="0" applyFont="1" applyFill="1" applyBorder="1"/>
    <xf numFmtId="0" fontId="2" fillId="2" borderId="12" xfId="0" applyFont="1" applyFill="1" applyBorder="1" applyAlignment="1">
      <alignment horizontal="right"/>
    </xf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2" fillId="2" borderId="7" xfId="0" applyFont="1" applyFill="1" applyBorder="1"/>
    <xf numFmtId="4" fontId="2" fillId="2" borderId="7" xfId="0" applyNumberFormat="1" applyFont="1" applyFill="1" applyBorder="1" applyProtection="1">
      <protection hidden="1"/>
    </xf>
    <xf numFmtId="185" fontId="10" fillId="2" borderId="0" xfId="0" applyNumberFormat="1" applyFont="1" applyFill="1"/>
    <xf numFmtId="186" fontId="150" fillId="47" borderId="0" xfId="0" applyNumberFormat="1" applyFont="1" applyFill="1" applyAlignment="1">
      <alignment horizontal="left"/>
    </xf>
    <xf numFmtId="0" fontId="2" fillId="8" borderId="0" xfId="0" applyFont="1" applyFill="1"/>
    <xf numFmtId="0" fontId="36" fillId="8" borderId="0" xfId="0" applyFont="1" applyFill="1"/>
    <xf numFmtId="0" fontId="4" fillId="2" borderId="0" xfId="1" applyFont="1" applyFill="1" applyAlignment="1" applyProtection="1">
      <alignment horizontal="left" vertical="center" indent="1"/>
    </xf>
    <xf numFmtId="4" fontId="142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right"/>
    </xf>
    <xf numFmtId="4" fontId="36" fillId="2" borderId="0" xfId="0" applyNumberFormat="1" applyFont="1" applyFill="1" applyAlignment="1">
      <alignment horizontal="left" indent="1"/>
    </xf>
    <xf numFmtId="0" fontId="18" fillId="2" borderId="0" xfId="0" applyFont="1" applyFill="1"/>
    <xf numFmtId="14" fontId="2" fillId="2" borderId="0" xfId="0" applyNumberFormat="1" applyFont="1" applyFill="1" applyAlignment="1">
      <alignment horizontal="right"/>
    </xf>
    <xf numFmtId="172" fontId="2" fillId="2" borderId="0" xfId="0" applyNumberFormat="1" applyFont="1" applyFill="1" applyAlignment="1">
      <alignment horizontal="center"/>
    </xf>
    <xf numFmtId="0" fontId="5" fillId="2" borderId="0" xfId="1" applyFont="1" applyFill="1" applyAlignment="1" applyProtection="1">
      <alignment vertical="center"/>
    </xf>
    <xf numFmtId="0" fontId="6" fillId="2" borderId="0" xfId="1" applyFont="1" applyFill="1" applyAlignment="1" applyProtection="1">
      <alignment vertical="center"/>
    </xf>
    <xf numFmtId="0" fontId="2" fillId="2" borderId="0" xfId="1" applyFont="1" applyFill="1" applyAlignment="1" applyProtection="1">
      <alignment vertical="center"/>
    </xf>
    <xf numFmtId="0" fontId="88" fillId="2" borderId="0" xfId="1" applyFont="1" applyFill="1" applyAlignment="1" applyProtection="1">
      <alignment horizontal="left" indent="1"/>
    </xf>
    <xf numFmtId="0" fontId="84" fillId="2" borderId="0" xfId="0" applyFont="1" applyFill="1" applyAlignment="1">
      <alignment horizontal="left" indent="1"/>
    </xf>
    <xf numFmtId="0" fontId="80" fillId="2" borderId="0" xfId="0" applyFont="1" applyFill="1"/>
    <xf numFmtId="0" fontId="81" fillId="2" borderId="0" xfId="0" applyFont="1" applyFill="1"/>
    <xf numFmtId="0" fontId="86" fillId="2" borderId="0" xfId="0" applyFont="1" applyFill="1"/>
    <xf numFmtId="0" fontId="82" fillId="2" borderId="0" xfId="0" applyFont="1" applyFill="1"/>
    <xf numFmtId="0" fontId="86" fillId="2" borderId="0" xfId="0" applyFont="1" applyFill="1" applyAlignment="1">
      <alignment horizontal="right"/>
    </xf>
    <xf numFmtId="14" fontId="86" fillId="2" borderId="0" xfId="0" applyNumberFormat="1" applyFont="1" applyFill="1" applyAlignment="1">
      <alignment horizontal="center"/>
    </xf>
    <xf numFmtId="0" fontId="86" fillId="2" borderId="0" xfId="0" applyFont="1" applyFill="1" applyAlignment="1">
      <alignment horizontal="left"/>
    </xf>
    <xf numFmtId="0" fontId="13" fillId="2" borderId="0" xfId="0" applyFont="1" applyFill="1" applyAlignment="1">
      <alignment horizontal="center"/>
    </xf>
    <xf numFmtId="0" fontId="38" fillId="2" borderId="19" xfId="0" applyFont="1" applyFill="1" applyBorder="1" applyAlignment="1">
      <alignment horizontal="right" vertical="center" indent="4"/>
    </xf>
    <xf numFmtId="0" fontId="10" fillId="2" borderId="0" xfId="0" applyFont="1" applyFill="1"/>
    <xf numFmtId="0" fontId="2" fillId="20" borderId="0" xfId="0" applyFont="1" applyFill="1" applyAlignment="1">
      <alignment vertical="center"/>
    </xf>
    <xf numFmtId="0" fontId="2" fillId="20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left" vertical="center"/>
    </xf>
    <xf numFmtId="0" fontId="62" fillId="17" borderId="0" xfId="0" applyFont="1" applyFill="1" applyAlignment="1">
      <alignment horizontal="center" vertical="center"/>
    </xf>
    <xf numFmtId="0" fontId="0" fillId="39" borderId="0" xfId="0" applyFill="1"/>
    <xf numFmtId="0" fontId="0" fillId="39" borderId="0" xfId="0" applyFill="1" applyAlignment="1">
      <alignment horizontal="right"/>
    </xf>
    <xf numFmtId="0" fontId="0" fillId="14" borderId="7" xfId="0" applyFill="1" applyBorder="1" applyAlignment="1" applyProtection="1">
      <alignment horizontal="center"/>
      <protection hidden="1"/>
    </xf>
    <xf numFmtId="0" fontId="30" fillId="14" borderId="7" xfId="0" applyFont="1" applyFill="1" applyBorder="1" applyAlignment="1" applyProtection="1">
      <alignment horizontal="center"/>
      <protection hidden="1"/>
    </xf>
    <xf numFmtId="0" fontId="0" fillId="38" borderId="10" xfId="0" applyFill="1" applyBorder="1" applyAlignment="1" applyProtection="1">
      <alignment horizontal="center"/>
      <protection hidden="1"/>
    </xf>
    <xf numFmtId="0" fontId="0" fillId="38" borderId="7" xfId="0" applyFill="1" applyBorder="1" applyAlignment="1" applyProtection="1">
      <alignment horizontal="center"/>
      <protection hidden="1"/>
    </xf>
    <xf numFmtId="0" fontId="30" fillId="27" borderId="10" xfId="0" applyFont="1" applyFill="1" applyBorder="1" applyAlignment="1" applyProtection="1">
      <alignment horizontal="right"/>
      <protection hidden="1"/>
    </xf>
    <xf numFmtId="0" fontId="0" fillId="0" borderId="8" xfId="0" applyBorder="1"/>
    <xf numFmtId="0" fontId="30" fillId="0" borderId="10" xfId="0" applyFont="1" applyBorder="1" applyAlignment="1">
      <alignment horizontal="right"/>
    </xf>
    <xf numFmtId="4" fontId="43" fillId="0" borderId="7" xfId="0" applyNumberFormat="1" applyFont="1" applyBorder="1" applyProtection="1">
      <protection hidden="1"/>
    </xf>
    <xf numFmtId="0" fontId="159" fillId="17" borderId="0" xfId="1" applyFont="1" applyFill="1" applyAlignment="1" applyProtection="1">
      <alignment horizontal="center"/>
    </xf>
    <xf numFmtId="0" fontId="159" fillId="17" borderId="0" xfId="1" applyFont="1" applyFill="1" applyAlignment="1" applyProtection="1">
      <alignment horizontal="left" indent="1"/>
    </xf>
    <xf numFmtId="0" fontId="45" fillId="17" borderId="0" xfId="0" applyFont="1" applyFill="1"/>
    <xf numFmtId="0" fontId="17" fillId="17" borderId="0" xfId="0" applyFont="1" applyFill="1"/>
    <xf numFmtId="0" fontId="2" fillId="17" borderId="0" xfId="0" applyFont="1" applyFill="1" applyAlignment="1">
      <alignment horizontal="left" indent="1"/>
    </xf>
    <xf numFmtId="0" fontId="36" fillId="17" borderId="0" xfId="0" applyFont="1" applyFill="1" applyAlignment="1">
      <alignment horizontal="left" indent="1"/>
    </xf>
    <xf numFmtId="0" fontId="0" fillId="13" borderId="0" xfId="0" applyFill="1"/>
    <xf numFmtId="0" fontId="118" fillId="13" borderId="0" xfId="1" applyFont="1" applyFill="1" applyAlignment="1" applyProtection="1"/>
    <xf numFmtId="0" fontId="0" fillId="13" borderId="0" xfId="0" applyFill="1" applyAlignment="1">
      <alignment horizontal="left"/>
    </xf>
    <xf numFmtId="0" fontId="4" fillId="2" borderId="0" xfId="1" applyFont="1" applyFill="1" applyAlignment="1" applyProtection="1">
      <alignment horizontal="center"/>
    </xf>
    <xf numFmtId="0" fontId="0" fillId="0" borderId="0" xfId="0" applyAlignment="1">
      <alignment horizontal="left" vertical="top" wrapText="1"/>
    </xf>
    <xf numFmtId="0" fontId="44" fillId="0" borderId="0" xfId="0" applyFont="1" applyAlignment="1">
      <alignment vertical="center"/>
    </xf>
    <xf numFmtId="0" fontId="0" fillId="49" borderId="0" xfId="0" applyFill="1" applyAlignment="1">
      <alignment horizontal="left" vertical="top" wrapText="1"/>
    </xf>
    <xf numFmtId="0" fontId="58" fillId="27" borderId="26" xfId="0" applyFont="1" applyFill="1" applyBorder="1" applyAlignment="1">
      <alignment horizontal="right" indent="1"/>
    </xf>
    <xf numFmtId="0" fontId="64" fillId="27" borderId="26" xfId="0" applyFont="1" applyFill="1" applyBorder="1" applyAlignment="1" applyProtection="1">
      <alignment horizontal="center" vertical="center"/>
      <protection locked="0"/>
    </xf>
    <xf numFmtId="0" fontId="58" fillId="12" borderId="26" xfId="0" applyFont="1" applyFill="1" applyBorder="1" applyAlignment="1">
      <alignment vertical="center"/>
    </xf>
    <xf numFmtId="0" fontId="58" fillId="12" borderId="26" xfId="0" applyFont="1" applyFill="1" applyBorder="1" applyAlignment="1">
      <alignment horizontal="right" vertical="center" wrapText="1"/>
    </xf>
    <xf numFmtId="0" fontId="58" fillId="12" borderId="26" xfId="0" applyFont="1" applyFill="1" applyBorder="1" applyAlignment="1">
      <alignment horizontal="right" indent="4"/>
    </xf>
    <xf numFmtId="0" fontId="11" fillId="24" borderId="26" xfId="0" applyFont="1" applyFill="1" applyBorder="1" applyAlignment="1" applyProtection="1">
      <alignment horizontal="left" vertical="center" wrapText="1" indent="1"/>
      <protection locked="0" hidden="1"/>
    </xf>
    <xf numFmtId="0" fontId="163" fillId="10" borderId="0" xfId="0" applyFont="1" applyFill="1"/>
    <xf numFmtId="187" fontId="0" fillId="4" borderId="0" xfId="0" applyNumberFormat="1" applyFill="1" applyProtection="1">
      <protection hidden="1"/>
    </xf>
    <xf numFmtId="176" fontId="0" fillId="34" borderId="7" xfId="0" applyNumberFormat="1" applyFill="1" applyBorder="1" applyAlignment="1" applyProtection="1">
      <alignment horizontal="right"/>
      <protection hidden="1"/>
    </xf>
    <xf numFmtId="177" fontId="0" fillId="32" borderId="0" xfId="0" applyNumberFormat="1" applyFill="1" applyProtection="1">
      <protection hidden="1"/>
    </xf>
    <xf numFmtId="0" fontId="7" fillId="51" borderId="0" xfId="0" applyFont="1" applyFill="1"/>
    <xf numFmtId="4" fontId="7" fillId="51" borderId="0" xfId="0" applyNumberFormat="1" applyFont="1" applyFill="1" applyAlignment="1">
      <alignment horizontal="center"/>
    </xf>
    <xf numFmtId="0" fontId="90" fillId="51" borderId="0" xfId="0" applyFont="1" applyFill="1"/>
    <xf numFmtId="9" fontId="7" fillId="51" borderId="0" xfId="5" applyFont="1" applyFill="1"/>
    <xf numFmtId="3" fontId="7" fillId="51" borderId="0" xfId="0" applyNumberFormat="1" applyFont="1" applyFill="1"/>
    <xf numFmtId="0" fontId="156" fillId="47" borderId="0" xfId="0" applyFont="1" applyFill="1"/>
    <xf numFmtId="0" fontId="156" fillId="47" borderId="0" xfId="0" applyFont="1" applyFill="1" applyAlignment="1">
      <alignment wrapText="1"/>
    </xf>
    <xf numFmtId="0" fontId="2" fillId="12" borderId="7" xfId="0" applyFont="1" applyFill="1" applyBorder="1"/>
    <xf numFmtId="4" fontId="2" fillId="12" borderId="7" xfId="0" applyNumberFormat="1" applyFont="1" applyFill="1" applyBorder="1"/>
    <xf numFmtId="0" fontId="96" fillId="0" borderId="0" xfId="0" applyFont="1"/>
    <xf numFmtId="0" fontId="12" fillId="10" borderId="27" xfId="0" applyFont="1" applyFill="1" applyBorder="1" applyAlignment="1" applyProtection="1">
      <alignment horizontal="left"/>
      <protection hidden="1"/>
    </xf>
    <xf numFmtId="0" fontId="10" fillId="6" borderId="0" xfId="0" applyFont="1" applyFill="1" applyProtection="1">
      <protection hidden="1"/>
    </xf>
    <xf numFmtId="0" fontId="40" fillId="27" borderId="31" xfId="0" applyFont="1" applyFill="1" applyBorder="1" applyAlignment="1">
      <alignment vertical="center"/>
    </xf>
    <xf numFmtId="0" fontId="0" fillId="27" borderId="16" xfId="0" applyFill="1" applyBorder="1"/>
    <xf numFmtId="0" fontId="10" fillId="27" borderId="7" xfId="0" applyFont="1" applyFill="1" applyBorder="1" applyAlignment="1">
      <alignment horizontal="center"/>
    </xf>
    <xf numFmtId="0" fontId="10" fillId="27" borderId="7" xfId="0" applyFont="1" applyFill="1" applyBorder="1" applyAlignment="1">
      <alignment horizontal="left"/>
    </xf>
    <xf numFmtId="0" fontId="10" fillId="27" borderId="7" xfId="0" applyFont="1" applyFill="1" applyBorder="1" applyAlignment="1" applyProtection="1">
      <alignment horizontal="left"/>
      <protection hidden="1"/>
    </xf>
    <xf numFmtId="0" fontId="10" fillId="27" borderId="8" xfId="0" applyFont="1" applyFill="1" applyBorder="1" applyAlignment="1" applyProtection="1">
      <alignment horizontal="left"/>
      <protection hidden="1"/>
    </xf>
    <xf numFmtId="0" fontId="30" fillId="10" borderId="0" xfId="0" applyFont="1" applyFill="1"/>
    <xf numFmtId="0" fontId="164" fillId="0" borderId="0" xfId="0" applyFont="1"/>
    <xf numFmtId="0" fontId="30" fillId="10" borderId="0" xfId="0" applyFont="1" applyFill="1" applyAlignment="1">
      <alignment horizontal="right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4" fillId="0" borderId="19" xfId="0" applyFont="1" applyBorder="1" applyAlignment="1">
      <alignment horizontal="right"/>
    </xf>
    <xf numFmtId="4" fontId="28" fillId="0" borderId="19" xfId="0" applyNumberFormat="1" applyFont="1" applyBorder="1"/>
    <xf numFmtId="0" fontId="0" fillId="0" borderId="36" xfId="0" applyBorder="1"/>
    <xf numFmtId="0" fontId="0" fillId="0" borderId="36" xfId="0" applyBorder="1" applyAlignment="1">
      <alignment horizontal="right"/>
    </xf>
    <xf numFmtId="4" fontId="0" fillId="38" borderId="7" xfId="0" applyNumberFormat="1" applyFill="1" applyBorder="1" applyProtection="1">
      <protection hidden="1"/>
    </xf>
    <xf numFmtId="4" fontId="30" fillId="38" borderId="7" xfId="0" applyNumberFormat="1" applyFont="1" applyFill="1" applyBorder="1" applyProtection="1">
      <protection hidden="1"/>
    </xf>
    <xf numFmtId="0" fontId="0" fillId="19" borderId="7" xfId="0" applyFill="1" applyBorder="1" applyAlignment="1">
      <alignment horizontal="right"/>
    </xf>
    <xf numFmtId="4" fontId="0" fillId="19" borderId="7" xfId="0" applyNumberFormat="1" applyFill="1" applyBorder="1" applyProtection="1">
      <protection hidden="1"/>
    </xf>
    <xf numFmtId="4" fontId="30" fillId="19" borderId="7" xfId="0" applyNumberFormat="1" applyFont="1" applyFill="1" applyBorder="1" applyProtection="1">
      <protection hidden="1"/>
    </xf>
    <xf numFmtId="4" fontId="43" fillId="40" borderId="7" xfId="0" applyNumberFormat="1" applyFont="1" applyFill="1" applyBorder="1" applyProtection="1">
      <protection hidden="1"/>
    </xf>
    <xf numFmtId="0" fontId="43" fillId="14" borderId="7" xfId="0" applyFont="1" applyFill="1" applyBorder="1" applyAlignment="1">
      <alignment horizontal="center"/>
    </xf>
    <xf numFmtId="14" fontId="2" fillId="0" borderId="0" xfId="0" applyNumberFormat="1" applyFont="1"/>
    <xf numFmtId="188" fontId="10" fillId="0" borderId="0" xfId="0" applyNumberFormat="1" applyFont="1" applyProtection="1">
      <protection locked="0"/>
    </xf>
    <xf numFmtId="0" fontId="10" fillId="23" borderId="0" xfId="0" applyFont="1" applyFill="1" applyAlignment="1" applyProtection="1">
      <alignment horizontal="center"/>
      <protection hidden="1"/>
    </xf>
    <xf numFmtId="10" fontId="12" fillId="11" borderId="0" xfId="5" applyNumberFormat="1" applyFont="1" applyFill="1" applyAlignment="1" applyProtection="1">
      <alignment horizontal="center"/>
      <protection hidden="1"/>
    </xf>
    <xf numFmtId="0" fontId="14" fillId="10" borderId="3" xfId="0" applyFont="1" applyFill="1" applyBorder="1" applyAlignment="1">
      <alignment horizontal="left" vertical="center"/>
    </xf>
    <xf numFmtId="4" fontId="13" fillId="11" borderId="27" xfId="0" applyNumberFormat="1" applyFont="1" applyFill="1" applyBorder="1" applyAlignment="1" applyProtection="1">
      <alignment horizontal="center"/>
      <protection hidden="1"/>
    </xf>
    <xf numFmtId="10" fontId="13" fillId="11" borderId="27" xfId="5" applyNumberFormat="1" applyFont="1" applyFill="1" applyBorder="1" applyAlignment="1" applyProtection="1">
      <alignment horizontal="center"/>
      <protection hidden="1"/>
    </xf>
    <xf numFmtId="0" fontId="14" fillId="10" borderId="27" xfId="0" applyFont="1" applyFill="1" applyBorder="1" applyAlignment="1">
      <alignment horizontal="left" vertical="center"/>
    </xf>
    <xf numFmtId="0" fontId="13" fillId="10" borderId="3" xfId="0" applyFont="1" applyFill="1" applyBorder="1" applyAlignment="1">
      <alignment horizontal="left" vertical="center"/>
    </xf>
    <xf numFmtId="0" fontId="10" fillId="2" borderId="3" xfId="0" applyFont="1" applyFill="1" applyBorder="1" applyAlignment="1" applyProtection="1">
      <alignment horizontal="center" wrapText="1"/>
      <protection hidden="1"/>
    </xf>
    <xf numFmtId="0" fontId="10" fillId="17" borderId="7" xfId="0" applyFont="1" applyFill="1" applyBorder="1" applyAlignment="1">
      <alignment horizontal="left" vertical="center"/>
    </xf>
    <xf numFmtId="0" fontId="10" fillId="17" borderId="7" xfId="0" applyFont="1" applyFill="1" applyBorder="1" applyAlignment="1">
      <alignment horizontal="center" vertical="center"/>
    </xf>
    <xf numFmtId="0" fontId="10" fillId="22" borderId="7" xfId="0" applyFont="1" applyFill="1" applyBorder="1" applyAlignment="1">
      <alignment horizontal="left" vertical="center"/>
    </xf>
    <xf numFmtId="0" fontId="10" fillId="17" borderId="7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 wrapText="1"/>
      <protection hidden="1"/>
    </xf>
    <xf numFmtId="4" fontId="36" fillId="46" borderId="7" xfId="0" applyNumberFormat="1" applyFont="1" applyFill="1" applyBorder="1" applyAlignment="1" applyProtection="1">
      <alignment horizontal="center" vertical="center"/>
      <protection hidden="1"/>
    </xf>
    <xf numFmtId="4" fontId="10" fillId="46" borderId="7" xfId="0" applyNumberFormat="1" applyFont="1" applyFill="1" applyBorder="1" applyAlignment="1" applyProtection="1">
      <alignment horizontal="center" vertical="center"/>
      <protection hidden="1"/>
    </xf>
    <xf numFmtId="4" fontId="40" fillId="46" borderId="7" xfId="0" applyNumberFormat="1" applyFont="1" applyFill="1" applyBorder="1" applyAlignment="1" applyProtection="1">
      <alignment horizontal="center" vertical="center"/>
      <protection hidden="1"/>
    </xf>
    <xf numFmtId="174" fontId="36" fillId="6" borderId="7" xfId="5" applyNumberFormat="1" applyFont="1" applyFill="1" applyBorder="1" applyAlignment="1" applyProtection="1">
      <alignment horizontal="center"/>
      <protection hidden="1"/>
    </xf>
    <xf numFmtId="9" fontId="0" fillId="0" borderId="0" xfId="0" applyNumberFormat="1" applyAlignment="1">
      <alignment horizontal="left"/>
    </xf>
    <xf numFmtId="4" fontId="14" fillId="0" borderId="0" xfId="0" applyNumberFormat="1" applyFont="1"/>
    <xf numFmtId="0" fontId="3" fillId="0" borderId="0" xfId="1" applyAlignment="1" applyProtection="1">
      <protection hidden="1"/>
    </xf>
    <xf numFmtId="0" fontId="57" fillId="10" borderId="0" xfId="0" applyFont="1" applyFill="1" applyAlignment="1" applyProtection="1">
      <alignment vertical="center"/>
      <protection hidden="1"/>
    </xf>
    <xf numFmtId="0" fontId="108" fillId="10" borderId="0" xfId="0" applyFont="1" applyFill="1" applyProtection="1">
      <protection hidden="1"/>
    </xf>
    <xf numFmtId="0" fontId="54" fillId="10" borderId="0" xfId="0" applyFont="1" applyFill="1" applyProtection="1">
      <protection hidden="1"/>
    </xf>
    <xf numFmtId="0" fontId="57" fillId="10" borderId="0" xfId="0" applyFont="1" applyFill="1" applyProtection="1">
      <protection hidden="1"/>
    </xf>
    <xf numFmtId="0" fontId="59" fillId="10" borderId="0" xfId="0" applyFont="1" applyFill="1" applyProtection="1">
      <protection hidden="1"/>
    </xf>
    <xf numFmtId="0" fontId="59" fillId="10" borderId="0" xfId="0" applyFont="1" applyFill="1" applyAlignment="1" applyProtection="1">
      <alignment horizontal="center" wrapText="1"/>
      <protection hidden="1"/>
    </xf>
    <xf numFmtId="0" fontId="144" fillId="9" borderId="0" xfId="0" applyFont="1" applyFill="1" applyAlignment="1">
      <alignment horizontal="left"/>
    </xf>
    <xf numFmtId="164" fontId="0" fillId="0" borderId="0" xfId="4" applyFont="1"/>
    <xf numFmtId="0" fontId="0" fillId="0" borderId="43" xfId="0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66" fillId="9" borderId="43" xfId="0" applyFont="1" applyFill="1" applyBorder="1" applyAlignment="1">
      <alignment horizontal="right" indent="1"/>
    </xf>
    <xf numFmtId="0" fontId="0" fillId="0" borderId="44" xfId="0" applyBorder="1" applyAlignment="1">
      <alignment horizontal="center"/>
    </xf>
    <xf numFmtId="0" fontId="0" fillId="8" borderId="43" xfId="0" applyFill="1" applyBorder="1" applyAlignment="1" applyProtection="1">
      <alignment horizontal="center"/>
      <protection hidden="1"/>
    </xf>
    <xf numFmtId="14" fontId="0" fillId="0" borderId="43" xfId="0" applyNumberFormat="1" applyBorder="1" applyProtection="1">
      <protection hidden="1"/>
    </xf>
    <xf numFmtId="164" fontId="0" fillId="4" borderId="43" xfId="4" applyFont="1" applyFill="1" applyBorder="1" applyProtection="1">
      <protection hidden="1"/>
    </xf>
    <xf numFmtId="164" fontId="0" fillId="0" borderId="43" xfId="4" applyFont="1" applyBorder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0" fillId="0" borderId="0" xfId="4" applyNumberFormat="1" applyFont="1"/>
    <xf numFmtId="14" fontId="0" fillId="0" borderId="46" xfId="0" applyNumberFormat="1" applyBorder="1" applyProtection="1">
      <protection hidden="1"/>
    </xf>
    <xf numFmtId="164" fontId="0" fillId="4" borderId="46" xfId="4" applyFont="1" applyFill="1" applyBorder="1" applyProtection="1">
      <protection hidden="1"/>
    </xf>
    <xf numFmtId="164" fontId="0" fillId="0" borderId="46" xfId="4" applyFont="1" applyBorder="1" applyProtection="1">
      <protection hidden="1"/>
    </xf>
    <xf numFmtId="14" fontId="0" fillId="0" borderId="45" xfId="0" applyNumberFormat="1" applyBorder="1" applyProtection="1">
      <protection locked="0"/>
    </xf>
    <xf numFmtId="164" fontId="0" fillId="4" borderId="45" xfId="4" applyFont="1" applyFill="1" applyBorder="1" applyProtection="1">
      <protection locked="0"/>
    </xf>
    <xf numFmtId="164" fontId="0" fillId="0" borderId="45" xfId="4" applyFont="1" applyBorder="1" applyProtection="1">
      <protection locked="0"/>
    </xf>
    <xf numFmtId="0" fontId="165" fillId="9" borderId="45" xfId="0" applyFont="1" applyFill="1" applyBorder="1" applyAlignment="1" applyProtection="1">
      <alignment horizontal="center"/>
      <protection hidden="1"/>
    </xf>
    <xf numFmtId="0" fontId="0" fillId="8" borderId="46" xfId="0" applyFill="1" applyBorder="1" applyAlignment="1" applyProtection="1">
      <alignment horizontal="center"/>
      <protection locked="0"/>
    </xf>
    <xf numFmtId="0" fontId="0" fillId="4" borderId="45" xfId="4" applyNumberFormat="1" applyFont="1" applyFill="1" applyBorder="1" applyAlignment="1" applyProtection="1">
      <alignment horizontal="center"/>
      <protection locked="0"/>
    </xf>
    <xf numFmtId="0" fontId="0" fillId="4" borderId="46" xfId="4" applyNumberFormat="1" applyFont="1" applyFill="1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hidden="1"/>
    </xf>
    <xf numFmtId="0" fontId="0" fillId="0" borderId="46" xfId="4" applyNumberFormat="1" applyFont="1" applyBorder="1" applyAlignment="1" applyProtection="1">
      <alignment horizontal="left"/>
      <protection hidden="1"/>
    </xf>
    <xf numFmtId="0" fontId="37" fillId="0" borderId="43" xfId="0" applyFont="1" applyBorder="1" applyAlignment="1">
      <alignment horizontal="center"/>
    </xf>
    <xf numFmtId="164" fontId="37" fillId="0" borderId="45" xfId="4" applyFont="1" applyBorder="1" applyProtection="1">
      <protection locked="0"/>
    </xf>
    <xf numFmtId="164" fontId="37" fillId="0" borderId="46" xfId="4" applyFont="1" applyBorder="1" applyProtection="1">
      <protection hidden="1"/>
    </xf>
    <xf numFmtId="164" fontId="37" fillId="0" borderId="43" xfId="4" applyFont="1" applyBorder="1" applyProtection="1">
      <protection hidden="1"/>
    </xf>
    <xf numFmtId="0" fontId="10" fillId="10" borderId="0" xfId="0" applyFont="1" applyFill="1" applyAlignment="1">
      <alignment horizontal="center"/>
    </xf>
    <xf numFmtId="0" fontId="14" fillId="10" borderId="0" xfId="0" applyFont="1" applyFill="1"/>
    <xf numFmtId="0" fontId="14" fillId="0" borderId="0" xfId="0" applyFont="1" applyAlignment="1" applyProtection="1">
      <alignment vertical="center"/>
      <protection hidden="1"/>
    </xf>
    <xf numFmtId="0" fontId="10" fillId="12" borderId="15" xfId="0" applyFont="1" applyFill="1" applyBorder="1" applyAlignment="1">
      <alignment horizontal="center" vertical="center" wrapText="1"/>
    </xf>
    <xf numFmtId="0" fontId="9" fillId="21" borderId="0" xfId="0" applyFont="1" applyFill="1"/>
    <xf numFmtId="170" fontId="0" fillId="0" borderId="0" xfId="0" applyNumberFormat="1" applyProtection="1">
      <protection locked="0"/>
    </xf>
    <xf numFmtId="170" fontId="0" fillId="0" borderId="0" xfId="0" applyNumberFormat="1"/>
    <xf numFmtId="165" fontId="0" fillId="0" borderId="0" xfId="0" applyNumberFormat="1" applyAlignment="1" applyProtection="1">
      <alignment horizontal="center"/>
      <protection hidden="1"/>
    </xf>
    <xf numFmtId="14" fontId="0" fillId="4" borderId="8" xfId="0" applyNumberFormat="1" applyFill="1" applyBorder="1" applyProtection="1">
      <protection locked="0"/>
    </xf>
    <xf numFmtId="0" fontId="0" fillId="0" borderId="0" xfId="0" applyAlignment="1">
      <alignment wrapText="1"/>
    </xf>
    <xf numFmtId="4" fontId="0" fillId="0" borderId="0" xfId="0" applyNumberFormat="1" applyAlignment="1">
      <alignment horizontal="right"/>
    </xf>
    <xf numFmtId="0" fontId="2" fillId="5" borderId="7" xfId="0" applyFont="1" applyFill="1" applyBorder="1"/>
    <xf numFmtId="0" fontId="2" fillId="5" borderId="7" xfId="0" applyFont="1" applyFill="1" applyBorder="1" applyAlignment="1">
      <alignment horizontal="right"/>
    </xf>
    <xf numFmtId="0" fontId="2" fillId="5" borderId="7" xfId="0" applyFont="1" applyFill="1" applyBorder="1" applyAlignment="1">
      <alignment horizontal="center" wrapText="1"/>
    </xf>
    <xf numFmtId="0" fontId="0" fillId="5" borderId="7" xfId="0" applyFill="1" applyBorder="1"/>
    <xf numFmtId="0" fontId="2" fillId="5" borderId="8" xfId="0" applyFont="1" applyFill="1" applyBorder="1"/>
    <xf numFmtId="0" fontId="2" fillId="5" borderId="10" xfId="0" applyFont="1" applyFill="1" applyBorder="1" applyAlignment="1">
      <alignment horizontal="right" indent="1"/>
    </xf>
    <xf numFmtId="0" fontId="167" fillId="0" borderId="0" xfId="0" applyFont="1"/>
    <xf numFmtId="0" fontId="14" fillId="0" borderId="0" xfId="0" applyFont="1" applyAlignment="1">
      <alignment horizontal="right" vertical="top"/>
    </xf>
    <xf numFmtId="0" fontId="81" fillId="0" borderId="0" xfId="0" applyFont="1" applyProtection="1">
      <protection locked="0"/>
    </xf>
    <xf numFmtId="4" fontId="81" fillId="0" borderId="0" xfId="0" applyNumberFormat="1" applyFont="1" applyProtection="1">
      <protection locked="0"/>
    </xf>
    <xf numFmtId="14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left"/>
      <protection locked="0"/>
    </xf>
    <xf numFmtId="4" fontId="14" fillId="0" borderId="0" xfId="0" applyNumberFormat="1" applyFont="1" applyAlignment="1" applyProtection="1">
      <alignment horizontal="right"/>
      <protection locked="0"/>
    </xf>
    <xf numFmtId="4" fontId="14" fillId="0" borderId="0" xfId="0" applyNumberFormat="1" applyFont="1" applyAlignment="1" applyProtection="1">
      <alignment horizontal="right"/>
      <protection hidden="1"/>
    </xf>
    <xf numFmtId="0" fontId="4" fillId="27" borderId="0" xfId="1" applyFont="1" applyFill="1" applyAlignment="1" applyProtection="1">
      <alignment horizontal="center"/>
    </xf>
    <xf numFmtId="0" fontId="109" fillId="9" borderId="8" xfId="0" applyFont="1" applyFill="1" applyBorder="1" applyAlignment="1" applyProtection="1">
      <alignment horizontal="center" vertical="center"/>
      <protection hidden="1"/>
    </xf>
    <xf numFmtId="4" fontId="108" fillId="9" borderId="8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applyFont="1" applyFill="1"/>
    <xf numFmtId="0" fontId="168" fillId="10" borderId="0" xfId="0" applyFont="1" applyFill="1" applyAlignment="1" applyProtection="1">
      <alignment horizontal="center" vertical="center"/>
      <protection hidden="1"/>
    </xf>
    <xf numFmtId="174" fontId="169" fillId="10" borderId="0" xfId="5" applyNumberFormat="1" applyFont="1" applyFill="1" applyAlignment="1">
      <alignment horizontal="center"/>
    </xf>
    <xf numFmtId="174" fontId="169" fillId="10" borderId="0" xfId="5" applyNumberFormat="1" applyFont="1" applyFill="1" applyAlignment="1">
      <alignment horizontal="center" vertical="center"/>
    </xf>
    <xf numFmtId="0" fontId="155" fillId="2" borderId="8" xfId="0" applyFont="1" applyFill="1" applyBorder="1"/>
    <xf numFmtId="0" fontId="155" fillId="2" borderId="9" xfId="0" applyFont="1" applyFill="1" applyBorder="1"/>
    <xf numFmtId="0" fontId="150" fillId="2" borderId="9" xfId="0" applyFont="1" applyFill="1" applyBorder="1"/>
    <xf numFmtId="0" fontId="150" fillId="2" borderId="9" xfId="0" applyFont="1" applyFill="1" applyBorder="1" applyAlignment="1" applyProtection="1">
      <alignment horizontal="left"/>
      <protection hidden="1"/>
    </xf>
    <xf numFmtId="0" fontId="150" fillId="2" borderId="9" xfId="0" applyFont="1" applyFill="1" applyBorder="1" applyAlignment="1">
      <alignment horizontal="left"/>
    </xf>
    <xf numFmtId="0" fontId="150" fillId="2" borderId="9" xfId="0" applyFont="1" applyFill="1" applyBorder="1" applyAlignment="1">
      <alignment horizontal="right"/>
    </xf>
    <xf numFmtId="14" fontId="150" fillId="2" borderId="9" xfId="0" applyNumberFormat="1" applyFont="1" applyFill="1" applyBorder="1" applyAlignment="1">
      <alignment horizontal="center"/>
    </xf>
    <xf numFmtId="0" fontId="156" fillId="2" borderId="10" xfId="0" applyFont="1" applyFill="1" applyBorder="1" applyAlignment="1">
      <alignment horizontal="right"/>
    </xf>
    <xf numFmtId="0" fontId="171" fillId="0" borderId="0" xfId="0" applyFont="1"/>
    <xf numFmtId="0" fontId="156" fillId="53" borderId="7" xfId="0" applyFont="1" applyFill="1" applyBorder="1"/>
    <xf numFmtId="0" fontId="172" fillId="0" borderId="0" xfId="0" applyFont="1"/>
    <xf numFmtId="0" fontId="106" fillId="0" borderId="0" xfId="0" applyFont="1"/>
    <xf numFmtId="0" fontId="2" fillId="53" borderId="0" xfId="0" applyFont="1" applyFill="1" applyAlignment="1">
      <alignment horizontal="left" indent="1"/>
    </xf>
    <xf numFmtId="0" fontId="62" fillId="53" borderId="0" xfId="0" applyFont="1" applyFill="1" applyAlignment="1">
      <alignment horizontal="left" indent="1"/>
    </xf>
    <xf numFmtId="0" fontId="45" fillId="53" borderId="43" xfId="0" applyFont="1" applyFill="1" applyBorder="1" applyAlignment="1">
      <alignment horizontal="right" indent="2"/>
    </xf>
    <xf numFmtId="0" fontId="62" fillId="0" borderId="0" xfId="0" applyFont="1" applyAlignment="1">
      <alignment horizontal="left" indent="1"/>
    </xf>
    <xf numFmtId="0" fontId="2" fillId="28" borderId="0" xfId="0" applyFont="1" applyFill="1" applyAlignment="1">
      <alignment horizontal="left" indent="1"/>
    </xf>
    <xf numFmtId="0" fontId="40" fillId="22" borderId="0" xfId="0" applyFont="1" applyFill="1"/>
    <xf numFmtId="0" fontId="0" fillId="0" borderId="43" xfId="0" applyBorder="1"/>
    <xf numFmtId="0" fontId="92" fillId="0" borderId="43" xfId="0" applyFont="1" applyBorder="1"/>
    <xf numFmtId="0" fontId="0" fillId="0" borderId="43" xfId="0" applyBorder="1" applyAlignment="1">
      <alignment horizontal="left"/>
    </xf>
    <xf numFmtId="0" fontId="173" fillId="24" borderId="43" xfId="0" applyFont="1" applyFill="1" applyBorder="1" applyAlignment="1" applyProtection="1">
      <alignment horizontal="left" indent="1"/>
      <protection locked="0"/>
    </xf>
    <xf numFmtId="0" fontId="45" fillId="24" borderId="43" xfId="0" applyFont="1" applyFill="1" applyBorder="1" applyAlignment="1" applyProtection="1">
      <alignment horizontal="left" indent="1"/>
      <protection locked="0"/>
    </xf>
    <xf numFmtId="14" fontId="13" fillId="0" borderId="0" xfId="0" applyNumberFormat="1" applyFont="1"/>
    <xf numFmtId="14" fontId="143" fillId="0" borderId="0" xfId="0" applyNumberFormat="1" applyFont="1"/>
    <xf numFmtId="0" fontId="46" fillId="0" borderId="0" xfId="0" applyFont="1" applyAlignment="1">
      <alignment horizontal="right" vertical="center"/>
    </xf>
    <xf numFmtId="0" fontId="175" fillId="0" borderId="0" xfId="0" applyFont="1" applyAlignment="1">
      <alignment horizontal="left" vertical="center"/>
    </xf>
    <xf numFmtId="0" fontId="26" fillId="45" borderId="1" xfId="0" applyFont="1" applyFill="1" applyBorder="1"/>
    <xf numFmtId="0" fontId="174" fillId="45" borderId="1" xfId="0" applyFont="1" applyFill="1" applyBorder="1"/>
    <xf numFmtId="14" fontId="2" fillId="45" borderId="38" xfId="0" applyNumberFormat="1" applyFont="1" applyFill="1" applyBorder="1" applyAlignment="1">
      <alignment horizontal="left"/>
    </xf>
    <xf numFmtId="14" fontId="2" fillId="45" borderId="1" xfId="0" applyNumberFormat="1" applyFont="1" applyFill="1" applyBorder="1" applyAlignment="1">
      <alignment horizontal="left"/>
    </xf>
    <xf numFmtId="0" fontId="2" fillId="45" borderId="1" xfId="0" applyFont="1" applyFill="1" applyBorder="1"/>
    <xf numFmtId="0" fontId="2" fillId="17" borderId="0" xfId="0" applyFont="1" applyFill="1" applyAlignment="1">
      <alignment horizontal="center"/>
    </xf>
    <xf numFmtId="0" fontId="176" fillId="17" borderId="0" xfId="0" applyFont="1" applyFill="1" applyProtection="1">
      <protection locked="0"/>
    </xf>
    <xf numFmtId="4" fontId="150" fillId="2" borderId="0" xfId="0" applyNumberFormat="1" applyFont="1" applyFill="1" applyAlignment="1">
      <alignment horizontal="left" vertical="top"/>
    </xf>
    <xf numFmtId="14" fontId="14" fillId="0" borderId="0" xfId="0" applyNumberFormat="1" applyFont="1" applyAlignment="1" applyProtection="1">
      <alignment horizontal="center"/>
      <protection hidden="1"/>
    </xf>
    <xf numFmtId="0" fontId="176" fillId="17" borderId="0" xfId="0" applyFont="1" applyFill="1" applyAlignment="1" applyProtection="1">
      <alignment horizontal="center" vertical="center"/>
      <protection locked="0"/>
    </xf>
    <xf numFmtId="0" fontId="177" fillId="2" borderId="0" xfId="0" applyFont="1" applyFill="1"/>
    <xf numFmtId="0" fontId="28" fillId="0" borderId="18" xfId="0" applyFont="1" applyBorder="1" applyAlignment="1" applyProtection="1">
      <alignment horizontal="left"/>
      <protection hidden="1"/>
    </xf>
    <xf numFmtId="0" fontId="152" fillId="54" borderId="15" xfId="0" applyFont="1" applyFill="1" applyBorder="1" applyAlignment="1" applyProtection="1">
      <alignment horizontal="center"/>
      <protection hidden="1"/>
    </xf>
    <xf numFmtId="4" fontId="152" fillId="54" borderId="11" xfId="0" applyNumberFormat="1" applyFont="1" applyFill="1" applyBorder="1" applyAlignment="1" applyProtection="1">
      <alignment horizontal="center"/>
      <protection hidden="1"/>
    </xf>
    <xf numFmtId="4" fontId="152" fillId="0" borderId="0" xfId="0" applyNumberFormat="1" applyFont="1" applyAlignment="1" applyProtection="1">
      <alignment horizontal="center"/>
      <protection hidden="1"/>
    </xf>
    <xf numFmtId="0" fontId="87" fillId="20" borderId="8" xfId="0" applyFont="1" applyFill="1" applyBorder="1"/>
    <xf numFmtId="0" fontId="83" fillId="20" borderId="10" xfId="0" applyFont="1" applyFill="1" applyBorder="1"/>
    <xf numFmtId="0" fontId="10" fillId="17" borderId="8" xfId="0" applyFont="1" applyFill="1" applyBorder="1" applyAlignment="1" applyProtection="1">
      <alignment horizontal="center" vertical="center" wrapText="1"/>
      <protection hidden="1"/>
    </xf>
    <xf numFmtId="10" fontId="137" fillId="0" borderId="0" xfId="5" applyNumberFormat="1" applyFont="1" applyAlignment="1" applyProtection="1">
      <alignment horizontal="center"/>
      <protection hidden="1"/>
    </xf>
    <xf numFmtId="0" fontId="178" fillId="17" borderId="8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locked="0"/>
    </xf>
    <xf numFmtId="0" fontId="2" fillId="21" borderId="0" xfId="0" applyFont="1" applyFill="1" applyAlignment="1">
      <alignment horizontal="left" vertical="center"/>
    </xf>
    <xf numFmtId="4" fontId="7" fillId="0" borderId="0" xfId="0" applyNumberFormat="1" applyFont="1" applyProtection="1">
      <protection locked="0"/>
    </xf>
    <xf numFmtId="14" fontId="7" fillId="0" borderId="0" xfId="0" applyNumberFormat="1" applyFont="1" applyProtection="1">
      <protection locked="0"/>
    </xf>
    <xf numFmtId="0" fontId="14" fillId="0" borderId="0" xfId="0" applyFont="1" applyFill="1"/>
    <xf numFmtId="0" fontId="73" fillId="2" borderId="18" xfId="0" applyFont="1" applyFill="1" applyBorder="1" applyAlignment="1" applyProtection="1">
      <alignment horizontal="center" vertical="center"/>
      <protection hidden="1"/>
    </xf>
    <xf numFmtId="0" fontId="45" fillId="2" borderId="19" xfId="0" applyFont="1" applyFill="1" applyBorder="1" applyAlignment="1" applyProtection="1">
      <alignment horizontal="left" vertical="center" indent="2"/>
      <protection hidden="1"/>
    </xf>
    <xf numFmtId="0" fontId="45" fillId="2" borderId="16" xfId="0" applyFont="1" applyFill="1" applyBorder="1" applyAlignment="1" applyProtection="1">
      <alignment horizontal="left" vertical="center" indent="2"/>
      <protection hidden="1"/>
    </xf>
    <xf numFmtId="0" fontId="18" fillId="2" borderId="0" xfId="0" applyFont="1" applyFill="1" applyAlignment="1">
      <alignment horizontal="center" vertical="center"/>
    </xf>
    <xf numFmtId="173" fontId="98" fillId="2" borderId="8" xfId="1" applyNumberFormat="1" applyFont="1" applyFill="1" applyBorder="1" applyAlignment="1" applyProtection="1">
      <alignment horizontal="center" vertical="center"/>
      <protection hidden="1"/>
    </xf>
    <xf numFmtId="173" fontId="98" fillId="2" borderId="10" xfId="1" applyNumberFormat="1" applyFont="1" applyFill="1" applyBorder="1" applyAlignment="1" applyProtection="1">
      <alignment horizontal="center" vertical="center"/>
      <protection hidden="1"/>
    </xf>
    <xf numFmtId="4" fontId="30" fillId="38" borderId="8" xfId="0" applyNumberFormat="1" applyFont="1" applyFill="1" applyBorder="1" applyAlignment="1" applyProtection="1">
      <alignment horizontal="center"/>
      <protection hidden="1"/>
    </xf>
    <xf numFmtId="4" fontId="30" fillId="38" borderId="10" xfId="0" applyNumberFormat="1" applyFont="1" applyFill="1" applyBorder="1" applyAlignment="1" applyProtection="1">
      <alignment horizontal="center"/>
      <protection hidden="1"/>
    </xf>
    <xf numFmtId="0" fontId="93" fillId="14" borderId="7" xfId="0" applyFont="1" applyFill="1" applyBorder="1" applyAlignment="1" applyProtection="1">
      <alignment horizontal="center" vertical="center" textRotation="90"/>
      <protection hidden="1"/>
    </xf>
    <xf numFmtId="4" fontId="136" fillId="10" borderId="10" xfId="0" applyNumberFormat="1" applyFont="1" applyFill="1" applyBorder="1" applyAlignment="1" applyProtection="1">
      <alignment horizontal="center" vertical="center"/>
      <protection hidden="1"/>
    </xf>
    <xf numFmtId="4" fontId="136" fillId="10" borderId="7" xfId="0" applyNumberFormat="1" applyFont="1" applyFill="1" applyBorder="1" applyAlignment="1" applyProtection="1">
      <alignment horizontal="center" vertical="center"/>
      <protection hidden="1"/>
    </xf>
    <xf numFmtId="4" fontId="18" fillId="2" borderId="0" xfId="0" applyNumberFormat="1" applyFont="1" applyFill="1" applyAlignment="1">
      <alignment horizontal="center" vertical="center"/>
    </xf>
    <xf numFmtId="0" fontId="4" fillId="28" borderId="0" xfId="1" applyFont="1" applyFill="1" applyAlignment="1" applyProtection="1">
      <alignment horizontal="center"/>
      <protection hidden="1"/>
    </xf>
    <xf numFmtId="0" fontId="4" fillId="28" borderId="22" xfId="1" applyFont="1" applyFill="1" applyBorder="1" applyAlignment="1" applyProtection="1">
      <alignment horizontal="center"/>
      <protection hidden="1"/>
    </xf>
    <xf numFmtId="0" fontId="36" fillId="51" borderId="17" xfId="0" applyFont="1" applyFill="1" applyBorder="1" applyAlignment="1">
      <alignment horizontal="right" indent="8"/>
    </xf>
    <xf numFmtId="0" fontId="36" fillId="51" borderId="18" xfId="0" applyFont="1" applyFill="1" applyBorder="1" applyAlignment="1">
      <alignment horizontal="right" indent="8"/>
    </xf>
    <xf numFmtId="0" fontId="2" fillId="50" borderId="7" xfId="0" applyFont="1" applyFill="1" applyBorder="1" applyAlignment="1" applyProtection="1">
      <alignment horizontal="center"/>
      <protection hidden="1"/>
    </xf>
    <xf numFmtId="0" fontId="45" fillId="50" borderId="7" xfId="0" quotePrefix="1" applyFont="1" applyFill="1" applyBorder="1" applyAlignment="1" applyProtection="1">
      <alignment horizontal="center" vertical="center"/>
      <protection hidden="1"/>
    </xf>
    <xf numFmtId="0" fontId="4" fillId="2" borderId="22" xfId="1" applyFont="1" applyFill="1" applyBorder="1" applyAlignment="1" applyProtection="1">
      <alignment horizontal="center"/>
    </xf>
    <xf numFmtId="4" fontId="10" fillId="41" borderId="10" xfId="0" applyNumberFormat="1" applyFont="1" applyFill="1" applyBorder="1" applyAlignment="1" applyProtection="1">
      <alignment horizontal="center" vertical="center"/>
      <protection hidden="1"/>
    </xf>
    <xf numFmtId="4" fontId="10" fillId="41" borderId="7" xfId="0" applyNumberFormat="1" applyFont="1" applyFill="1" applyBorder="1" applyAlignment="1" applyProtection="1">
      <alignment horizontal="center" vertical="center"/>
      <protection hidden="1"/>
    </xf>
    <xf numFmtId="0" fontId="2" fillId="41" borderId="21" xfId="0" applyFont="1" applyFill="1" applyBorder="1" applyAlignment="1" applyProtection="1">
      <alignment horizontal="center" vertical="center" wrapText="1"/>
      <protection hidden="1"/>
    </xf>
    <xf numFmtId="0" fontId="2" fillId="41" borderId="0" xfId="0" applyFont="1" applyFill="1" applyAlignment="1" applyProtection="1">
      <alignment horizontal="center" vertical="center" wrapText="1"/>
      <protection hidden="1"/>
    </xf>
    <xf numFmtId="0" fontId="139" fillId="41" borderId="20" xfId="0" applyFont="1" applyFill="1" applyBorder="1" applyAlignment="1" applyProtection="1">
      <alignment horizontal="center" vertical="center"/>
      <protection hidden="1"/>
    </xf>
    <xf numFmtId="0" fontId="139" fillId="41" borderId="19" xfId="0" applyFont="1" applyFill="1" applyBorder="1" applyAlignment="1" applyProtection="1">
      <alignment horizontal="center" vertical="center"/>
      <protection hidden="1"/>
    </xf>
    <xf numFmtId="0" fontId="2" fillId="37" borderId="7" xfId="0" applyFont="1" applyFill="1" applyBorder="1" applyAlignment="1" applyProtection="1">
      <alignment horizontal="center" vertical="center"/>
      <protection hidden="1"/>
    </xf>
    <xf numFmtId="0" fontId="0" fillId="38" borderId="7" xfId="0" applyFill="1" applyBorder="1" applyAlignment="1" applyProtection="1">
      <alignment horizontal="center" vertical="center"/>
      <protection hidden="1"/>
    </xf>
    <xf numFmtId="4" fontId="2" fillId="37" borderId="7" xfId="0" applyNumberFormat="1" applyFont="1" applyFill="1" applyBorder="1" applyAlignment="1" applyProtection="1">
      <alignment horizontal="center" vertical="center"/>
      <protection hidden="1"/>
    </xf>
    <xf numFmtId="4" fontId="0" fillId="38" borderId="7" xfId="0" applyNumberFormat="1" applyFill="1" applyBorder="1" applyAlignment="1" applyProtection="1">
      <alignment horizontal="center" vertical="center"/>
      <protection hidden="1"/>
    </xf>
    <xf numFmtId="4" fontId="36" fillId="22" borderId="10" xfId="0" applyNumberFormat="1" applyFont="1" applyFill="1" applyBorder="1" applyAlignment="1" applyProtection="1">
      <alignment horizontal="center" vertical="center"/>
      <protection hidden="1"/>
    </xf>
    <xf numFmtId="4" fontId="36" fillId="22" borderId="7" xfId="0" applyNumberFormat="1" applyFont="1" applyFill="1" applyBorder="1" applyAlignment="1" applyProtection="1">
      <alignment horizontal="center" vertical="center"/>
      <protection hidden="1"/>
    </xf>
    <xf numFmtId="0" fontId="2" fillId="2" borderId="10" xfId="0" applyFont="1" applyFill="1" applyBorder="1" applyAlignment="1" applyProtection="1">
      <alignment horizontal="center"/>
      <protection hidden="1"/>
    </xf>
    <xf numFmtId="0" fontId="2" fillId="2" borderId="7" xfId="0" applyFont="1" applyFill="1" applyBorder="1" applyAlignment="1" applyProtection="1">
      <alignment horizontal="center"/>
      <protection hidden="1"/>
    </xf>
    <xf numFmtId="4" fontId="36" fillId="17" borderId="7" xfId="0" applyNumberFormat="1" applyFont="1" applyFill="1" applyBorder="1" applyAlignment="1" applyProtection="1">
      <alignment horizontal="center" vertical="center"/>
      <protection hidden="1"/>
    </xf>
    <xf numFmtId="4" fontId="36" fillId="46" borderId="7" xfId="0" applyNumberFormat="1" applyFont="1" applyFill="1" applyBorder="1" applyAlignment="1" applyProtection="1">
      <alignment horizontal="center" vertical="center"/>
      <protection hidden="1"/>
    </xf>
    <xf numFmtId="0" fontId="31" fillId="0" borderId="0" xfId="1" applyFont="1" applyAlignment="1" applyProtection="1">
      <alignment horizontal="center" vertical="center"/>
    </xf>
    <xf numFmtId="0" fontId="31" fillId="0" borderId="0" xfId="0" applyFont="1" applyAlignment="1">
      <alignment horizontal="center" vertical="center"/>
    </xf>
    <xf numFmtId="0" fontId="5" fillId="2" borderId="0" xfId="1" applyFont="1" applyFill="1" applyAlignment="1" applyProtection="1">
      <alignment horizontal="center" vertical="center"/>
    </xf>
    <xf numFmtId="0" fontId="6" fillId="2" borderId="0" xfId="1" applyFont="1" applyFill="1" applyAlignment="1" applyProtection="1">
      <alignment horizontal="center" vertical="center"/>
    </xf>
    <xf numFmtId="14" fontId="166" fillId="9" borderId="7" xfId="0" applyNumberFormat="1" applyFont="1" applyFill="1" applyBorder="1" applyAlignment="1" applyProtection="1">
      <alignment horizontal="center"/>
      <protection locked="0"/>
    </xf>
    <xf numFmtId="0" fontId="166" fillId="9" borderId="7" xfId="0" applyFont="1" applyFill="1" applyBorder="1" applyAlignment="1" applyProtection="1">
      <alignment horizontal="center"/>
      <protection locked="0"/>
    </xf>
    <xf numFmtId="0" fontId="10" fillId="40" borderId="41" xfId="0" applyFont="1" applyFill="1" applyBorder="1" applyAlignment="1">
      <alignment horizontal="right" vertical="center" wrapText="1" indent="1"/>
    </xf>
    <xf numFmtId="4" fontId="62" fillId="44" borderId="0" xfId="0" applyNumberFormat="1" applyFont="1" applyFill="1" applyAlignment="1">
      <alignment horizontal="center"/>
    </xf>
    <xf numFmtId="0" fontId="76" fillId="17" borderId="0" xfId="0" applyFont="1" applyFill="1" applyAlignment="1">
      <alignment horizontal="center"/>
    </xf>
    <xf numFmtId="164" fontId="146" fillId="22" borderId="7" xfId="4" applyFont="1" applyFill="1" applyBorder="1" applyAlignment="1">
      <alignment horizontal="center"/>
    </xf>
    <xf numFmtId="164" fontId="146" fillId="20" borderId="7" xfId="4" applyFont="1" applyFill="1" applyBorder="1" applyAlignment="1">
      <alignment horizontal="center"/>
    </xf>
    <xf numFmtId="164" fontId="146" fillId="42" borderId="7" xfId="4" applyFont="1" applyFill="1" applyBorder="1" applyAlignment="1">
      <alignment horizontal="center"/>
    </xf>
    <xf numFmtId="0" fontId="0" fillId="10" borderId="0" xfId="0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132" fillId="39" borderId="7" xfId="0" applyFont="1" applyFill="1" applyBorder="1" applyAlignment="1" applyProtection="1">
      <alignment horizontal="center" vertical="center"/>
      <protection locked="0"/>
    </xf>
    <xf numFmtId="0" fontId="133" fillId="0" borderId="0" xfId="0" applyFont="1" applyAlignment="1">
      <alignment horizontal="left" vertical="center"/>
    </xf>
    <xf numFmtId="0" fontId="133" fillId="0" borderId="19" xfId="0" applyFont="1" applyBorder="1" applyAlignment="1">
      <alignment horizontal="left" vertical="center"/>
    </xf>
    <xf numFmtId="0" fontId="95" fillId="9" borderId="11" xfId="0" applyFont="1" applyFill="1" applyBorder="1" applyAlignment="1" applyProtection="1">
      <alignment horizontal="center" vertical="center"/>
      <protection locked="0"/>
    </xf>
    <xf numFmtId="0" fontId="95" fillId="9" borderId="23" xfId="0" applyFont="1" applyFill="1" applyBorder="1" applyAlignment="1" applyProtection="1">
      <alignment horizontal="center" vertical="center"/>
      <protection locked="0"/>
    </xf>
    <xf numFmtId="0" fontId="95" fillId="9" borderId="12" xfId="0" applyFont="1" applyFill="1" applyBorder="1" applyAlignment="1" applyProtection="1">
      <alignment horizontal="center" vertical="center"/>
      <protection locked="0"/>
    </xf>
    <xf numFmtId="0" fontId="101" fillId="0" borderId="0" xfId="0" applyFont="1" applyAlignment="1">
      <alignment horizontal="left" vertical="top" wrapText="1"/>
    </xf>
    <xf numFmtId="0" fontId="99" fillId="0" borderId="0" xfId="0" applyFont="1" applyAlignment="1">
      <alignment horizontal="left" vertical="top" wrapText="1"/>
    </xf>
    <xf numFmtId="0" fontId="105" fillId="0" borderId="0" xfId="0" applyFont="1" applyAlignment="1" applyProtection="1">
      <alignment horizontal="center" vertical="center" wrapText="1"/>
      <protection hidden="1"/>
    </xf>
    <xf numFmtId="0" fontId="0" fillId="34" borderId="0" xfId="0" applyFill="1" applyAlignment="1">
      <alignment horizontal="left" vertical="center" wrapText="1"/>
    </xf>
    <xf numFmtId="0" fontId="96" fillId="9" borderId="0" xfId="0" applyFont="1" applyFill="1" applyAlignment="1" applyProtection="1">
      <alignment horizontal="center" vertical="center"/>
      <protection hidden="1"/>
    </xf>
    <xf numFmtId="172" fontId="96" fillId="9" borderId="0" xfId="0" applyNumberFormat="1" applyFont="1" applyFill="1" applyAlignment="1">
      <alignment horizontal="center" vertical="center"/>
    </xf>
    <xf numFmtId="172" fontId="96" fillId="9" borderId="0" xfId="0" applyNumberFormat="1" applyFont="1" applyFill="1" applyAlignment="1" applyProtection="1">
      <alignment horizontal="center" vertical="center"/>
      <protection hidden="1"/>
    </xf>
    <xf numFmtId="0" fontId="36" fillId="20" borderId="8" xfId="0" applyFont="1" applyFill="1" applyBorder="1" applyAlignment="1" applyProtection="1">
      <alignment horizontal="center"/>
      <protection hidden="1"/>
    </xf>
    <xf numFmtId="0" fontId="36" fillId="20" borderId="9" xfId="0" applyFont="1" applyFill="1" applyBorder="1" applyAlignment="1" applyProtection="1">
      <alignment horizontal="center"/>
      <protection hidden="1"/>
    </xf>
    <xf numFmtId="0" fontId="36" fillId="20" borderId="10" xfId="0" applyFont="1" applyFill="1" applyBorder="1" applyAlignment="1" applyProtection="1">
      <alignment horizontal="center"/>
      <protection hidden="1"/>
    </xf>
    <xf numFmtId="0" fontId="30" fillId="32" borderId="9" xfId="0" applyFont="1" applyFill="1" applyBorder="1" applyAlignment="1" applyProtection="1">
      <alignment horizontal="center"/>
      <protection hidden="1"/>
    </xf>
    <xf numFmtId="0" fontId="94" fillId="10" borderId="7" xfId="0" applyFont="1" applyFill="1" applyBorder="1" applyAlignment="1" applyProtection="1">
      <alignment horizontal="left" vertical="top"/>
      <protection locked="0"/>
    </xf>
    <xf numFmtId="0" fontId="30" fillId="10" borderId="0" xfId="0" applyFont="1" applyFill="1" applyAlignment="1" applyProtection="1">
      <alignment horizontal="left"/>
      <protection locked="0"/>
    </xf>
    <xf numFmtId="4" fontId="95" fillId="10" borderId="0" xfId="0" applyNumberFormat="1" applyFont="1" applyFill="1" applyAlignment="1">
      <alignment horizontal="center" vertical="center"/>
    </xf>
    <xf numFmtId="0" fontId="0" fillId="10" borderId="17" xfId="0" applyFill="1" applyBorder="1" applyAlignment="1" applyProtection="1">
      <alignment horizontal="left" vertical="top" wrapText="1"/>
      <protection locked="0"/>
    </xf>
    <xf numFmtId="0" fontId="0" fillId="10" borderId="18" xfId="0" applyFill="1" applyBorder="1" applyAlignment="1" applyProtection="1">
      <alignment horizontal="left" vertical="top" wrapText="1"/>
      <protection locked="0"/>
    </xf>
    <xf numFmtId="0" fontId="0" fillId="10" borderId="15" xfId="0" applyFill="1" applyBorder="1" applyAlignment="1" applyProtection="1">
      <alignment horizontal="left" vertical="top" wrapText="1"/>
      <protection locked="0"/>
    </xf>
    <xf numFmtId="0" fontId="0" fillId="10" borderId="21" xfId="0" applyFill="1" applyBorder="1" applyAlignment="1" applyProtection="1">
      <alignment horizontal="left" vertical="top" wrapText="1"/>
      <protection locked="0"/>
    </xf>
    <xf numFmtId="0" fontId="0" fillId="10" borderId="0" xfId="0" applyFill="1" applyAlignment="1" applyProtection="1">
      <alignment horizontal="left" vertical="top" wrapText="1"/>
      <protection locked="0"/>
    </xf>
    <xf numFmtId="0" fontId="0" fillId="10" borderId="22" xfId="0" applyFill="1" applyBorder="1" applyAlignment="1" applyProtection="1">
      <alignment horizontal="left" vertical="top" wrapText="1"/>
      <protection locked="0"/>
    </xf>
    <xf numFmtId="0" fontId="0" fillId="10" borderId="20" xfId="0" applyFill="1" applyBorder="1" applyAlignment="1" applyProtection="1">
      <alignment horizontal="left" vertical="top" wrapText="1"/>
      <protection locked="0"/>
    </xf>
    <xf numFmtId="0" fontId="0" fillId="10" borderId="19" xfId="0" applyFill="1" applyBorder="1" applyAlignment="1" applyProtection="1">
      <alignment horizontal="left" vertical="top" wrapText="1"/>
      <protection locked="0"/>
    </xf>
    <xf numFmtId="0" fontId="0" fillId="10" borderId="16" xfId="0" applyFill="1" applyBorder="1" applyAlignment="1" applyProtection="1">
      <alignment horizontal="left" vertical="top" wrapText="1"/>
      <protection locked="0"/>
    </xf>
    <xf numFmtId="0" fontId="36" fillId="22" borderId="0" xfId="0" applyFont="1" applyFill="1" applyAlignment="1" applyProtection="1">
      <alignment horizontal="center"/>
      <protection hidden="1"/>
    </xf>
    <xf numFmtId="0" fontId="38" fillId="52" borderId="0" xfId="0" applyFont="1" applyFill="1" applyAlignment="1">
      <alignment horizontal="center" vertical="top" wrapText="1"/>
    </xf>
    <xf numFmtId="0" fontId="45" fillId="17" borderId="0" xfId="0" applyFont="1" applyFill="1" applyAlignment="1">
      <alignment horizontal="center" vertical="center" wrapText="1"/>
    </xf>
    <xf numFmtId="0" fontId="2" fillId="22" borderId="0" xfId="0" applyFont="1" applyFill="1" applyAlignment="1">
      <alignment horizontal="center" wrapText="1"/>
    </xf>
    <xf numFmtId="0" fontId="2" fillId="22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45" fillId="21" borderId="0" xfId="0" applyFont="1" applyFill="1" applyAlignment="1">
      <alignment horizontal="center" vertical="top" wrapText="1"/>
    </xf>
    <xf numFmtId="0" fontId="30" fillId="25" borderId="7" xfId="0" applyFont="1" applyFill="1" applyBorder="1" applyAlignment="1" applyProtection="1">
      <alignment horizontal="left"/>
      <protection locked="0"/>
    </xf>
    <xf numFmtId="0" fontId="30" fillId="25" borderId="0" xfId="0" applyFont="1" applyFill="1" applyAlignment="1" applyProtection="1">
      <alignment horizontal="left"/>
      <protection locked="0"/>
    </xf>
    <xf numFmtId="0" fontId="81" fillId="0" borderId="18" xfId="0" applyFont="1" applyBorder="1" applyAlignment="1" applyProtection="1">
      <alignment horizontal="center" vertical="center" wrapText="1"/>
      <protection hidden="1"/>
    </xf>
    <xf numFmtId="0" fontId="81" fillId="0" borderId="0" xfId="0" applyFont="1" applyAlignment="1" applyProtection="1">
      <alignment horizontal="center" vertical="center" wrapText="1"/>
      <protection hidden="1"/>
    </xf>
    <xf numFmtId="0" fontId="40" fillId="21" borderId="0" xfId="0" applyFont="1" applyFill="1" applyAlignment="1">
      <alignment horizontal="center" vertical="center"/>
    </xf>
    <xf numFmtId="174" fontId="18" fillId="46" borderId="21" xfId="5" applyNumberFormat="1" applyFont="1" applyFill="1" applyBorder="1" applyAlignment="1" applyProtection="1">
      <alignment horizontal="center" vertical="center"/>
      <protection hidden="1"/>
    </xf>
    <xf numFmtId="174" fontId="18" fillId="46" borderId="20" xfId="5" applyNumberFormat="1" applyFont="1" applyFill="1" applyBorder="1" applyAlignment="1" applyProtection="1">
      <alignment horizontal="center" vertical="center"/>
      <protection hidden="1"/>
    </xf>
    <xf numFmtId="0" fontId="79" fillId="2" borderId="0" xfId="1" applyFont="1" applyFill="1" applyAlignment="1" applyProtection="1">
      <alignment horizontal="center" vertical="center"/>
    </xf>
    <xf numFmtId="0" fontId="85" fillId="2" borderId="0" xfId="1" applyFont="1" applyFill="1" applyAlignment="1" applyProtection="1">
      <alignment horizontal="center" vertical="center"/>
    </xf>
    <xf numFmtId="0" fontId="62" fillId="22" borderId="0" xfId="0" applyFont="1" applyFill="1" applyAlignment="1" applyProtection="1">
      <alignment horizontal="center" vertical="center" wrapText="1"/>
      <protection hidden="1"/>
    </xf>
    <xf numFmtId="0" fontId="62" fillId="22" borderId="22" xfId="0" applyFont="1" applyFill="1" applyBorder="1" applyAlignment="1" applyProtection="1">
      <alignment horizontal="center" vertical="center" wrapText="1"/>
      <protection hidden="1"/>
    </xf>
    <xf numFmtId="0" fontId="75" fillId="2" borderId="12" xfId="0" applyFont="1" applyFill="1" applyBorder="1" applyAlignment="1">
      <alignment horizontal="left" vertical="center" indent="2"/>
    </xf>
    <xf numFmtId="0" fontId="75" fillId="2" borderId="20" xfId="0" applyFont="1" applyFill="1" applyBorder="1" applyAlignment="1">
      <alignment horizontal="left" vertical="center" indent="2"/>
    </xf>
    <xf numFmtId="0" fontId="75" fillId="2" borderId="7" xfId="0" applyFont="1" applyFill="1" applyBorder="1" applyAlignment="1">
      <alignment horizontal="left" vertical="center" indent="2"/>
    </xf>
    <xf numFmtId="0" fontId="75" fillId="2" borderId="8" xfId="0" applyFont="1" applyFill="1" applyBorder="1" applyAlignment="1">
      <alignment horizontal="left" vertical="center" indent="2"/>
    </xf>
    <xf numFmtId="0" fontId="75" fillId="2" borderId="11" xfId="0" applyFont="1" applyFill="1" applyBorder="1" applyAlignment="1">
      <alignment horizontal="left" vertical="center" indent="2"/>
    </xf>
    <xf numFmtId="0" fontId="75" fillId="2" borderId="17" xfId="0" applyFont="1" applyFill="1" applyBorder="1" applyAlignment="1">
      <alignment horizontal="left" vertical="center" indent="2"/>
    </xf>
    <xf numFmtId="0" fontId="2" fillId="2" borderId="11" xfId="0" applyFont="1" applyFill="1" applyBorder="1" applyAlignment="1" applyProtection="1">
      <alignment horizontal="center" vertical="center" wrapText="1"/>
      <protection hidden="1"/>
    </xf>
    <xf numFmtId="0" fontId="2" fillId="2" borderId="23" xfId="0" applyFont="1" applyFill="1" applyBorder="1" applyAlignment="1" applyProtection="1">
      <alignment horizontal="center" vertical="center" wrapText="1"/>
      <protection hidden="1"/>
    </xf>
    <xf numFmtId="0" fontId="2" fillId="2" borderId="12" xfId="0" applyFont="1" applyFill="1" applyBorder="1" applyAlignment="1" applyProtection="1">
      <alignment horizontal="center" vertical="center" wrapText="1"/>
      <protection hidden="1"/>
    </xf>
    <xf numFmtId="0" fontId="17" fillId="23" borderId="19" xfId="0" applyFont="1" applyFill="1" applyBorder="1" applyAlignment="1" applyProtection="1">
      <alignment horizontal="center"/>
      <protection hidden="1"/>
    </xf>
    <xf numFmtId="0" fontId="17" fillId="23" borderId="16" xfId="0" applyFont="1" applyFill="1" applyBorder="1" applyAlignment="1" applyProtection="1">
      <alignment horizontal="center"/>
      <protection hidden="1"/>
    </xf>
    <xf numFmtId="0" fontId="40" fillId="2" borderId="42" xfId="0" applyFont="1" applyFill="1" applyBorder="1" applyAlignment="1" applyProtection="1">
      <alignment horizontal="center"/>
      <protection hidden="1"/>
    </xf>
    <xf numFmtId="0" fontId="18" fillId="2" borderId="12" xfId="0" applyFont="1" applyFill="1" applyBorder="1" applyAlignment="1">
      <alignment horizontal="left" vertical="center" indent="2"/>
    </xf>
    <xf numFmtId="0" fontId="18" fillId="2" borderId="20" xfId="0" applyFont="1" applyFill="1" applyBorder="1" applyAlignment="1">
      <alignment horizontal="left" vertical="center" indent="2"/>
    </xf>
    <xf numFmtId="0" fontId="18" fillId="2" borderId="7" xfId="0" applyFont="1" applyFill="1" applyBorder="1" applyAlignment="1">
      <alignment horizontal="left" vertical="center" indent="2"/>
    </xf>
    <xf numFmtId="0" fontId="18" fillId="2" borderId="8" xfId="0" applyFont="1" applyFill="1" applyBorder="1" applyAlignment="1">
      <alignment horizontal="left" vertical="center" indent="2"/>
    </xf>
    <xf numFmtId="0" fontId="18" fillId="2" borderId="11" xfId="0" applyFont="1" applyFill="1" applyBorder="1" applyAlignment="1">
      <alignment horizontal="left" vertical="center" indent="2"/>
    </xf>
    <xf numFmtId="0" fontId="18" fillId="2" borderId="17" xfId="0" applyFont="1" applyFill="1" applyBorder="1" applyAlignment="1">
      <alignment horizontal="left" vertical="center" indent="2"/>
    </xf>
    <xf numFmtId="0" fontId="2" fillId="27" borderId="11" xfId="0" applyFont="1" applyFill="1" applyBorder="1" applyAlignment="1" applyProtection="1">
      <alignment horizontal="center" vertical="center" wrapText="1"/>
      <protection hidden="1"/>
    </xf>
    <xf numFmtId="0" fontId="2" fillId="27" borderId="23" xfId="0" applyFont="1" applyFill="1" applyBorder="1" applyAlignment="1" applyProtection="1">
      <alignment horizontal="center" vertical="center" wrapText="1"/>
      <protection hidden="1"/>
    </xf>
    <xf numFmtId="0" fontId="2" fillId="27" borderId="12" xfId="0" applyFont="1" applyFill="1" applyBorder="1" applyAlignment="1" applyProtection="1">
      <alignment horizontal="center" vertical="center" wrapText="1"/>
      <protection hidden="1"/>
    </xf>
    <xf numFmtId="0" fontId="45" fillId="22" borderId="0" xfId="0" applyFont="1" applyFill="1" applyAlignment="1">
      <alignment horizontal="center" vertical="center" wrapText="1"/>
    </xf>
    <xf numFmtId="0" fontId="147" fillId="9" borderId="0" xfId="0" applyFont="1" applyFill="1" applyAlignment="1">
      <alignment horizontal="center" vertical="center" wrapText="1"/>
    </xf>
    <xf numFmtId="0" fontId="71" fillId="5" borderId="26" xfId="0" applyFont="1" applyFill="1" applyBorder="1" applyAlignment="1" applyProtection="1">
      <alignment horizontal="left" vertical="center"/>
      <protection hidden="1"/>
    </xf>
    <xf numFmtId="167" fontId="40" fillId="20" borderId="0" xfId="0" applyNumberFormat="1" applyFont="1" applyFill="1" applyAlignment="1" applyProtection="1">
      <alignment horizontal="center" vertical="center"/>
      <protection locked="0"/>
    </xf>
    <xf numFmtId="167" fontId="38" fillId="20" borderId="0" xfId="0" applyNumberFormat="1" applyFont="1" applyFill="1" applyAlignment="1">
      <alignment horizontal="center" vertical="center"/>
    </xf>
    <xf numFmtId="0" fontId="108" fillId="9" borderId="7" xfId="0" applyFont="1" applyFill="1" applyBorder="1" applyAlignment="1" applyProtection="1">
      <alignment horizontal="left" vertical="center" indent="2"/>
      <protection hidden="1"/>
    </xf>
    <xf numFmtId="0" fontId="108" fillId="10" borderId="0" xfId="0" applyFont="1" applyFill="1" applyAlignment="1" applyProtection="1">
      <alignment horizontal="left" vertical="top" indent="2"/>
      <protection hidden="1"/>
    </xf>
    <xf numFmtId="0" fontId="109" fillId="9" borderId="19" xfId="0" applyFont="1" applyFill="1" applyBorder="1" applyAlignment="1" applyProtection="1">
      <alignment horizontal="center" vertical="center"/>
      <protection hidden="1"/>
    </xf>
    <xf numFmtId="0" fontId="109" fillId="9" borderId="16" xfId="0" applyFont="1" applyFill="1" applyBorder="1" applyAlignment="1" applyProtection="1">
      <alignment horizontal="center" vertical="center"/>
      <protection hidden="1"/>
    </xf>
    <xf numFmtId="0" fontId="54" fillId="10" borderId="25" xfId="0" applyFont="1" applyFill="1" applyBorder="1" applyAlignment="1" applyProtection="1">
      <alignment horizontal="center" vertical="top" wrapText="1"/>
      <protection hidden="1"/>
    </xf>
    <xf numFmtId="0" fontId="54" fillId="10" borderId="0" xfId="0" applyFont="1" applyFill="1" applyAlignment="1" applyProtection="1">
      <alignment horizontal="center" vertical="top" wrapText="1"/>
      <protection hidden="1"/>
    </xf>
    <xf numFmtId="4" fontId="11" fillId="10" borderId="33" xfId="0" applyNumberFormat="1" applyFont="1" applyFill="1" applyBorder="1" applyAlignment="1" applyProtection="1">
      <alignment horizontal="right" indent="2"/>
      <protection hidden="1"/>
    </xf>
    <xf numFmtId="4" fontId="11" fillId="10" borderId="34" xfId="0" applyNumberFormat="1" applyFont="1" applyFill="1" applyBorder="1" applyAlignment="1" applyProtection="1">
      <alignment horizontal="right" indent="2"/>
      <protection hidden="1"/>
    </xf>
    <xf numFmtId="0" fontId="110" fillId="10" borderId="25" xfId="0" applyFont="1" applyFill="1" applyBorder="1" applyAlignment="1" applyProtection="1">
      <alignment horizontal="left"/>
      <protection hidden="1"/>
    </xf>
    <xf numFmtId="0" fontId="110" fillId="10" borderId="0" xfId="0" applyFont="1" applyFill="1" applyAlignment="1" applyProtection="1">
      <alignment horizontal="left"/>
      <protection hidden="1"/>
    </xf>
    <xf numFmtId="0" fontId="108" fillId="9" borderId="7" xfId="0" applyFont="1" applyFill="1" applyBorder="1" applyAlignment="1" applyProtection="1">
      <alignment horizontal="left" vertical="center"/>
      <protection hidden="1"/>
    </xf>
    <xf numFmtId="0" fontId="108" fillId="10" borderId="0" xfId="0" applyFont="1" applyFill="1" applyAlignment="1" applyProtection="1">
      <alignment horizontal="left" vertical="center"/>
      <protection hidden="1"/>
    </xf>
    <xf numFmtId="0" fontId="109" fillId="10" borderId="0" xfId="0" applyFont="1" applyFill="1" applyAlignment="1" applyProtection="1">
      <alignment horizontal="left" vertical="center"/>
      <protection hidden="1"/>
    </xf>
    <xf numFmtId="0" fontId="54" fillId="10" borderId="25" xfId="0" applyFont="1" applyFill="1" applyBorder="1" applyAlignment="1" applyProtection="1">
      <alignment horizontal="left" vertical="center" wrapText="1" indent="2"/>
      <protection hidden="1"/>
    </xf>
    <xf numFmtId="0" fontId="54" fillId="10" borderId="0" xfId="0" applyFont="1" applyFill="1" applyAlignment="1" applyProtection="1">
      <alignment horizontal="left" vertical="center" wrapText="1" indent="2"/>
      <protection hidden="1"/>
    </xf>
    <xf numFmtId="0" fontId="14" fillId="10" borderId="0" xfId="0" applyFont="1" applyFill="1" applyAlignment="1" applyProtection="1">
      <alignment horizontal="left"/>
      <protection hidden="1"/>
    </xf>
    <xf numFmtId="165" fontId="164" fillId="10" borderId="0" xfId="0" applyNumberFormat="1" applyFont="1" applyFill="1" applyAlignment="1" applyProtection="1">
      <alignment horizontal="center" vertical="center"/>
      <protection hidden="1"/>
    </xf>
    <xf numFmtId="0" fontId="14" fillId="10" borderId="0" xfId="0" applyFont="1" applyFill="1" applyAlignment="1">
      <alignment horizontal="left"/>
    </xf>
    <xf numFmtId="0" fontId="131" fillId="2" borderId="0" xfId="1" applyFont="1" applyFill="1" applyAlignment="1" applyProtection="1">
      <alignment horizontal="center"/>
    </xf>
    <xf numFmtId="0" fontId="130" fillId="0" borderId="0" xfId="1" applyFont="1" applyAlignment="1" applyProtection="1">
      <alignment horizontal="center"/>
    </xf>
    <xf numFmtId="0" fontId="95" fillId="0" borderId="0" xfId="0" applyFont="1" applyAlignment="1">
      <alignment horizontal="center" vertical="center"/>
    </xf>
    <xf numFmtId="0" fontId="95" fillId="0" borderId="19" xfId="0" applyFont="1" applyBorder="1" applyAlignment="1">
      <alignment horizontal="center" vertical="center"/>
    </xf>
    <xf numFmtId="0" fontId="95" fillId="0" borderId="0" xfId="0" applyFont="1" applyAlignment="1" applyProtection="1">
      <alignment horizontal="center" vertical="center"/>
      <protection locked="0"/>
    </xf>
    <xf numFmtId="0" fontId="95" fillId="0" borderId="19" xfId="0" applyFont="1" applyBorder="1" applyAlignment="1" applyProtection="1">
      <alignment horizontal="center" vertical="center"/>
      <protection locked="0"/>
    </xf>
    <xf numFmtId="0" fontId="103" fillId="10" borderId="0" xfId="0" applyFont="1" applyFill="1" applyAlignment="1" applyProtection="1">
      <alignment horizontal="left"/>
      <protection locked="0"/>
    </xf>
    <xf numFmtId="169" fontId="14" fillId="0" borderId="0" xfId="0" applyNumberFormat="1" applyFont="1" applyAlignment="1" applyProtection="1">
      <alignment horizontal="left"/>
      <protection hidden="1"/>
    </xf>
    <xf numFmtId="176" fontId="0" fillId="0" borderId="21" xfId="0" applyNumberFormat="1" applyBorder="1" applyAlignment="1" applyProtection="1">
      <alignment horizontal="left"/>
      <protection hidden="1"/>
    </xf>
    <xf numFmtId="176" fontId="0" fillId="0" borderId="0" xfId="0" applyNumberFormat="1" applyAlignment="1" applyProtection="1">
      <alignment horizontal="left"/>
      <protection hidden="1"/>
    </xf>
    <xf numFmtId="177" fontId="0" fillId="0" borderId="0" xfId="0" applyNumberFormat="1" applyAlignment="1" applyProtection="1">
      <alignment horizontal="left"/>
      <protection hidden="1"/>
    </xf>
    <xf numFmtId="0" fontId="17" fillId="2" borderId="7" xfId="0" applyFont="1" applyFill="1" applyBorder="1" applyAlignment="1">
      <alignment horizontal="center"/>
    </xf>
    <xf numFmtId="0" fontId="2" fillId="17" borderId="8" xfId="0" applyFont="1" applyFill="1" applyBorder="1" applyAlignment="1" applyProtection="1">
      <alignment horizontal="left"/>
      <protection locked="0"/>
    </xf>
    <xf numFmtId="0" fontId="2" fillId="17" borderId="10" xfId="0" applyFont="1" applyFill="1" applyBorder="1" applyAlignment="1" applyProtection="1">
      <alignment horizontal="left"/>
      <protection locked="0"/>
    </xf>
    <xf numFmtId="0" fontId="155" fillId="22" borderId="8" xfId="0" applyFont="1" applyFill="1" applyBorder="1" applyAlignment="1" applyProtection="1">
      <alignment horizontal="left" indent="1"/>
      <protection locked="0"/>
    </xf>
    <xf numFmtId="0" fontId="155" fillId="22" borderId="9" xfId="0" applyFont="1" applyFill="1" applyBorder="1" applyAlignment="1" applyProtection="1">
      <alignment horizontal="left" indent="1"/>
      <protection locked="0"/>
    </xf>
    <xf numFmtId="0" fontId="170" fillId="0" borderId="0" xfId="0" applyFont="1" applyAlignment="1">
      <alignment horizontal="left"/>
    </xf>
    <xf numFmtId="0" fontId="5" fillId="45" borderId="0" xfId="1" applyFont="1" applyFill="1" applyAlignment="1" applyProtection="1">
      <alignment horizontal="center" vertical="center"/>
    </xf>
    <xf numFmtId="0" fontId="6" fillId="45" borderId="0" xfId="1" applyFont="1" applyFill="1" applyAlignment="1" applyProtection="1">
      <alignment horizontal="center" vertical="center"/>
    </xf>
    <xf numFmtId="0" fontId="10" fillId="12" borderId="19" xfId="0" applyFont="1" applyFill="1" applyBorder="1" applyAlignment="1">
      <alignment horizontal="center" vertical="center" wrapText="1"/>
    </xf>
    <xf numFmtId="0" fontId="10" fillId="12" borderId="16" xfId="0" applyFont="1" applyFill="1" applyBorder="1" applyAlignment="1">
      <alignment horizontal="center" vertical="center" wrapText="1"/>
    </xf>
    <xf numFmtId="1" fontId="23" fillId="8" borderId="18" xfId="0" applyNumberFormat="1" applyFont="1" applyFill="1" applyBorder="1" applyAlignment="1">
      <alignment horizontal="center" vertical="center" wrapText="1"/>
    </xf>
    <xf numFmtId="1" fontId="23" fillId="8" borderId="0" xfId="0" applyNumberFormat="1" applyFont="1" applyFill="1" applyAlignment="1">
      <alignment horizontal="center" vertical="center" wrapText="1"/>
    </xf>
    <xf numFmtId="0" fontId="10" fillId="12" borderId="18" xfId="0" applyFont="1" applyFill="1" applyBorder="1" applyAlignment="1">
      <alignment horizontal="center" vertical="center" wrapText="1"/>
    </xf>
    <xf numFmtId="0" fontId="10" fillId="12" borderId="15" xfId="0" applyFont="1" applyFill="1" applyBorder="1" applyAlignment="1">
      <alignment horizontal="center" vertical="center" wrapText="1"/>
    </xf>
    <xf numFmtId="4" fontId="27" fillId="8" borderId="8" xfId="0" applyNumberFormat="1" applyFont="1" applyFill="1" applyBorder="1" applyAlignment="1" applyProtection="1">
      <alignment horizontal="center" vertical="center"/>
      <protection hidden="1"/>
    </xf>
    <xf numFmtId="4" fontId="27" fillId="8" borderId="9" xfId="0" applyNumberFormat="1" applyFont="1" applyFill="1" applyBorder="1" applyAlignment="1" applyProtection="1">
      <alignment horizontal="center" vertical="center"/>
      <protection hidden="1"/>
    </xf>
    <xf numFmtId="4" fontId="23" fillId="8" borderId="8" xfId="0" applyNumberFormat="1" applyFont="1" applyFill="1" applyBorder="1" applyAlignment="1" applyProtection="1">
      <alignment horizontal="center" vertical="center"/>
      <protection locked="0"/>
    </xf>
    <xf numFmtId="4" fontId="23" fillId="8" borderId="9" xfId="0" applyNumberFormat="1" applyFont="1" applyFill="1" applyBorder="1" applyAlignment="1" applyProtection="1">
      <alignment horizontal="center" vertical="center"/>
      <protection locked="0"/>
    </xf>
    <xf numFmtId="4" fontId="23" fillId="8" borderId="10" xfId="0" applyNumberFormat="1" applyFont="1" applyFill="1" applyBorder="1" applyAlignment="1" applyProtection="1">
      <alignment horizontal="center" vertical="center"/>
      <protection locked="0"/>
    </xf>
    <xf numFmtId="4" fontId="23" fillId="8" borderId="17" xfId="0" applyNumberFormat="1" applyFont="1" applyFill="1" applyBorder="1" applyAlignment="1" applyProtection="1">
      <alignment horizontal="center" vertical="center"/>
      <protection locked="0"/>
    </xf>
    <xf numFmtId="4" fontId="23" fillId="8" borderId="18" xfId="0" applyNumberFormat="1" applyFont="1" applyFill="1" applyBorder="1" applyAlignment="1" applyProtection="1">
      <alignment horizontal="center" vertical="center"/>
      <protection locked="0"/>
    </xf>
    <xf numFmtId="4" fontId="23" fillId="8" borderId="15" xfId="0" applyNumberFormat="1" applyFont="1" applyFill="1" applyBorder="1" applyAlignment="1" applyProtection="1">
      <alignment horizontal="center" vertical="center"/>
      <protection locked="0"/>
    </xf>
    <xf numFmtId="1" fontId="23" fillId="8" borderId="8" xfId="0" applyNumberFormat="1" applyFont="1" applyFill="1" applyBorder="1" applyAlignment="1" applyProtection="1">
      <alignment horizontal="center" vertical="center"/>
      <protection locked="0"/>
    </xf>
    <xf numFmtId="1" fontId="23" fillId="8" borderId="9" xfId="0" applyNumberFormat="1" applyFont="1" applyFill="1" applyBorder="1" applyAlignment="1" applyProtection="1">
      <alignment horizontal="center" vertical="center"/>
      <protection locked="0"/>
    </xf>
    <xf numFmtId="1" fontId="23" fillId="8" borderId="10" xfId="0" applyNumberFormat="1" applyFont="1" applyFill="1" applyBorder="1" applyAlignment="1" applyProtection="1">
      <alignment horizontal="center" vertical="center"/>
      <protection locked="0"/>
    </xf>
    <xf numFmtId="1" fontId="18" fillId="22" borderId="8" xfId="0" applyNumberFormat="1" applyFont="1" applyFill="1" applyBorder="1" applyAlignment="1" applyProtection="1">
      <alignment horizontal="center" vertical="center"/>
      <protection locked="0"/>
    </xf>
    <xf numFmtId="1" fontId="18" fillId="22" borderId="10" xfId="0" applyNumberFormat="1" applyFont="1" applyFill="1" applyBorder="1" applyAlignment="1" applyProtection="1">
      <alignment horizontal="center" vertical="center"/>
      <protection locked="0"/>
    </xf>
    <xf numFmtId="1" fontId="18" fillId="22" borderId="21" xfId="0" applyNumberFormat="1" applyFont="1" applyFill="1" applyBorder="1" applyAlignment="1" applyProtection="1">
      <alignment horizontal="center" vertical="center"/>
      <protection hidden="1"/>
    </xf>
    <xf numFmtId="1" fontId="18" fillId="22" borderId="0" xfId="0" applyNumberFormat="1" applyFont="1" applyFill="1" applyAlignment="1" applyProtection="1">
      <alignment horizontal="center" vertical="center"/>
      <protection hidden="1"/>
    </xf>
    <xf numFmtId="0" fontId="7" fillId="19" borderId="7" xfId="0" applyFont="1" applyFill="1" applyBorder="1" applyAlignment="1">
      <alignment horizontal="center" vertical="center" wrapText="1"/>
    </xf>
    <xf numFmtId="0" fontId="11" fillId="19" borderId="8" xfId="0" applyFont="1" applyFill="1" applyBorder="1" applyAlignment="1">
      <alignment horizontal="center"/>
    </xf>
    <xf numFmtId="0" fontId="11" fillId="19" borderId="9" xfId="0" applyFont="1" applyFill="1" applyBorder="1" applyAlignment="1">
      <alignment horizontal="center"/>
    </xf>
    <xf numFmtId="0" fontId="11" fillId="19" borderId="10" xfId="0" applyFont="1" applyFill="1" applyBorder="1" applyAlignment="1">
      <alignment horizontal="center"/>
    </xf>
    <xf numFmtId="14" fontId="5" fillId="2" borderId="0" xfId="1" applyNumberFormat="1" applyFont="1" applyFill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16" fillId="36" borderId="0" xfId="0" applyFont="1" applyFill="1" applyAlignment="1">
      <alignment horizontal="center" vertical="center"/>
    </xf>
    <xf numFmtId="0" fontId="161" fillId="17" borderId="0" xfId="0" applyFont="1" applyFill="1" applyAlignment="1">
      <alignment horizontal="center" vertical="center"/>
    </xf>
    <xf numFmtId="0" fontId="160" fillId="13" borderId="0" xfId="1" applyFont="1" applyFill="1" applyAlignment="1" applyProtection="1">
      <alignment horizontal="center"/>
    </xf>
    <xf numFmtId="0" fontId="95" fillId="14" borderId="0" xfId="0" applyFont="1" applyFill="1" applyAlignment="1">
      <alignment horizontal="left" vertical="center" wrapText="1" indent="2"/>
    </xf>
    <xf numFmtId="0" fontId="94" fillId="14" borderId="0" xfId="1" applyFont="1" applyFill="1" applyAlignment="1" applyProtection="1">
      <alignment horizontal="center" vertical="center" wrapText="1"/>
    </xf>
    <xf numFmtId="0" fontId="0" fillId="9" borderId="0" xfId="0" applyFill="1" applyAlignment="1">
      <alignment horizontal="left" vertical="center" wrapText="1"/>
    </xf>
    <xf numFmtId="0" fontId="73" fillId="22" borderId="0" xfId="0" applyFont="1" applyFill="1" applyAlignment="1">
      <alignment horizontal="center" vertical="center" wrapText="1"/>
    </xf>
    <xf numFmtId="0" fontId="117" fillId="9" borderId="0" xfId="0" applyFont="1" applyFill="1" applyAlignment="1">
      <alignment horizontal="center" vertical="center"/>
    </xf>
    <xf numFmtId="0" fontId="3" fillId="0" borderId="0" xfId="1" applyAlignment="1" applyProtection="1">
      <alignment horizontal="right"/>
    </xf>
    <xf numFmtId="0" fontId="62" fillId="8" borderId="0" xfId="0" applyFont="1" applyFill="1" applyAlignment="1">
      <alignment horizontal="center" vertical="center" wrapText="1"/>
    </xf>
    <xf numFmtId="0" fontId="62" fillId="22" borderId="0" xfId="0" applyFont="1" applyFill="1" applyAlignment="1">
      <alignment horizontal="center" vertical="center" wrapText="1"/>
    </xf>
    <xf numFmtId="0" fontId="119" fillId="17" borderId="0" xfId="0" applyFont="1" applyFill="1" applyAlignment="1">
      <alignment horizontal="left" wrapText="1"/>
    </xf>
    <xf numFmtId="0" fontId="2" fillId="5" borderId="7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left"/>
    </xf>
    <xf numFmtId="0" fontId="120" fillId="5" borderId="17" xfId="1" applyFont="1" applyFill="1" applyBorder="1" applyAlignment="1" applyProtection="1">
      <alignment horizontal="center" vertical="center"/>
    </xf>
    <xf numFmtId="0" fontId="120" fillId="5" borderId="18" xfId="1" applyFont="1" applyFill="1" applyBorder="1" applyAlignment="1" applyProtection="1">
      <alignment horizontal="center" vertical="center"/>
    </xf>
    <xf numFmtId="0" fontId="120" fillId="5" borderId="15" xfId="1" applyFont="1" applyFill="1" applyBorder="1" applyAlignment="1" applyProtection="1">
      <alignment horizontal="center" vertical="center"/>
    </xf>
    <xf numFmtId="0" fontId="120" fillId="5" borderId="20" xfId="1" applyFont="1" applyFill="1" applyBorder="1" applyAlignment="1" applyProtection="1">
      <alignment horizontal="center" vertical="center"/>
    </xf>
    <xf numFmtId="0" fontId="120" fillId="5" borderId="19" xfId="1" applyFont="1" applyFill="1" applyBorder="1" applyAlignment="1" applyProtection="1">
      <alignment horizontal="center" vertical="center"/>
    </xf>
    <xf numFmtId="0" fontId="120" fillId="5" borderId="16" xfId="1" applyFont="1" applyFill="1" applyBorder="1" applyAlignment="1" applyProtection="1">
      <alignment horizontal="center" vertical="center"/>
    </xf>
    <xf numFmtId="0" fontId="2" fillId="5" borderId="17" xfId="0" applyFont="1" applyFill="1" applyBorder="1" applyAlignment="1">
      <alignment horizontal="center" vertical="top" wrapText="1"/>
    </xf>
    <xf numFmtId="0" fontId="2" fillId="5" borderId="18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5" borderId="21" xfId="0" applyFont="1" applyFill="1" applyBorder="1" applyAlignment="1">
      <alignment horizontal="center" vertical="top" wrapText="1"/>
    </xf>
    <xf numFmtId="0" fontId="2" fillId="5" borderId="0" xfId="0" applyFont="1" applyFill="1" applyAlignment="1">
      <alignment horizontal="center" vertical="top" wrapText="1"/>
    </xf>
    <xf numFmtId="0" fontId="2" fillId="5" borderId="22" xfId="0" applyFont="1" applyFill="1" applyBorder="1" applyAlignment="1">
      <alignment horizontal="center" vertical="top" wrapText="1"/>
    </xf>
    <xf numFmtId="0" fontId="2" fillId="5" borderId="20" xfId="0" applyFont="1" applyFill="1" applyBorder="1" applyAlignment="1">
      <alignment horizontal="center" vertical="top" wrapText="1"/>
    </xf>
    <xf numFmtId="0" fontId="2" fillId="5" borderId="19" xfId="0" applyFont="1" applyFill="1" applyBorder="1" applyAlignment="1">
      <alignment horizontal="center" vertical="top" wrapText="1"/>
    </xf>
    <xf numFmtId="0" fontId="2" fillId="5" borderId="16" xfId="0" applyFont="1" applyFill="1" applyBorder="1" applyAlignment="1">
      <alignment horizontal="center" vertical="top" wrapText="1"/>
    </xf>
    <xf numFmtId="0" fontId="128" fillId="5" borderId="8" xfId="1" applyFont="1" applyFill="1" applyBorder="1" applyAlignment="1" applyProtection="1">
      <alignment horizontal="center" vertical="center" wrapText="1"/>
    </xf>
    <xf numFmtId="0" fontId="128" fillId="5" borderId="9" xfId="1" applyFont="1" applyFill="1" applyBorder="1" applyAlignment="1" applyProtection="1">
      <alignment horizontal="center" vertical="center" wrapText="1"/>
    </xf>
    <xf numFmtId="0" fontId="128" fillId="5" borderId="10" xfId="1" applyFont="1" applyFill="1" applyBorder="1" applyAlignment="1" applyProtection="1">
      <alignment horizontal="center" vertical="center" wrapText="1"/>
    </xf>
    <xf numFmtId="0" fontId="36" fillId="22" borderId="0" xfId="0" applyFont="1" applyFill="1" applyAlignment="1">
      <alignment horizontal="center" vertical="center" wrapText="1"/>
    </xf>
    <xf numFmtId="0" fontId="158" fillId="17" borderId="0" xfId="1" applyFont="1" applyFill="1" applyAlignment="1" applyProtection="1">
      <alignment horizontal="center"/>
    </xf>
    <xf numFmtId="0" fontId="128" fillId="17" borderId="0" xfId="1" applyFont="1" applyFill="1" applyAlignment="1" applyProtection="1">
      <alignment horizontal="center"/>
    </xf>
    <xf numFmtId="14" fontId="0" fillId="0" borderId="0" xfId="0" applyNumberFormat="1" applyAlignment="1">
      <alignment horizontal="center"/>
    </xf>
    <xf numFmtId="14" fontId="151" fillId="2" borderId="28" xfId="0" applyNumberFormat="1" applyFont="1" applyFill="1" applyBorder="1" applyAlignment="1">
      <alignment horizontal="center" vertical="center" wrapText="1"/>
    </xf>
    <xf numFmtId="14" fontId="151" fillId="2" borderId="28" xfId="0" applyNumberFormat="1" applyFont="1" applyFill="1" applyBorder="1" applyAlignment="1">
      <alignment horizontal="center" vertical="center"/>
    </xf>
    <xf numFmtId="0" fontId="62" fillId="2" borderId="0" xfId="0" applyFont="1" applyFill="1" applyAlignment="1">
      <alignment horizontal="left" vertical="center"/>
    </xf>
    <xf numFmtId="184" fontId="150" fillId="47" borderId="0" xfId="0" applyNumberFormat="1" applyFont="1" applyFill="1" applyAlignment="1" applyProtection="1">
      <alignment horizontal="center"/>
      <protection hidden="1"/>
    </xf>
    <xf numFmtId="0" fontId="150" fillId="47" borderId="0" xfId="0" applyFont="1" applyFill="1" applyProtection="1">
      <protection locked="0"/>
    </xf>
    <xf numFmtId="0" fontId="150" fillId="47" borderId="0" xfId="0" applyFont="1" applyFill="1" applyAlignment="1" applyProtection="1">
      <alignment horizontal="center"/>
      <protection locked="0"/>
    </xf>
  </cellXfs>
  <cellStyles count="7">
    <cellStyle name="60% - Ênfase1" xfId="6" builtinId="32"/>
    <cellStyle name="Hiperlink" xfId="1" builtinId="8"/>
    <cellStyle name="Hyperlink 2" xfId="2" xr:uid="{00000000-0005-0000-0000-000002000000}"/>
    <cellStyle name="Moeda" xfId="4" builtinId="4"/>
    <cellStyle name="Moeda 2" xfId="3" xr:uid="{00000000-0005-0000-0000-000004000000}"/>
    <cellStyle name="Normal" xfId="0" builtinId="0"/>
    <cellStyle name="Porcentagem" xfId="5" builtinId="5"/>
  </cellStyles>
  <dxfs count="318"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6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rgb="FF883230"/>
        </patternFill>
      </fill>
    </dxf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5" tint="0.59996337778862885"/>
        </patternFill>
      </fill>
      <border>
        <left/>
        <right/>
        <top/>
        <bottom/>
      </border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C00000"/>
      </font>
      <fill>
        <patternFill>
          <bgColor theme="7" tint="0.79998168889431442"/>
        </patternFill>
      </fill>
    </dxf>
    <dxf>
      <font>
        <color theme="4"/>
      </font>
      <fill>
        <patternFill>
          <bgColor theme="6" tint="0.79998168889431442"/>
        </patternFill>
      </fill>
    </dxf>
    <dxf>
      <font>
        <color rgb="FFC00000"/>
      </font>
      <fill>
        <patternFill>
          <bgColor theme="7" tint="0.79998168889431442"/>
        </patternFill>
      </fill>
    </dxf>
    <dxf>
      <font>
        <color theme="4"/>
      </font>
      <fill>
        <patternFill>
          <bgColor theme="6" tint="0.79998168889431442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fill>
        <patternFill patternType="solid">
          <fgColor indexed="64"/>
          <bgColor indexed="2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color auto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fill>
        <patternFill patternType="solid">
          <fgColor indexed="64"/>
          <bgColor indexed="2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fill>
        <patternFill patternType="solid">
          <fgColor indexed="64"/>
          <bgColor indexed="2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fill>
        <patternFill patternType="solid">
          <fgColor indexed="64"/>
          <bgColor indexed="23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fill>
        <patternFill patternType="solid">
          <fgColor indexed="64"/>
          <bgColor indexed="23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minor"/>
      </font>
      <numFmt numFmtId="184" formatCode="000&quot;º&quot;"/>
      <fill>
        <patternFill patternType="solid">
          <fgColor indexed="64"/>
          <bgColor indexed="23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medium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  <protection locked="0" hidden="0"/>
    </dxf>
    <dxf>
      <border outline="0"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3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protection locked="0" hidden="0"/>
    </dxf>
    <dxf>
      <numFmt numFmtId="165" formatCode="#,##0.00_ ;[Red]\-#,##0.00\ "/>
      <alignment horizontal="center" vertical="bottom" textRotation="0" wrapText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65" formatCode="#,##0.00_ ;[Red]\-#,##0.00\ 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numFmt numFmtId="165" formatCode="#,##0.00_ ;[Red]\-#,##0.00\ "/>
      <fill>
        <patternFill patternType="none">
          <fgColor indexed="64"/>
          <bgColor auto="1"/>
        </patternFill>
      </fill>
      <protection locked="1" hidden="1"/>
    </dxf>
    <dxf>
      <font>
        <b/>
        <strike val="0"/>
        <outline val="0"/>
        <shadow val="0"/>
        <u val="none"/>
        <vertAlign val="baseline"/>
        <sz val="14"/>
        <color auto="1"/>
        <name val="Calibri"/>
        <scheme val="minor"/>
      </font>
      <numFmt numFmtId="165" formatCode="#,##0.00_ ;[Red]\-#,##0.00\ "/>
      <fill>
        <patternFill patternType="none">
          <fgColor indexed="64"/>
          <bgColor auto="1"/>
        </patternFill>
      </fill>
      <protection locked="1" hidden="1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#,##0.00_ ;[Red]\-#,##0.00\ 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#,##0.00_ ;[Red]\-#,##0.00\ "/>
      <fill>
        <patternFill patternType="none">
          <fgColor indexed="64"/>
          <bgColor auto="1"/>
        </patternFill>
      </fill>
    </dxf>
    <dxf>
      <numFmt numFmtId="4" formatCode="#,##0.0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0.39997558519241921"/>
        </patternFill>
      </fill>
    </dxf>
    <dxf>
      <numFmt numFmtId="14" formatCode="0.00%"/>
    </dxf>
    <dxf>
      <numFmt numFmtId="4" formatCode="#,##0.00"/>
      <protection locked="1" hidden="1"/>
    </dxf>
    <dxf>
      <protection locked="0" hidden="0"/>
    </dxf>
    <dxf>
      <numFmt numFmtId="4" formatCode="#,##0.00"/>
      <protection locked="0" hidden="0"/>
    </dxf>
    <dxf>
      <numFmt numFmtId="170" formatCode="m/d/yyyy"/>
      <protection locked="0" hidden="0"/>
    </dxf>
    <dxf>
      <protection locked="0" hidden="0"/>
    </dxf>
    <dxf>
      <numFmt numFmtId="4" formatCode="#,##0.00"/>
      <protection locked="0" hidden="0"/>
    </dxf>
    <dxf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1" hidden="1"/>
    </dxf>
    <dxf>
      <numFmt numFmtId="170" formatCode="m/d/yyyy"/>
      <protection locked="0" hidden="0"/>
    </dxf>
    <dxf>
      <numFmt numFmtId="170" formatCode="m/d/yyyy"/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0" formatCode="m/d/yyyy"/>
    </dxf>
    <dxf>
      <numFmt numFmtId="4" formatCode="#,##0.00"/>
    </dxf>
    <dxf>
      <font>
        <b val="0"/>
        <color auto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color auto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color auto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</dxf>
    <dxf>
      <numFmt numFmtId="170" formatCode="m/d/yyyy"/>
    </dxf>
    <dxf>
      <numFmt numFmtId="170" formatCode="m/d/yyyy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0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1" defaultTableStyle="TableStyleMedium2" defaultPivotStyle="PivotStyleLight16">
    <tableStyle name="MySqlDefault" pivot="0" table="0" count="0" xr9:uid="{00000000-0011-0000-FFFF-FFFF00000000}"/>
  </tableStyles>
  <colors>
    <mruColors>
      <color rgb="FF99FF99"/>
      <color rgb="FF678034"/>
      <color rgb="FFC96563"/>
      <color rgb="FFCD6F6D"/>
      <color rgb="FF7E0404"/>
      <color rgb="FF800000"/>
      <color rgb="FFA50021"/>
      <color rgb="FF8832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39351840838587"/>
          <c:y val="0.10477588028769524"/>
          <c:w val="0.84107460887630803"/>
          <c:h val="0.891351535603515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solidFill>
                <a:schemeClr val="bg1"/>
              </a:solidFill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numFmt formatCode="#,##0.00" sourceLinked="0"/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Menu!$Z$8:$Z$12</c:f>
              <c:strCache>
                <c:ptCount val="5"/>
                <c:pt idx="0">
                  <c:v>HABITAÇÃO</c:v>
                </c:pt>
                <c:pt idx="1">
                  <c:v>HABITAÇÃO</c:v>
                </c:pt>
                <c:pt idx="2">
                  <c:v>HABITAÇÃO</c:v>
                </c:pt>
                <c:pt idx="3">
                  <c:v>HABITAÇÃO</c:v>
                </c:pt>
                <c:pt idx="4">
                  <c:v>HABITAÇÃO</c:v>
                </c:pt>
              </c:strCache>
            </c:strRef>
          </c:cat>
          <c:val>
            <c:numRef>
              <c:f>Menu!$Y$8:$Y$12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10-463C-8770-6A0A6F7B9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75638272"/>
        <c:axId val="75639808"/>
      </c:barChart>
      <c:catAx>
        <c:axId val="7563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639808"/>
        <c:crosses val="autoZero"/>
        <c:auto val="1"/>
        <c:lblAlgn val="ctr"/>
        <c:lblOffset val="100"/>
        <c:noMultiLvlLbl val="0"/>
      </c:catAx>
      <c:valAx>
        <c:axId val="75639808"/>
        <c:scaling>
          <c:orientation val="minMax"/>
        </c:scaling>
        <c:delete val="1"/>
        <c:axPos val="l"/>
        <c:numFmt formatCode="#,##0.00" sourceLinked="1"/>
        <c:majorTickMark val="out"/>
        <c:minorTickMark val="none"/>
        <c:tickLblPos val="none"/>
        <c:crossAx val="756382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accent1">
        <a:lumMod val="75000"/>
      </a:schemeClr>
    </a:solidFill>
    <a:ln w="9525" cap="flat" cmpd="sng" algn="ctr">
      <a:solidFill>
        <a:schemeClr val="accent1">
          <a:shade val="95000"/>
          <a:satMod val="105000"/>
        </a:schemeClr>
      </a:solidFill>
      <a:prstDash val="solid"/>
      <a:round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SALDO DAS</a:t>
            </a:r>
            <a:r>
              <a:rPr lang="en-US" sz="1600" baseline="0"/>
              <a:t> CONTAS E LIMITES DOS CARTÕES</a:t>
            </a:r>
            <a:endParaRPr lang="en-US" sz="1600"/>
          </a:p>
        </c:rich>
      </c:tx>
      <c:layout>
        <c:manualLayout>
          <c:xMode val="edge"/>
          <c:yMode val="edge"/>
          <c:x val="5.5387041667215933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2250056465925823"/>
          <c:y val="5.7246784476122962E-2"/>
          <c:w val="0.57749943534074955"/>
          <c:h val="0.9093440516730536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GrupoCartões!$I$8</c:f>
              <c:strCache>
                <c:ptCount val="1"/>
                <c:pt idx="0">
                  <c:v>SALDO ATUAL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  <a:effectLst/>
          </c:spPr>
          <c:invertIfNegative val="1"/>
          <c:dLbls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GrupoCartões!$E$9:$E$9</c:f>
              <c:numCache>
                <c:formatCode>General</c:formatCode>
                <c:ptCount val="1"/>
              </c:numCache>
            </c:numRef>
          </c:cat>
          <c:val>
            <c:numRef>
              <c:f>GrupoCartões!$I$9:$I$9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4B-4E2C-A412-D152DC3F72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"/>
        <c:axId val="87666048"/>
        <c:axId val="87716992"/>
      </c:barChart>
      <c:catAx>
        <c:axId val="876660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solidFill>
            <a:schemeClr val="accent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solidFill>
                    <a:schemeClr val="tx1">
                      <a:lumMod val="15000"/>
                      <a:lumOff val="85000"/>
                    </a:schemeClr>
                  </a:solidFill>
                </a:ln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16992"/>
        <c:crosses val="autoZero"/>
        <c:auto val="1"/>
        <c:lblAlgn val="ctr"/>
        <c:lblOffset val="10"/>
        <c:tickMarkSkip val="1"/>
        <c:noMultiLvlLbl val="0"/>
      </c:catAx>
      <c:valAx>
        <c:axId val="87716992"/>
        <c:scaling>
          <c:orientation val="minMax"/>
        </c:scaling>
        <c:delete val="1"/>
        <c:axPos val="t"/>
        <c:numFmt formatCode="#,##0.00_ ;[Red]\-#,##0.00\ " sourceLinked="1"/>
        <c:majorTickMark val="none"/>
        <c:minorTickMark val="none"/>
        <c:tickLblPos val="none"/>
        <c:crossAx val="8766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135013097660125E-3"/>
          <c:y val="5.5790591938264897E-2"/>
          <c:w val="0.99611874041641157"/>
          <c:h val="0.9442086041754226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9FF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44-4E6F-AEE5-03C90BCA9C82}"/>
              </c:ext>
            </c:extLst>
          </c:dPt>
          <c:dLbls>
            <c:dLbl>
              <c:idx val="0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B44-4E6F-AEE5-03C90BCA9C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'Projeto-Sonho'!$E$10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'Projeto-Sonho'!#REF!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B44-4E6F-AEE5-03C90BCA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7733760"/>
        <c:axId val="87735296"/>
      </c:barChart>
      <c:catAx>
        <c:axId val="87733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87735296"/>
        <c:crosses val="autoZero"/>
        <c:auto val="1"/>
        <c:lblAlgn val="ctr"/>
        <c:lblOffset val="100"/>
        <c:noMultiLvlLbl val="0"/>
      </c:catAx>
      <c:valAx>
        <c:axId val="87735296"/>
        <c:scaling>
          <c:orientation val="minMax"/>
          <c:max val="1"/>
          <c:min val="0"/>
        </c:scaling>
        <c:delete val="1"/>
        <c:axPos val="b"/>
        <c:numFmt formatCode="0.0%" sourceLinked="1"/>
        <c:majorTickMark val="none"/>
        <c:minorTickMark val="none"/>
        <c:tickLblPos val="none"/>
        <c:crossAx val="87733760"/>
        <c:crosses val="autoZero"/>
        <c:crossBetween val="between"/>
      </c:valAx>
      <c:spPr>
        <a:solidFill>
          <a:schemeClr val="accent3">
            <a:lumMod val="5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12067572212748"/>
          <c:y val="0"/>
          <c:w val="0.87924670362558299"/>
          <c:h val="0.783302126604252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Menu!$C$7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Menu!$D$6:$O$6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Menu!$D$7:$O$7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B-4E82-AB00-515D7350B0CB}"/>
            </c:ext>
          </c:extLst>
        </c:ser>
        <c:ser>
          <c:idx val="1"/>
          <c:order val="1"/>
          <c:tx>
            <c:strRef>
              <c:f>Menu!$C$8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Menu!$D$6:$O$6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Menu!$D$8:$O$8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B-4E82-AB00-515D7350B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07550976"/>
        <c:axId val="107819008"/>
      </c:barChart>
      <c:lineChart>
        <c:grouping val="stacked"/>
        <c:varyColors val="0"/>
        <c:ser>
          <c:idx val="3"/>
          <c:order val="2"/>
          <c:tx>
            <c:strRef>
              <c:f>Menu!$C$10</c:f>
              <c:strCache>
                <c:ptCount val="1"/>
                <c:pt idx="0">
                  <c:v>ACUMULADO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chemeClr val="accent6"/>
                </a:solidFill>
              </a:ln>
            </c:spPr>
          </c:marker>
          <c:val>
            <c:numRef>
              <c:f>Menu!$D$10:$O$10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9-4CA9-B980-D8B0059AA764}"/>
            </c:ext>
          </c:extLst>
        </c:ser>
        <c:ser>
          <c:idx val="2"/>
          <c:order val="3"/>
          <c:tx>
            <c:v>SALDO DO MÊS</c:v>
          </c:tx>
          <c:spPr>
            <a:ln w="508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Menu!$D$9:$O$9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EB-4E82-AB00-515D7350B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550976"/>
        <c:axId val="107819008"/>
      </c:lineChart>
      <c:catAx>
        <c:axId val="10755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819008"/>
        <c:crosses val="autoZero"/>
        <c:auto val="1"/>
        <c:lblAlgn val="ctr"/>
        <c:lblOffset val="100"/>
        <c:noMultiLvlLbl val="0"/>
      </c:catAx>
      <c:valAx>
        <c:axId val="10781900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one"/>
        <c:crossAx val="1075509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1">
            <a:lumMod val="75000"/>
          </a:schemeClr>
        </a:solid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502" footer="0.314960620000005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226889705969296E-2"/>
          <c:y val="7.0175438596491114E-4"/>
          <c:w val="0.92475556565885564"/>
          <c:h val="0.74041657073567557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Dividas!$D$9:$O$9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Dividas!$D$10:$O$10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8-4148-8D82-20D876D4F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71922176"/>
        <c:axId val="171923712"/>
      </c:barChart>
      <c:catAx>
        <c:axId val="1719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3712"/>
        <c:crosses val="autoZero"/>
        <c:auto val="1"/>
        <c:lblAlgn val="ctr"/>
        <c:lblOffset val="100"/>
        <c:noMultiLvlLbl val="0"/>
      </c:catAx>
      <c:valAx>
        <c:axId val="171923712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one"/>
        <c:crossAx val="1719221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502" footer="0.314960620000005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'Juros e Descontos'!$C$8</c:f>
              <c:strCache>
                <c:ptCount val="1"/>
                <c:pt idx="0">
                  <c:v>JUROS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'Juros e Descontos'!$D$7:$O$7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e Descontos'!$D$8:$O$8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F-44B7-932A-8940AE5A6082}"/>
            </c:ext>
          </c:extLst>
        </c:ser>
        <c:ser>
          <c:idx val="1"/>
          <c:order val="1"/>
          <c:tx>
            <c:strRef>
              <c:f>'Juros e Descontos'!$C$9</c:f>
              <c:strCache>
                <c:ptCount val="1"/>
                <c:pt idx="0">
                  <c:v>DESCONTOS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'Juros e Descontos'!$D$7:$O$7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e Descontos'!$D$9:$O$9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F-44B7-932A-8940AE5A6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72236160"/>
        <c:axId val="172246144"/>
      </c:barChart>
      <c:lineChart>
        <c:grouping val="percentStacked"/>
        <c:varyColors val="0"/>
        <c:ser>
          <c:idx val="2"/>
          <c:order val="2"/>
          <c:tx>
            <c:strRef>
              <c:f>'Juros e Descontos'!$C$11</c:f>
              <c:strCache>
                <c:ptCount val="1"/>
                <c:pt idx="0">
                  <c:v>RESULTADO ACUMULADO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6"/>
            <c:spPr>
              <a:gradFill>
                <a:gsLst>
                  <a:gs pos="0">
                    <a:schemeClr val="accent4">
                      <a:tint val="65000"/>
                    </a:schemeClr>
                  </a:gs>
                  <a:gs pos="46000">
                    <a:schemeClr val="accent4">
                      <a:tint val="65000"/>
                    </a:schemeClr>
                  </a:gs>
                  <a:gs pos="100000">
                    <a:schemeClr val="accent4">
                      <a:tint val="65000"/>
                      <a:lumMod val="20000"/>
                      <a:lumOff val="80000"/>
                      <a:alpha val="0"/>
                    </a:schemeClr>
                  </a:gs>
                </a:gsLst>
                <a:path path="circle">
                  <a:fillToRect l="50000" t="-80000" r="50000" b="180000"/>
                </a:path>
              </a:gradFill>
              <a:ln w="9525" cap="flat" cmpd="sng" algn="ctr">
                <a:solidFill>
                  <a:schemeClr val="accent4">
                    <a:tint val="65000"/>
                    <a:shade val="95000"/>
                  </a:schemeClr>
                </a:solidFill>
                <a:round/>
              </a:ln>
              <a:effectLst/>
            </c:spPr>
          </c:marker>
          <c:dLbls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'Juros e Descontos'!$D$7:$O$7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e Descontos'!$D$11:$O$11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7F-44B7-932A-8940AE5A6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36160"/>
        <c:axId val="172246144"/>
      </c:lineChart>
      <c:catAx>
        <c:axId val="17223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246144"/>
        <c:crosses val="autoZero"/>
        <c:auto val="1"/>
        <c:lblAlgn val="ctr"/>
        <c:lblOffset val="100"/>
        <c:noMultiLvlLbl val="0"/>
      </c:catAx>
      <c:valAx>
        <c:axId val="17224614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one"/>
        <c:crossAx val="17223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552" footer="0.3149606200000055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2771069703675323"/>
          <c:y val="4.2127435492364399E-3"/>
          <c:w val="0.62992386626945884"/>
          <c:h val="0.9957872564507636"/>
        </c:manualLayout>
      </c:layout>
      <c:pie3DChart>
        <c:varyColors val="1"/>
        <c:ser>
          <c:idx val="0"/>
          <c:order val="0"/>
          <c:tx>
            <c:strRef>
              <c:f>Anual!$D$9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5814-4EF5-8404-74593B33A8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5814-4EF5-8404-74593B33A8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5814-4EF5-8404-74593B33A8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5814-4EF5-8404-74593B33A8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5814-4EF5-8404-74593B33A88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5814-4EF5-8404-74593B33A8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5814-4EF5-8404-74593B33A88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5814-4EF5-8404-74593B33A88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5814-4EF5-8404-74593B33A88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5814-4EF5-8404-74593B33A88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5814-4EF5-8404-74593B33A88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5814-4EF5-8404-74593B33A8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5814-4EF5-8404-74593B33A88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5814-4EF5-8404-74593B33A88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5814-4EF5-8404-74593B33A88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5814-4EF5-8404-74593B33A88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5814-4EF5-8404-74593B33A88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5814-4EF5-8404-74593B33A8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5814-4EF5-8404-74593B33A88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5814-4EF5-8404-74593B33A88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Anual!$C$10:$C$29</c:f>
              <c:strCache>
                <c:ptCount val="20"/>
                <c:pt idx="0">
                  <c:v>HABITAÇÃO</c:v>
                </c:pt>
                <c:pt idx="1">
                  <c:v>ALIMENTAÇÃO</c:v>
                </c:pt>
                <c:pt idx="2">
                  <c:v>TRANSPORTES</c:v>
                </c:pt>
                <c:pt idx="3">
                  <c:v>AUTOMÓVEL</c:v>
                </c:pt>
                <c:pt idx="4">
                  <c:v>MOTO</c:v>
                </c:pt>
                <c:pt idx="5">
                  <c:v>DESPESAS PESSOAIS</c:v>
                </c:pt>
                <c:pt idx="6">
                  <c:v>DEPENDENTES/FILHOS</c:v>
                </c:pt>
                <c:pt idx="7">
                  <c:v>LAZER/ENTRETENIMENTO</c:v>
                </c:pt>
                <c:pt idx="8">
                  <c:v>BANCOS</c:v>
                </c:pt>
                <c:pt idx="9">
                  <c:v>PRESENTES/DOAÇÃO/CARIDADE</c:v>
                </c:pt>
                <c:pt idx="10">
                  <c:v>JOGOS E LOTERIA</c:v>
                </c:pt>
                <c:pt idx="11">
                  <c:v>PRESTAÇÃO DE SERVIÇOS</c:v>
                </c:pt>
                <c:pt idx="12">
                  <c:v>AJUSTAR SALDOS</c:v>
                </c:pt>
                <c:pt idx="13">
                  <c:v>OUTROS</c:v>
                </c:pt>
                <c:pt idx="14">
                  <c:v>VAZIO</c:v>
                </c:pt>
                <c:pt idx="15">
                  <c:v>VAZIO</c:v>
                </c:pt>
                <c:pt idx="16">
                  <c:v>VAZIO</c:v>
                </c:pt>
                <c:pt idx="17">
                  <c:v>VAZIO</c:v>
                </c:pt>
                <c:pt idx="18">
                  <c:v>VAZIO</c:v>
                </c:pt>
                <c:pt idx="19">
                  <c:v>VAZIO</c:v>
                </c:pt>
              </c:strCache>
            </c:strRef>
          </c:cat>
          <c:val>
            <c:numRef>
              <c:f>Anual!$D$10:$D$29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4-4152-B885-8416C58232A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7.9286413950415222E-3"/>
          <c:y val="1.4765789226546601E-2"/>
          <c:w val="0.15521241579460551"/>
          <c:h val="0.632915728774200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502" footer="0.314960620000005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B9-4EBA-B1E5-1AB0FFC3DCB1}"/>
              </c:ext>
            </c:extLst>
          </c:dPt>
          <c:dLbls>
            <c:dLbl>
              <c:idx val="0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A6B9-4EBA-B1E5-1AB0FFC3DC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'Projeto-Sonho'!$E$10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'Projeto-Sonho'!#REF!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6B9-4EBA-B1E5-1AB0FFC3D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3552384"/>
        <c:axId val="173553920"/>
      </c:barChart>
      <c:catAx>
        <c:axId val="173552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73553920"/>
        <c:crosses val="autoZero"/>
        <c:auto val="1"/>
        <c:lblAlgn val="ctr"/>
        <c:lblOffset val="100"/>
        <c:noMultiLvlLbl val="0"/>
      </c:catAx>
      <c:valAx>
        <c:axId val="173553920"/>
        <c:scaling>
          <c:orientation val="minMax"/>
          <c:max val="1"/>
          <c:min val="0"/>
        </c:scaling>
        <c:delete val="1"/>
        <c:axPos val="b"/>
        <c:numFmt formatCode="0.0%" sourceLinked="1"/>
        <c:majorTickMark val="none"/>
        <c:minorTickMark val="none"/>
        <c:tickLblPos val="none"/>
        <c:crossAx val="173552384"/>
        <c:crosses val="autoZero"/>
        <c:crossBetween val="between"/>
      </c:valAx>
      <c:spPr>
        <a:solidFill>
          <a:schemeClr val="accent2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A49-4C69-A00B-DFD947A385F9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A49-4C69-A00B-DFD947A385F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'Comparativo AB'!$T$9:$U$9</c:f>
              <c:strCache>
                <c:ptCount val="2"/>
                <c:pt idx="0">
                  <c:v>OUTROS RENDIMENTOS</c:v>
                </c:pt>
                <c:pt idx="1">
                  <c:v>TRABALHO</c:v>
                </c:pt>
              </c:strCache>
            </c:strRef>
          </c:cat>
          <c:val>
            <c:numRef>
              <c:f>'Comparativo AB'!$T$10:$U$10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9-4C69-A00B-DFD947A385F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overlay val="0"/>
    </c:legend>
    <c:plotVisOnly val="0"/>
    <c:dispBlanksAs val="zero"/>
    <c:showDLblsOverMax val="0"/>
  </c:chart>
  <c:spPr>
    <a:ln>
      <a:noFill/>
    </a:ln>
  </c:sp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E0C-4CE8-9669-20879301083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E0C-4CE8-9669-208793010838}"/>
              </c:ext>
            </c:extLst>
          </c:dPt>
          <c:dLbls>
            <c:spPr>
              <a:noFill/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'Comparativo AB'!$T$9:$U$9</c:f>
              <c:strCache>
                <c:ptCount val="2"/>
                <c:pt idx="0">
                  <c:v>OUTROS RENDIMENTOS</c:v>
                </c:pt>
                <c:pt idx="1">
                  <c:v>TRABALHO</c:v>
                </c:pt>
              </c:strCache>
            </c:strRef>
          </c:cat>
          <c:val>
            <c:numRef>
              <c:f>'Comparativo AB'!$T$10:$U$10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0C-4CE8-9669-208793010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"/>
        <c:overlap val="100"/>
        <c:axId val="143315712"/>
        <c:axId val="143317248"/>
      </c:barChart>
      <c:catAx>
        <c:axId val="143315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3317248"/>
        <c:crosses val="autoZero"/>
        <c:auto val="1"/>
        <c:lblAlgn val="ctr"/>
        <c:lblOffset val="100"/>
        <c:noMultiLvlLbl val="0"/>
      </c:catAx>
      <c:valAx>
        <c:axId val="143317248"/>
        <c:scaling>
          <c:orientation val="minMax"/>
        </c:scaling>
        <c:delete val="1"/>
        <c:axPos val="l"/>
        <c:numFmt formatCode="#,##0.00" sourceLinked="1"/>
        <c:majorTickMark val="out"/>
        <c:minorTickMark val="none"/>
        <c:tickLblPos val="none"/>
        <c:crossAx val="1433157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1335" footer="0.31496062000001335"/>
    <c:pageSetup paperSize="9" orientation="landscape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t-BR" sz="1000"/>
              <a:t>RESULTADO DO MÊS</a:t>
            </a:r>
          </a:p>
        </c:rich>
      </c:tx>
      <c:layout>
        <c:manualLayout>
          <c:xMode val="edge"/>
          <c:yMode val="edge"/>
          <c:x val="0.3185272014130688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"/>
          <c:y val="0.1327249264977412"/>
          <c:w val="1"/>
          <c:h val="0.611666478129421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AcompanharOrçamento!$B$46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AcompanharOrçamento!$C$45:$E$45</c:f>
              <c:strCache>
                <c:ptCount val="3"/>
                <c:pt idx="0">
                  <c:v>META</c:v>
                </c:pt>
                <c:pt idx="1">
                  <c:v>REALIZADO</c:v>
                </c:pt>
                <c:pt idx="2">
                  <c:v>NÃO REALIZADO</c:v>
                </c:pt>
              </c:strCache>
            </c:strRef>
          </c:cat>
          <c:val>
            <c:numRef>
              <c:f>AcompanharOrçamento!$C$46:$E$46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70-46E0-A1F7-EBD59EA4E269}"/>
            </c:ext>
          </c:extLst>
        </c:ser>
        <c:ser>
          <c:idx val="1"/>
          <c:order val="1"/>
          <c:tx>
            <c:strRef>
              <c:f>AcompanharOrçamento!$B$47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AcompanharOrçamento!$C$45:$E$45</c:f>
              <c:strCache>
                <c:ptCount val="3"/>
                <c:pt idx="0">
                  <c:v>META</c:v>
                </c:pt>
                <c:pt idx="1">
                  <c:v>REALIZADO</c:v>
                </c:pt>
                <c:pt idx="2">
                  <c:v>NÃO REALIZADO</c:v>
                </c:pt>
              </c:strCache>
            </c:strRef>
          </c:cat>
          <c:val>
            <c:numRef>
              <c:f>AcompanharOrçamento!$C$47:$E$47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70-46E0-A1F7-EBD59EA4E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27"/>
        <c:axId val="145793408"/>
        <c:axId val="145794944"/>
      </c:barChart>
      <c:catAx>
        <c:axId val="14579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794944"/>
        <c:crosses val="autoZero"/>
        <c:auto val="1"/>
        <c:lblAlgn val="ctr"/>
        <c:lblOffset val="100"/>
        <c:noMultiLvlLbl val="0"/>
      </c:catAx>
      <c:valAx>
        <c:axId val="1457949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one"/>
        <c:crossAx val="1457934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663" footer="0.3149606200000066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AcompanharSubgrupo!$C$11</c:f>
          <c:strCache>
            <c:ptCount val="1"/>
            <c:pt idx="0">
              <c:v>GUILHERME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777777777777901E-3"/>
          <c:y val="0.17944444444445076"/>
          <c:w val="0.98888888888888893"/>
          <c:h val="0.60725284339459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AcompanharSubgrupo!$D$41</c:f>
              <c:strCache>
                <c:ptCount val="1"/>
                <c:pt idx="0">
                  <c:v>ORÇADO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AcompanharSubgrupo!$C$42</c:f>
              <c:strCache>
                <c:ptCount val="1"/>
                <c:pt idx="0">
                  <c:v>GUILHERME</c:v>
                </c:pt>
              </c:strCache>
            </c:strRef>
          </c:cat>
          <c:val>
            <c:numRef>
              <c:f>AcompanharSubgrupo!$D$42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3-437D-B145-C1113DD3D40A}"/>
            </c:ext>
          </c:extLst>
        </c:ser>
        <c:ser>
          <c:idx val="1"/>
          <c:order val="1"/>
          <c:tx>
            <c:strRef>
              <c:f>AcompanharSubgrupo!$E$41</c:f>
              <c:strCache>
                <c:ptCount val="1"/>
                <c:pt idx="0">
                  <c:v>REALIZADO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pt-BR"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AcompanharSubgrupo!$C$42</c:f>
              <c:strCache>
                <c:ptCount val="1"/>
                <c:pt idx="0">
                  <c:v>GUILHERME</c:v>
                </c:pt>
              </c:strCache>
            </c:strRef>
          </c:cat>
          <c:val>
            <c:numRef>
              <c:f>AcompanharSubgrupo!$E$42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3-437D-B145-C1113DD3D40A}"/>
            </c:ext>
          </c:extLst>
        </c:ser>
        <c:ser>
          <c:idx val="2"/>
          <c:order val="2"/>
          <c:tx>
            <c:strRef>
              <c:f>AcompanharSubgrupo!$F$41</c:f>
              <c:strCache>
                <c:ptCount val="1"/>
                <c:pt idx="0">
                  <c:v>NÃO REALIZADO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AcompanharSubgrupo!$C$42</c:f>
              <c:strCache>
                <c:ptCount val="1"/>
                <c:pt idx="0">
                  <c:v>GUILHERME</c:v>
                </c:pt>
              </c:strCache>
            </c:strRef>
          </c:cat>
          <c:val>
            <c:numRef>
              <c:f>AcompanharSubgrupo!$F$42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E3-437D-B145-C1113DD3D40A}"/>
            </c:ext>
          </c:extLst>
        </c:ser>
        <c:ser>
          <c:idx val="3"/>
          <c:order val="3"/>
          <c:tx>
            <c:strRef>
              <c:f>AcompanharSubgrupo!$G$41</c:f>
              <c:strCache>
                <c:ptCount val="1"/>
                <c:pt idx="0">
                  <c:v>ATRASADO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AcompanharSubgrupo!$C$42</c:f>
              <c:strCache>
                <c:ptCount val="1"/>
                <c:pt idx="0">
                  <c:v>GUILHERME</c:v>
                </c:pt>
              </c:strCache>
            </c:strRef>
          </c:cat>
          <c:val>
            <c:numRef>
              <c:f>AcompanharSubgrupo!$G$42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E3-437D-B145-C1113DD3D4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6094336"/>
        <c:axId val="146104320"/>
      </c:barChart>
      <c:catAx>
        <c:axId val="14609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104320"/>
        <c:crosses val="autoZero"/>
        <c:auto val="1"/>
        <c:lblAlgn val="ctr"/>
        <c:lblOffset val="100"/>
        <c:noMultiLvlLbl val="0"/>
      </c:catAx>
      <c:valAx>
        <c:axId val="14610432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one"/>
        <c:crossAx val="14609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AcompanharSubgrupo!$I$14</c:f>
              <c:numCache>
                <c:formatCode>0%</c:formatCode>
                <c:ptCount val="1"/>
                <c:pt idx="0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B6-43E9-893D-18D933DB2A32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1B6-43E9-893D-18D933DB2A32}"/>
              </c:ext>
            </c:extLst>
          </c:dPt>
          <c:val>
            <c:numRef>
              <c:f>AcompanharSubgrupo!$I$15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3E9-893D-18D933DB2A32}"/>
            </c:ext>
          </c:extLst>
        </c:ser>
        <c:ser>
          <c:idx val="1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1B6-43E9-893D-18D933DB2A32}"/>
              </c:ext>
            </c:extLst>
          </c:dPt>
          <c:dLbls>
            <c:dLbl>
              <c:idx val="0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0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81B6-43E9-893D-18D933DB2A32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no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AcompanharSubgrupo!$I$16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3E9-893D-18D933DB2A32}"/>
            </c:ext>
          </c:extLst>
        </c:ser>
        <c:ser>
          <c:idx val="3"/>
          <c:order val="3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AcompanharSubgrupo!$I$17</c:f>
              <c:numCache>
                <c:formatCode>0%</c:formatCode>
                <c:ptCount val="1"/>
                <c:pt idx="0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B6-43E9-893D-18D933DB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6158336"/>
        <c:axId val="146159872"/>
      </c:barChart>
      <c:catAx>
        <c:axId val="146158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46159872"/>
        <c:crosses val="autoZero"/>
        <c:auto val="1"/>
        <c:lblAlgn val="ctr"/>
        <c:lblOffset val="100"/>
        <c:noMultiLvlLbl val="0"/>
      </c:catAx>
      <c:valAx>
        <c:axId val="146159872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one"/>
        <c:crossAx val="14615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Registrar!$K$5</c:f>
          <c:strCache>
            <c:ptCount val="1"/>
            <c:pt idx="0">
              <c:v>GUILHERME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82E-2"/>
          <c:y val="0.12078703703703704"/>
          <c:w val="0.9388888888888931"/>
          <c:h val="0.57288701702985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Registrar!$K$5</c:f>
              <c:strCache>
                <c:ptCount val="1"/>
                <c:pt idx="0">
                  <c:v>GUILHERME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Registrar!$L$4:$O$4</c15:sqref>
                  </c15:fullRef>
                </c:ext>
              </c:extLst>
              <c:f>Registrar!$N$4:$O$4</c:f>
              <c:strCache>
                <c:ptCount val="2"/>
                <c:pt idx="0">
                  <c:v>METAS</c:v>
                </c:pt>
                <c:pt idx="1">
                  <c:v>REALIZADO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Registrar!$L$5:$O$5</c15:sqref>
                  </c15:fullRef>
                </c:ext>
              </c:extLst>
              <c:f>Registrar!$N$5:$O$5</c:f>
              <c:numCache>
                <c:formatCode>General</c:formatCode>
                <c:ptCount val="2"/>
                <c:pt idx="0" formatCode="#,##0.00">
                  <c:v>0</c:v>
                </c:pt>
                <c:pt idx="1" formatCode="#,##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4-491E-ACC9-C5CF4ED48D01}"/>
            </c:ext>
          </c:extLst>
        </c:ser>
        <c:ser>
          <c:idx val="1"/>
          <c:order val="1"/>
          <c:tx>
            <c:strRef>
              <c:f>Registrar!$K$6</c:f>
              <c:strCache>
                <c:ptCount val="1"/>
                <c:pt idx="0">
                  <c:v>Brinquedos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Registrar!$L$4:$O$4</c15:sqref>
                  </c15:fullRef>
                </c:ext>
              </c:extLst>
              <c:f>Registrar!$N$4:$O$4</c:f>
              <c:strCache>
                <c:ptCount val="2"/>
                <c:pt idx="0">
                  <c:v>METAS</c:v>
                </c:pt>
                <c:pt idx="1">
                  <c:v>REALIZADO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Registrar!$L$6:$O$6</c15:sqref>
                  </c15:fullRef>
                </c:ext>
              </c:extLst>
              <c:f>Registrar!$N$6:$O$6</c:f>
              <c:numCache>
                <c:formatCode>General</c:formatCode>
                <c:ptCount val="2"/>
                <c:pt idx="0" formatCode="#,##0.00">
                  <c:v>0</c:v>
                </c:pt>
                <c:pt idx="1" formatCode="#,##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4-491E-ACC9-C5CF4ED4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"/>
        <c:axId val="136196480"/>
        <c:axId val="136198016"/>
      </c:barChart>
      <c:catAx>
        <c:axId val="13619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198016"/>
        <c:crosses val="autoZero"/>
        <c:auto val="1"/>
        <c:lblAlgn val="ctr"/>
        <c:lblOffset val="100"/>
        <c:noMultiLvlLbl val="0"/>
      </c:catAx>
      <c:valAx>
        <c:axId val="136198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619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'Analise de Cartão'!$C$12</c:f>
          <c:strCache>
            <c:ptCount val="1"/>
            <c:pt idx="0">
              <c:v>2018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de Cartão'!$C$14</c:f>
              <c:strCache>
                <c:ptCount val="1"/>
                <c:pt idx="0">
                  <c:v>Pago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'Analise de Cartão'!$D$13:$O$13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'Analise de Cartão'!$D$14:$O$14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0-4C09-A62F-94B6C8A0D48D}"/>
            </c:ext>
          </c:extLst>
        </c:ser>
        <c:ser>
          <c:idx val="1"/>
          <c:order val="1"/>
          <c:tx>
            <c:strRef>
              <c:f>'Analise de Cartão'!$C$15</c:f>
              <c:strCache>
                <c:ptCount val="1"/>
                <c:pt idx="0">
                  <c:v>Em aberto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'Analise de Cartão'!$D$13:$O$13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'Analise de Cartão'!$D$15:$O$15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0-4C09-A62F-94B6C8A0D48D}"/>
            </c:ext>
          </c:extLst>
        </c:ser>
        <c:ser>
          <c:idx val="2"/>
          <c:order val="2"/>
          <c:tx>
            <c:strRef>
              <c:f>'Analise de Cartão'!$C$16</c:f>
              <c:strCache>
                <c:ptCount val="1"/>
                <c:pt idx="0">
                  <c:v>Atrasado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'Analise de Cartão'!$D$13:$O$13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'Analise de Cartão'!$D$16:$O$16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0-4C09-A62F-94B6C8A0D48D}"/>
            </c:ext>
          </c:extLst>
        </c:ser>
        <c:ser>
          <c:idx val="3"/>
          <c:order val="3"/>
          <c:tx>
            <c:strRef>
              <c:f>'Analise de Cartão'!$C$17</c:f>
              <c:strCache>
                <c:ptCount val="1"/>
                <c:pt idx="0">
                  <c:v>Comprado a cada mês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'Analise de Cartão'!$D$13:$O$13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'Analise de Cartão'!$D$17:$O$17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40-4C09-A62F-94B6C8A0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25"/>
        <c:axId val="136324224"/>
        <c:axId val="136325760"/>
      </c:barChart>
      <c:catAx>
        <c:axId val="1363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325760"/>
        <c:crosses val="autoZero"/>
        <c:auto val="1"/>
        <c:lblAlgn val="ctr"/>
        <c:lblOffset val="100"/>
        <c:noMultiLvlLbl val="0"/>
      </c:catAx>
      <c:valAx>
        <c:axId val="13632576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one"/>
        <c:crossAx val="1363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574" footer="0.3149606200000057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1B-4DA5-8BED-DA7649B50B3C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1B-4DA5-8BED-DA7649B50B3C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1B-4DA5-8BED-DA7649B50B3C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1B-4DA5-8BED-DA7649B50B3C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1B-4DA5-8BED-DA7649B50B3C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01B-4DA5-8BED-DA7649B50B3C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1B-4DA5-8BED-DA7649B50B3C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01B-4DA5-8BED-DA7649B50B3C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01B-4DA5-8BED-DA7649B50B3C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01B-4DA5-8BED-DA7649B50B3C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01B-4DA5-8BED-DA7649B50B3C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01B-4DA5-8BED-DA7649B50B3C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01B-4DA5-8BED-DA7649B50B3C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01B-4DA5-8BED-DA7649B50B3C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01B-4DA5-8BED-DA7649B50B3C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01B-4DA5-8BED-DA7649B50B3C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01B-4DA5-8BED-DA7649B50B3C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301B-4DA5-8BED-DA7649B50B3C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01B-4DA5-8BED-DA7649B50B3C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01B-4DA5-8BED-DA7649B50B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'Analise de Cartão'!$C$42:$C$61</c:f>
              <c:strCache>
                <c:ptCount val="20"/>
                <c:pt idx="0">
                  <c:v>HABITAÇÃO</c:v>
                </c:pt>
                <c:pt idx="1">
                  <c:v>ALIMENTAÇÃO</c:v>
                </c:pt>
                <c:pt idx="2">
                  <c:v>TRANSPORTES</c:v>
                </c:pt>
                <c:pt idx="3">
                  <c:v>AUTOMÓVEL</c:v>
                </c:pt>
                <c:pt idx="4">
                  <c:v>MOTO</c:v>
                </c:pt>
                <c:pt idx="5">
                  <c:v>DESPESAS PESSOAIS</c:v>
                </c:pt>
                <c:pt idx="6">
                  <c:v>DEPENDENTES/FILHOS</c:v>
                </c:pt>
                <c:pt idx="7">
                  <c:v>LAZER/ENTRETENIMENTO</c:v>
                </c:pt>
                <c:pt idx="8">
                  <c:v>BANCOS</c:v>
                </c:pt>
                <c:pt idx="9">
                  <c:v>PRESENTES/DOAÇÃO/CARIDADE</c:v>
                </c:pt>
                <c:pt idx="10">
                  <c:v>JOGOS E LOTERIA</c:v>
                </c:pt>
                <c:pt idx="11">
                  <c:v>PRESTAÇÃO DE SERVIÇOS</c:v>
                </c:pt>
                <c:pt idx="12">
                  <c:v>AJUSTAR SALDOS</c:v>
                </c:pt>
                <c:pt idx="13">
                  <c:v>OUTROS</c:v>
                </c:pt>
                <c:pt idx="14">
                  <c:v>VAZIO</c:v>
                </c:pt>
                <c:pt idx="15">
                  <c:v>VAZIO</c:v>
                </c:pt>
                <c:pt idx="16">
                  <c:v>VAZIO</c:v>
                </c:pt>
                <c:pt idx="17">
                  <c:v>VAZIO</c:v>
                </c:pt>
                <c:pt idx="18">
                  <c:v>VAZIO</c:v>
                </c:pt>
                <c:pt idx="19">
                  <c:v>VAZIO</c:v>
                </c:pt>
              </c:strCache>
            </c:strRef>
          </c:cat>
          <c:val>
            <c:numRef>
              <c:f>'Analise de Cartão'!$D$42:$D$61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E-4A61-98CC-4AA75278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402" footer="0.314960620000004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8965198794597864E-2"/>
          <c:y val="3.770351328192019E-2"/>
          <c:w val="0.90103480120540491"/>
          <c:h val="0.7500551248574645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RelatocioComparativoABC!$D$6</c:f>
              <c:strCache>
                <c:ptCount val="1"/>
                <c:pt idx="0">
                  <c:v>RENDIMENTOS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RelatocioComparativoABC!$E$5:$P$5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RelatocioComparativoABC!$E$6:$P$6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40-4269-8628-3D2EFE3C2A60}"/>
            </c:ext>
          </c:extLst>
        </c:ser>
        <c:ser>
          <c:idx val="1"/>
          <c:order val="1"/>
          <c:tx>
            <c:strRef>
              <c:f>RelatocioComparativoABC!$D$7</c:f>
              <c:strCache>
                <c:ptCount val="1"/>
                <c:pt idx="0">
                  <c:v>RETORNO DE INVESTIMENTOS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RelatocioComparativoABC!$E$5:$P$5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RelatocioComparativoABC!$E$7:$P$7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40-4269-8628-3D2EFE3C2A60}"/>
            </c:ext>
          </c:extLst>
        </c:ser>
        <c:ser>
          <c:idx val="2"/>
          <c:order val="2"/>
          <c:tx>
            <c:strRef>
              <c:f>RelatocioComparativoABC!$D$8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RelatocioComparativoABC!$E$5:$P$5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RelatocioComparativoABC!$E$8:$P$8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0-4269-8628-3D2EFE3C2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2075392"/>
        <c:axId val="182076928"/>
        <c:axId val="0"/>
      </c:bar3DChart>
      <c:catAx>
        <c:axId val="1820753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076928"/>
        <c:crosses val="autoZero"/>
        <c:auto val="1"/>
        <c:lblAlgn val="ctr"/>
        <c:lblOffset val="100"/>
        <c:noMultiLvlLbl val="0"/>
      </c:catAx>
      <c:valAx>
        <c:axId val="182076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0753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RelatorioDetalhadoSubgrupo!$H$4:$S$4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RelatorioDetalhadoSubgrupo!$H$5:$S$5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9-49F0-9558-EEFF2286A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0"/>
        <c:axId val="183825152"/>
        <c:axId val="183826688"/>
      </c:barChart>
      <c:catAx>
        <c:axId val="18382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26688"/>
        <c:crosses val="autoZero"/>
        <c:auto val="1"/>
        <c:lblAlgn val="ctr"/>
        <c:lblOffset val="100"/>
        <c:noMultiLvlLbl val="0"/>
      </c:catAx>
      <c:valAx>
        <c:axId val="18382668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RelatorioDetalhadoSubgrupo!$D$13:$O$13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RelatorioDetalhadoSubgrupo!$D$14:$O$14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9-49F0-9558-EEFF2286A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0"/>
        <c:axId val="183732096"/>
        <c:axId val="183733632"/>
      </c:barChart>
      <c:catAx>
        <c:axId val="18373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33632"/>
        <c:crosses val="autoZero"/>
        <c:auto val="1"/>
        <c:lblAlgn val="ctr"/>
        <c:lblOffset val="100"/>
        <c:noMultiLvlLbl val="0"/>
      </c:catAx>
      <c:valAx>
        <c:axId val="18373363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RelatorioDetalhadoSubgrupo!$C$19</c:f>
          <c:strCache>
            <c:ptCount val="1"/>
            <c:pt idx="0">
              <c:v>METAS vs REALIZADO PARA O ANO 2018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Metas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RelatorioDetalhadoSubgrupo!$D$20:$O$20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RelatorioDetalhadoSubgrupo!$D$21:$O$21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9-49F0-9558-EEFF2286A830}"/>
            </c:ext>
          </c:extLst>
        </c:ser>
        <c:ser>
          <c:idx val="1"/>
          <c:order val="1"/>
          <c:tx>
            <c:v>Realizado</c:v>
          </c:tx>
          <c:spPr>
            <a:pattFill prst="dkUpDiag">
              <a:fgClr>
                <a:srgbClr val="C0504D"/>
              </a:fgClr>
              <a:bgClr>
                <a:schemeClr val="accent2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1"/>
          <c:val>
            <c:numRef>
              <c:f>RelatorioDetalhadoSubgrupo!$H$5:$S$5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1-45FA-B925-DB7503DE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83923456"/>
        <c:axId val="183924992"/>
      </c:barChart>
      <c:catAx>
        <c:axId val="183923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924992"/>
        <c:crosses val="autoZero"/>
        <c:auto val="1"/>
        <c:lblAlgn val="ctr"/>
        <c:lblOffset val="100"/>
        <c:noMultiLvlLbl val="0"/>
      </c:catAx>
      <c:valAx>
        <c:axId val="18392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9234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accent1">
                <a:lumMod val="60000"/>
                <a:lumOff val="4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RelatorioRendimentoVsDespesas!$C$13</c:f>
              <c:strCache>
                <c:ptCount val="1"/>
                <c:pt idx="0">
                  <c:v>RENDA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RelatorioRendimentoVsDespesas!$D$19:$O$19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RelatorioRendimentoVsDespesas!$D$17:$O$17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C-470E-9C29-DE3F3F98663C}"/>
            </c:ext>
          </c:extLst>
        </c:ser>
        <c:ser>
          <c:idx val="1"/>
          <c:order val="1"/>
          <c:tx>
            <c:strRef>
              <c:f>RelatorioRendimentoVsDespesas!$C$19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RelatorioRendimentoVsDespesas!$D$40:$O$40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1C-470E-9C29-DE3F3F9866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25"/>
        <c:axId val="184022912"/>
        <c:axId val="184024448"/>
      </c:barChart>
      <c:catAx>
        <c:axId val="184022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024448"/>
        <c:crosses val="autoZero"/>
        <c:auto val="1"/>
        <c:lblAlgn val="ctr"/>
        <c:lblOffset val="100"/>
        <c:noMultiLvlLbl val="0"/>
      </c:catAx>
      <c:valAx>
        <c:axId val="18402444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one"/>
        <c:crossAx val="18402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235" footer="0.3149606200000123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RelatorioRendimentoVsDespesas!$C$13</c:f>
              <c:strCache>
                <c:ptCount val="1"/>
                <c:pt idx="0">
                  <c:v>RENDA</c:v>
                </c:pt>
              </c:strCache>
            </c:strRef>
          </c:tx>
          <c:spPr>
            <a:solidFill>
              <a:srgbClr val="678034"/>
            </a:solidFill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RelatorioRendimentoVsDespesas!$D$19:$O$19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RelatorioRendimentoVsDespesas!$D$17:$O$17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F-4636-8C2A-61D6455CA036}"/>
            </c:ext>
          </c:extLst>
        </c:ser>
        <c:ser>
          <c:idx val="1"/>
          <c:order val="1"/>
          <c:tx>
            <c:strRef>
              <c:f>RelatorioRendimentoVsDespesas!$C$19</c:f>
              <c:strCache>
                <c:ptCount val="1"/>
                <c:pt idx="0">
                  <c:v>DESPESAS</c:v>
                </c:pt>
              </c:strCache>
            </c:strRef>
          </c:tx>
          <c:invertIfNegative val="0"/>
          <c:val>
            <c:numRef>
              <c:f>RelatorioRendimentoVsDespesas!$D$40:$O$40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F-4636-8C2A-61D6455C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axId val="184966144"/>
        <c:axId val="184976128"/>
      </c:barChart>
      <c:catAx>
        <c:axId val="1849661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84976128"/>
        <c:crosses val="autoZero"/>
        <c:auto val="1"/>
        <c:lblAlgn val="ctr"/>
        <c:lblOffset val="100"/>
        <c:noMultiLvlLbl val="0"/>
      </c:catAx>
      <c:valAx>
        <c:axId val="184976128"/>
        <c:scaling>
          <c:orientation val="minMax"/>
        </c:scaling>
        <c:delete val="1"/>
        <c:axPos val="l"/>
        <c:numFmt formatCode="#,##0.00" sourceLinked="1"/>
        <c:majorTickMark val="out"/>
        <c:minorTickMark val="none"/>
        <c:tickLblPos val="none"/>
        <c:crossAx val="184966144"/>
        <c:crosses val="autoZero"/>
        <c:crossBetween val="between"/>
      </c:valAx>
      <c:spPr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1235" footer="0.3149606200000123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C$5" max="30000" page="10" val="2018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Spin" dx="22" fmlaLink="$E$6" max="30000" page="10" val="2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firstButton="1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Spin" dx="22" fmlaLink="$G$2" max="30000" page="10" val="2018"/>
</file>

<file path=xl/ctrlProps/ctrlProp14.xml><?xml version="1.0" encoding="utf-8"?>
<formControlPr xmlns="http://schemas.microsoft.com/office/spreadsheetml/2009/9/main" objectType="Spin" dx="22" fmlaLink="$M$25" max="30000" page="10" val="4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22" fmlaLink="$C$5" max="30000" page="10" val="2018"/>
</file>

<file path=xl/ctrlProps/ctrlProp17.xml><?xml version="1.0" encoding="utf-8"?>
<formControlPr xmlns="http://schemas.microsoft.com/office/spreadsheetml/2009/9/main" objectType="Spin" dx="22" fmlaLink="$C$4" max="30000" page="10" val="201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pin" dx="22" fmlaLink="$E$6" max="30000" page="10" val="2019"/>
</file>

<file path=xl/ctrlProps/ctrlProp21.xml><?xml version="1.0" encoding="utf-8"?>
<formControlPr xmlns="http://schemas.microsoft.com/office/spreadsheetml/2009/9/main" objectType="Spin" dx="22" fmlaLink="$H$9" max="30000" page="10" val="2019"/>
</file>

<file path=xl/ctrlProps/ctrlProp22.xml><?xml version="1.0" encoding="utf-8"?>
<formControlPr xmlns="http://schemas.microsoft.com/office/spreadsheetml/2009/9/main" objectType="Spin" dx="22" fmlaLink="$T$10" max="12" min="1" page="10" val="2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Spin" dx="22" fmlaLink="$T$10" max="12" min="1" page="10" val="2"/>
</file>

<file path=xl/ctrlProps/ctrlProp25.xml><?xml version="1.0" encoding="utf-8"?>
<formControlPr xmlns="http://schemas.microsoft.com/office/spreadsheetml/2009/9/main" objectType="Spin" dx="22" fmlaLink="$I$9" max="30000" page="10" val="2019"/>
</file>

<file path=xl/ctrlProps/ctrlProp26.xml><?xml version="1.0" encoding="utf-8"?>
<formControlPr xmlns="http://schemas.microsoft.com/office/spreadsheetml/2009/9/main" objectType="Spin" dx="22" fmlaLink="$T$10" max="12" min="1" page="10" val="2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Spin" dx="22" fmlaLink="$H$5" max="30000" min="1" page="10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Spin" dx="22" fmlaLink="$C$12" max="30000" page="10" val="2018"/>
</file>

<file path=xl/ctrlProps/ctrlProp40.xml><?xml version="1.0" encoding="utf-8"?>
<formControlPr xmlns="http://schemas.microsoft.com/office/spreadsheetml/2009/9/main" objectType="Spin" dx="22" fmlaLink="$C$12" max="30000" page="10" val="2018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Spin" dx="22" fmlaLink="$E$4" max="30000" page="10" val="2018"/>
</file>

<file path=xl/ctrlProps/ctrlProp46.xml><?xml version="1.0" encoding="utf-8"?>
<formControlPr xmlns="http://schemas.microsoft.com/office/spreadsheetml/2009/9/main" objectType="List" dx="16" fmlaLink="$Q$1" fmlaRange="AjInterno!$E$37:$E$48" noThreeD="1" sel="10" val="2"/>
</file>

<file path=xl/ctrlProps/ctrlProp47.xml><?xml version="1.0" encoding="utf-8"?>
<formControlPr xmlns="http://schemas.microsoft.com/office/spreadsheetml/2009/9/main" objectType="Spin" dx="16" fmlaLink="$C$4" max="30000" page="10" val="2018"/>
</file>

<file path=xl/ctrlProps/ctrlProp48.xml><?xml version="1.0" encoding="utf-8"?>
<formControlPr xmlns="http://schemas.microsoft.com/office/spreadsheetml/2009/9/main" objectType="Spin" dx="22" fmlaLink="$D$4" max="30000" page="10" val="2018"/>
</file>

<file path=xl/ctrlProps/ctrlProp49.xml><?xml version="1.0" encoding="utf-8"?>
<formControlPr xmlns="http://schemas.microsoft.com/office/spreadsheetml/2009/9/main" objectType="Spin" dx="22" fmlaLink="$J$4" max="30000" page="10" val="2018"/>
</file>

<file path=xl/ctrlProps/ctrlProp50.xml><?xml version="1.0" encoding="utf-8"?>
<formControlPr xmlns="http://schemas.microsoft.com/office/spreadsheetml/2009/9/main" objectType="List" dx="22" fmlaLink="$Q$4" fmlaRange="$V$1:$V$3" noThreeD="1" sel="1" val="0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Spin" dx="22" fmlaLink="$K$3" max="3000" min="2000" page="10" val="2019"/>
</file>

<file path=xl/ctrlProps/ctrlProp58.xml><?xml version="1.0" encoding="utf-8"?>
<formControlPr xmlns="http://schemas.microsoft.com/office/spreadsheetml/2009/9/main" objectType="List" dx="22" fmlaLink="$L$4" fmlaRange="MESES" noThreeD="1" sel="2" val="0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29DD575-C11B-4A21-B9BB-0785D99923A6}" type="doc">
      <dgm:prSet loTypeId="urn:microsoft.com/office/officeart/2005/8/layout/cycle8" loCatId="cycle" qsTypeId="urn:microsoft.com/office/officeart/2005/8/quickstyle/simple4" qsCatId="simple" csTypeId="urn:microsoft.com/office/officeart/2005/8/colors/colorful5" csCatId="colorful" phldr="1"/>
      <dgm:spPr/>
    </dgm:pt>
    <dgm:pt modelId="{F2AFEA9B-1067-4CF4-8757-FCFA84D4AABA}">
      <dgm:prSet phldrT="[Texto]"/>
      <dgm:spPr/>
      <dgm:t>
        <a:bodyPr/>
        <a:lstStyle/>
        <a:p>
          <a:r>
            <a:rPr lang="pt-BR"/>
            <a:t>Ação</a:t>
          </a:r>
        </a:p>
      </dgm:t>
    </dgm:pt>
    <dgm:pt modelId="{3DEC7EDD-4F8B-44F9-A772-D2825627D2C5}" type="parTrans" cxnId="{9FEACDCC-935E-4377-B8F3-92E206BD31F9}">
      <dgm:prSet/>
      <dgm:spPr/>
      <dgm:t>
        <a:bodyPr/>
        <a:lstStyle/>
        <a:p>
          <a:endParaRPr lang="pt-BR"/>
        </a:p>
      </dgm:t>
    </dgm:pt>
    <dgm:pt modelId="{6DE2037F-FB7E-4EF5-809D-74892DE80EDD}" type="sibTrans" cxnId="{9FEACDCC-935E-4377-B8F3-92E206BD31F9}">
      <dgm:prSet/>
      <dgm:spPr/>
      <dgm:t>
        <a:bodyPr/>
        <a:lstStyle/>
        <a:p>
          <a:endParaRPr lang="pt-BR"/>
        </a:p>
      </dgm:t>
    </dgm:pt>
    <dgm:pt modelId="{A830E71A-11C1-46E1-9C1C-C17167CD137B}">
      <dgm:prSet phldrT="[Texto]"/>
      <dgm:spPr/>
      <dgm:t>
        <a:bodyPr/>
        <a:lstStyle/>
        <a:p>
          <a:r>
            <a:rPr lang="pt-BR"/>
            <a:t>Resultado</a:t>
          </a:r>
        </a:p>
      </dgm:t>
    </dgm:pt>
    <dgm:pt modelId="{A00AF751-C23D-4209-A006-E7EC1E9D8445}" type="parTrans" cxnId="{0DDB97CC-DF4F-47EA-A92F-2AB6AE6BD372}">
      <dgm:prSet/>
      <dgm:spPr/>
      <dgm:t>
        <a:bodyPr/>
        <a:lstStyle/>
        <a:p>
          <a:endParaRPr lang="pt-BR"/>
        </a:p>
      </dgm:t>
    </dgm:pt>
    <dgm:pt modelId="{A3E18590-798F-4B1F-8FEB-52621EF876EB}" type="sibTrans" cxnId="{0DDB97CC-DF4F-47EA-A92F-2AB6AE6BD372}">
      <dgm:prSet/>
      <dgm:spPr/>
      <dgm:t>
        <a:bodyPr/>
        <a:lstStyle/>
        <a:p>
          <a:endParaRPr lang="pt-BR"/>
        </a:p>
      </dgm:t>
    </dgm:pt>
    <dgm:pt modelId="{EEED6271-8A33-4134-8A1B-74DA26562036}">
      <dgm:prSet phldrT="[Texto]"/>
      <dgm:spPr/>
      <dgm:t>
        <a:bodyPr/>
        <a:lstStyle/>
        <a:p>
          <a:r>
            <a:rPr lang="pt-BR"/>
            <a:t>Diagnóstico</a:t>
          </a:r>
        </a:p>
      </dgm:t>
    </dgm:pt>
    <dgm:pt modelId="{FA1887F8-15CE-4F3D-9A5D-F24C6DABB9C1}" type="parTrans" cxnId="{28E49F8B-8779-4B48-91C4-658D59F8E4A0}">
      <dgm:prSet/>
      <dgm:spPr/>
      <dgm:t>
        <a:bodyPr/>
        <a:lstStyle/>
        <a:p>
          <a:endParaRPr lang="pt-BR"/>
        </a:p>
      </dgm:t>
    </dgm:pt>
    <dgm:pt modelId="{3C11D6B4-0D61-41DB-8ADE-20006D8F5104}" type="sibTrans" cxnId="{28E49F8B-8779-4B48-91C4-658D59F8E4A0}">
      <dgm:prSet/>
      <dgm:spPr/>
      <dgm:t>
        <a:bodyPr/>
        <a:lstStyle/>
        <a:p>
          <a:endParaRPr lang="pt-BR"/>
        </a:p>
      </dgm:t>
    </dgm:pt>
    <dgm:pt modelId="{00BC376E-CDA2-42AC-B955-3092E2E31FCC}" type="pres">
      <dgm:prSet presAssocID="{129DD575-C11B-4A21-B9BB-0785D99923A6}" presName="compositeShape" presStyleCnt="0">
        <dgm:presLayoutVars>
          <dgm:chMax val="7"/>
          <dgm:dir/>
          <dgm:resizeHandles val="exact"/>
        </dgm:presLayoutVars>
      </dgm:prSet>
      <dgm:spPr/>
    </dgm:pt>
    <dgm:pt modelId="{B338BE50-8213-467C-AB49-E8954F8926F3}" type="pres">
      <dgm:prSet presAssocID="{129DD575-C11B-4A21-B9BB-0785D99923A6}" presName="wedge1" presStyleLbl="node1" presStyleIdx="0" presStyleCnt="3"/>
      <dgm:spPr/>
    </dgm:pt>
    <dgm:pt modelId="{D8DA3513-7AE0-4500-81F0-F5EA47A1EA8D}" type="pres">
      <dgm:prSet presAssocID="{129DD575-C11B-4A21-B9BB-0785D99923A6}" presName="dummy1a" presStyleCnt="0"/>
      <dgm:spPr/>
    </dgm:pt>
    <dgm:pt modelId="{263625C9-5855-4EC4-A4D6-AD3225EEC02C}" type="pres">
      <dgm:prSet presAssocID="{129DD575-C11B-4A21-B9BB-0785D99923A6}" presName="dummy1b" presStyleCnt="0"/>
      <dgm:spPr/>
    </dgm:pt>
    <dgm:pt modelId="{D7AB6712-1984-40AC-9CD6-04A0F2F64BDE}" type="pres">
      <dgm:prSet presAssocID="{129DD575-C11B-4A21-B9BB-0785D99923A6}" presName="wedge1Tx" presStyleLbl="node1" presStyleIdx="0" presStyleCnt="3">
        <dgm:presLayoutVars>
          <dgm:chMax val="0"/>
          <dgm:chPref val="0"/>
          <dgm:bulletEnabled val="1"/>
        </dgm:presLayoutVars>
      </dgm:prSet>
      <dgm:spPr/>
    </dgm:pt>
    <dgm:pt modelId="{854313EE-F4E9-4E71-8AE4-0D00593EAD18}" type="pres">
      <dgm:prSet presAssocID="{129DD575-C11B-4A21-B9BB-0785D99923A6}" presName="wedge2" presStyleLbl="node1" presStyleIdx="1" presStyleCnt="3"/>
      <dgm:spPr/>
    </dgm:pt>
    <dgm:pt modelId="{3446480C-0F48-40C6-8A48-C8343D664567}" type="pres">
      <dgm:prSet presAssocID="{129DD575-C11B-4A21-B9BB-0785D99923A6}" presName="dummy2a" presStyleCnt="0"/>
      <dgm:spPr/>
    </dgm:pt>
    <dgm:pt modelId="{FB074E3E-B330-4FB0-A49E-7E892C82F2CC}" type="pres">
      <dgm:prSet presAssocID="{129DD575-C11B-4A21-B9BB-0785D99923A6}" presName="dummy2b" presStyleCnt="0"/>
      <dgm:spPr/>
    </dgm:pt>
    <dgm:pt modelId="{5A96F312-B967-4E73-908B-B5A72BF0B73D}" type="pres">
      <dgm:prSet presAssocID="{129DD575-C11B-4A21-B9BB-0785D99923A6}" presName="wedge2Tx" presStyleLbl="node1" presStyleIdx="1" presStyleCnt="3">
        <dgm:presLayoutVars>
          <dgm:chMax val="0"/>
          <dgm:chPref val="0"/>
          <dgm:bulletEnabled val="1"/>
        </dgm:presLayoutVars>
      </dgm:prSet>
      <dgm:spPr/>
    </dgm:pt>
    <dgm:pt modelId="{BBA869C3-E7A5-4F93-A8EF-1A65FFDF8055}" type="pres">
      <dgm:prSet presAssocID="{129DD575-C11B-4A21-B9BB-0785D99923A6}" presName="wedge3" presStyleLbl="node1" presStyleIdx="2" presStyleCnt="3"/>
      <dgm:spPr/>
    </dgm:pt>
    <dgm:pt modelId="{F37AFED0-8549-4155-814F-04393F23A632}" type="pres">
      <dgm:prSet presAssocID="{129DD575-C11B-4A21-B9BB-0785D99923A6}" presName="dummy3a" presStyleCnt="0"/>
      <dgm:spPr/>
    </dgm:pt>
    <dgm:pt modelId="{73EEA028-11E6-4F6D-B767-FFE06FF9ECA0}" type="pres">
      <dgm:prSet presAssocID="{129DD575-C11B-4A21-B9BB-0785D99923A6}" presName="dummy3b" presStyleCnt="0"/>
      <dgm:spPr/>
    </dgm:pt>
    <dgm:pt modelId="{20B14650-1D31-46E5-A53B-F9639A886982}" type="pres">
      <dgm:prSet presAssocID="{129DD575-C11B-4A21-B9BB-0785D99923A6}" presName="wedge3Tx" presStyleLbl="node1" presStyleIdx="2" presStyleCnt="3">
        <dgm:presLayoutVars>
          <dgm:chMax val="0"/>
          <dgm:chPref val="0"/>
          <dgm:bulletEnabled val="1"/>
        </dgm:presLayoutVars>
      </dgm:prSet>
      <dgm:spPr/>
    </dgm:pt>
    <dgm:pt modelId="{5672F0D2-02BA-4302-A2CD-84FA09505B2B}" type="pres">
      <dgm:prSet presAssocID="{6DE2037F-FB7E-4EF5-809D-74892DE80EDD}" presName="arrowWedge1" presStyleLbl="fgSibTrans2D1" presStyleIdx="0" presStyleCnt="3"/>
      <dgm:spPr/>
    </dgm:pt>
    <dgm:pt modelId="{C936ECDB-D906-404C-AC6D-721D08CCFBD5}" type="pres">
      <dgm:prSet presAssocID="{A3E18590-798F-4B1F-8FEB-52621EF876EB}" presName="arrowWedge2" presStyleLbl="fgSibTrans2D1" presStyleIdx="1" presStyleCnt="3"/>
      <dgm:spPr/>
    </dgm:pt>
    <dgm:pt modelId="{B58472C9-1747-4B21-A0E2-149098EA0A7E}" type="pres">
      <dgm:prSet presAssocID="{3C11D6B4-0D61-41DB-8ADE-20006D8F5104}" presName="arrowWedge3" presStyleLbl="fgSibTrans2D1" presStyleIdx="2" presStyleCnt="3"/>
      <dgm:spPr/>
    </dgm:pt>
  </dgm:ptLst>
  <dgm:cxnLst>
    <dgm:cxn modelId="{D0B1DB0A-2C28-4899-8CAB-90C038DB84FF}" type="presOf" srcId="{129DD575-C11B-4A21-B9BB-0785D99923A6}" destId="{00BC376E-CDA2-42AC-B955-3092E2E31FCC}" srcOrd="0" destOrd="0" presId="urn:microsoft.com/office/officeart/2005/8/layout/cycle8"/>
    <dgm:cxn modelId="{32643522-93A6-405F-B8C3-4A3E5328534D}" type="presOf" srcId="{A830E71A-11C1-46E1-9C1C-C17167CD137B}" destId="{5A96F312-B967-4E73-908B-B5A72BF0B73D}" srcOrd="1" destOrd="0" presId="urn:microsoft.com/office/officeart/2005/8/layout/cycle8"/>
    <dgm:cxn modelId="{DCC0FF60-37D2-40BA-B590-E321E91906C4}" type="presOf" srcId="{F2AFEA9B-1067-4CF4-8757-FCFA84D4AABA}" destId="{D7AB6712-1984-40AC-9CD6-04A0F2F64BDE}" srcOrd="1" destOrd="0" presId="urn:microsoft.com/office/officeart/2005/8/layout/cycle8"/>
    <dgm:cxn modelId="{28E49F8B-8779-4B48-91C4-658D59F8E4A0}" srcId="{129DD575-C11B-4A21-B9BB-0785D99923A6}" destId="{EEED6271-8A33-4134-8A1B-74DA26562036}" srcOrd="2" destOrd="0" parTransId="{FA1887F8-15CE-4F3D-9A5D-F24C6DABB9C1}" sibTransId="{3C11D6B4-0D61-41DB-8ADE-20006D8F5104}"/>
    <dgm:cxn modelId="{75E815A9-97AE-45D5-9D45-AE7491D9F782}" type="presOf" srcId="{EEED6271-8A33-4134-8A1B-74DA26562036}" destId="{BBA869C3-E7A5-4F93-A8EF-1A65FFDF8055}" srcOrd="0" destOrd="0" presId="urn:microsoft.com/office/officeart/2005/8/layout/cycle8"/>
    <dgm:cxn modelId="{2B21B0BA-0FDC-432A-9A96-ABB1EBF212AB}" type="presOf" srcId="{A830E71A-11C1-46E1-9C1C-C17167CD137B}" destId="{854313EE-F4E9-4E71-8AE4-0D00593EAD18}" srcOrd="0" destOrd="0" presId="urn:microsoft.com/office/officeart/2005/8/layout/cycle8"/>
    <dgm:cxn modelId="{0DDB97CC-DF4F-47EA-A92F-2AB6AE6BD372}" srcId="{129DD575-C11B-4A21-B9BB-0785D99923A6}" destId="{A830E71A-11C1-46E1-9C1C-C17167CD137B}" srcOrd="1" destOrd="0" parTransId="{A00AF751-C23D-4209-A006-E7EC1E9D8445}" sibTransId="{A3E18590-798F-4B1F-8FEB-52621EF876EB}"/>
    <dgm:cxn modelId="{9FEACDCC-935E-4377-B8F3-92E206BD31F9}" srcId="{129DD575-C11B-4A21-B9BB-0785D99923A6}" destId="{F2AFEA9B-1067-4CF4-8757-FCFA84D4AABA}" srcOrd="0" destOrd="0" parTransId="{3DEC7EDD-4F8B-44F9-A772-D2825627D2C5}" sibTransId="{6DE2037F-FB7E-4EF5-809D-74892DE80EDD}"/>
    <dgm:cxn modelId="{9EC211D1-117C-4131-926D-980EDDCF28BD}" type="presOf" srcId="{F2AFEA9B-1067-4CF4-8757-FCFA84D4AABA}" destId="{B338BE50-8213-467C-AB49-E8954F8926F3}" srcOrd="0" destOrd="0" presId="urn:microsoft.com/office/officeart/2005/8/layout/cycle8"/>
    <dgm:cxn modelId="{8A5A76EE-CCFC-4CA6-84B1-B5B6C407EAC6}" type="presOf" srcId="{EEED6271-8A33-4134-8A1B-74DA26562036}" destId="{20B14650-1D31-46E5-A53B-F9639A886982}" srcOrd="1" destOrd="0" presId="urn:microsoft.com/office/officeart/2005/8/layout/cycle8"/>
    <dgm:cxn modelId="{B6F963DF-2084-4001-A904-A2B764F5B503}" type="presParOf" srcId="{00BC376E-CDA2-42AC-B955-3092E2E31FCC}" destId="{B338BE50-8213-467C-AB49-E8954F8926F3}" srcOrd="0" destOrd="0" presId="urn:microsoft.com/office/officeart/2005/8/layout/cycle8"/>
    <dgm:cxn modelId="{F9EF508D-0C4F-47D8-9494-2A628478AFC8}" type="presParOf" srcId="{00BC376E-CDA2-42AC-B955-3092E2E31FCC}" destId="{D8DA3513-7AE0-4500-81F0-F5EA47A1EA8D}" srcOrd="1" destOrd="0" presId="urn:microsoft.com/office/officeart/2005/8/layout/cycle8"/>
    <dgm:cxn modelId="{3D5E0156-B5F3-474F-AF95-AD4A210378E5}" type="presParOf" srcId="{00BC376E-CDA2-42AC-B955-3092E2E31FCC}" destId="{263625C9-5855-4EC4-A4D6-AD3225EEC02C}" srcOrd="2" destOrd="0" presId="urn:microsoft.com/office/officeart/2005/8/layout/cycle8"/>
    <dgm:cxn modelId="{1CB2B9F0-BD85-400E-BAA0-B87D3F03A560}" type="presParOf" srcId="{00BC376E-CDA2-42AC-B955-3092E2E31FCC}" destId="{D7AB6712-1984-40AC-9CD6-04A0F2F64BDE}" srcOrd="3" destOrd="0" presId="urn:microsoft.com/office/officeart/2005/8/layout/cycle8"/>
    <dgm:cxn modelId="{3BEC6BA2-1290-4A34-B580-2D165F81BD4B}" type="presParOf" srcId="{00BC376E-CDA2-42AC-B955-3092E2E31FCC}" destId="{854313EE-F4E9-4E71-8AE4-0D00593EAD18}" srcOrd="4" destOrd="0" presId="urn:microsoft.com/office/officeart/2005/8/layout/cycle8"/>
    <dgm:cxn modelId="{98FA9B99-2BFD-4B4B-A579-8B3B33032175}" type="presParOf" srcId="{00BC376E-CDA2-42AC-B955-3092E2E31FCC}" destId="{3446480C-0F48-40C6-8A48-C8343D664567}" srcOrd="5" destOrd="0" presId="urn:microsoft.com/office/officeart/2005/8/layout/cycle8"/>
    <dgm:cxn modelId="{C0672BE9-BFBD-4960-89D2-C2FF4261BDD7}" type="presParOf" srcId="{00BC376E-CDA2-42AC-B955-3092E2E31FCC}" destId="{FB074E3E-B330-4FB0-A49E-7E892C82F2CC}" srcOrd="6" destOrd="0" presId="urn:microsoft.com/office/officeart/2005/8/layout/cycle8"/>
    <dgm:cxn modelId="{DF68408F-F297-4DF1-B81E-C5A9E6DE8C50}" type="presParOf" srcId="{00BC376E-CDA2-42AC-B955-3092E2E31FCC}" destId="{5A96F312-B967-4E73-908B-B5A72BF0B73D}" srcOrd="7" destOrd="0" presId="urn:microsoft.com/office/officeart/2005/8/layout/cycle8"/>
    <dgm:cxn modelId="{3C7900D9-FBC5-45A8-9281-DDE64C4D43D3}" type="presParOf" srcId="{00BC376E-CDA2-42AC-B955-3092E2E31FCC}" destId="{BBA869C3-E7A5-4F93-A8EF-1A65FFDF8055}" srcOrd="8" destOrd="0" presId="urn:microsoft.com/office/officeart/2005/8/layout/cycle8"/>
    <dgm:cxn modelId="{0D08E012-4558-4E5F-AD21-923CBA698979}" type="presParOf" srcId="{00BC376E-CDA2-42AC-B955-3092E2E31FCC}" destId="{F37AFED0-8549-4155-814F-04393F23A632}" srcOrd="9" destOrd="0" presId="urn:microsoft.com/office/officeart/2005/8/layout/cycle8"/>
    <dgm:cxn modelId="{6697187B-920E-40FE-AE3C-9B77C82B4F50}" type="presParOf" srcId="{00BC376E-CDA2-42AC-B955-3092E2E31FCC}" destId="{73EEA028-11E6-4F6D-B767-FFE06FF9ECA0}" srcOrd="10" destOrd="0" presId="urn:microsoft.com/office/officeart/2005/8/layout/cycle8"/>
    <dgm:cxn modelId="{A373C27C-5451-4559-A6F5-9247C7811CD9}" type="presParOf" srcId="{00BC376E-CDA2-42AC-B955-3092E2E31FCC}" destId="{20B14650-1D31-46E5-A53B-F9639A886982}" srcOrd="11" destOrd="0" presId="urn:microsoft.com/office/officeart/2005/8/layout/cycle8"/>
    <dgm:cxn modelId="{D5435E80-0537-42BD-BAEF-B2B6F4DAE003}" type="presParOf" srcId="{00BC376E-CDA2-42AC-B955-3092E2E31FCC}" destId="{5672F0D2-02BA-4302-A2CD-84FA09505B2B}" srcOrd="12" destOrd="0" presId="urn:microsoft.com/office/officeart/2005/8/layout/cycle8"/>
    <dgm:cxn modelId="{0B755843-ED24-4167-9706-9EA5536D932D}" type="presParOf" srcId="{00BC376E-CDA2-42AC-B955-3092E2E31FCC}" destId="{C936ECDB-D906-404C-AC6D-721D08CCFBD5}" srcOrd="13" destOrd="0" presId="urn:microsoft.com/office/officeart/2005/8/layout/cycle8"/>
    <dgm:cxn modelId="{A9F1717C-333D-4DF0-88C7-DD9CBD4AE5BF}" type="presParOf" srcId="{00BC376E-CDA2-42AC-B955-3092E2E31FCC}" destId="{B58472C9-1747-4B21-A0E2-149098EA0A7E}" srcOrd="14" destOrd="0" presId="urn:microsoft.com/office/officeart/2005/8/layout/cycle8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B338BE50-8213-467C-AB49-E8954F8926F3}">
      <dsp:nvSpPr>
        <dsp:cNvPr id="0" name=""/>
        <dsp:cNvSpPr/>
      </dsp:nvSpPr>
      <dsp:spPr>
        <a:xfrm>
          <a:off x="1465959" y="250745"/>
          <a:ext cx="3240404" cy="3240404"/>
        </a:xfrm>
        <a:prstGeom prst="pie">
          <a:avLst>
            <a:gd name="adj1" fmla="val 16200000"/>
            <a:gd name="adj2" fmla="val 1800000"/>
          </a:avLst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800" kern="1200"/>
            <a:t>Ação</a:t>
          </a:r>
        </a:p>
      </dsp:txBody>
      <dsp:txXfrm>
        <a:off x="3173729" y="937402"/>
        <a:ext cx="1157287" cy="964406"/>
      </dsp:txXfrm>
    </dsp:sp>
    <dsp:sp modelId="{854313EE-F4E9-4E71-8AE4-0D00593EAD18}">
      <dsp:nvSpPr>
        <dsp:cNvPr id="0" name=""/>
        <dsp:cNvSpPr/>
      </dsp:nvSpPr>
      <dsp:spPr>
        <a:xfrm>
          <a:off x="1399222" y="366474"/>
          <a:ext cx="3240404" cy="3240404"/>
        </a:xfrm>
        <a:prstGeom prst="pie">
          <a:avLst>
            <a:gd name="adj1" fmla="val 1800000"/>
            <a:gd name="adj2" fmla="val 9000000"/>
          </a:avLst>
        </a:prstGeom>
        <a:gradFill rotWithShape="0">
          <a:gsLst>
            <a:gs pos="0">
              <a:schemeClr val="accent5">
                <a:hueOff val="-4966938"/>
                <a:satOff val="19906"/>
                <a:lumOff val="4314"/>
                <a:alphaOff val="0"/>
                <a:shade val="51000"/>
                <a:satMod val="130000"/>
              </a:schemeClr>
            </a:gs>
            <a:gs pos="80000">
              <a:schemeClr val="accent5">
                <a:hueOff val="-4966938"/>
                <a:satOff val="19906"/>
                <a:lumOff val="4314"/>
                <a:alphaOff val="0"/>
                <a:shade val="93000"/>
                <a:satMod val="130000"/>
              </a:schemeClr>
            </a:gs>
            <a:gs pos="100000">
              <a:schemeClr val="accent5">
                <a:hueOff val="-4966938"/>
                <a:satOff val="19906"/>
                <a:lumOff val="4314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800" kern="1200"/>
            <a:t>Resultado</a:t>
          </a:r>
        </a:p>
      </dsp:txBody>
      <dsp:txXfrm>
        <a:off x="2170747" y="2468879"/>
        <a:ext cx="1735930" cy="848677"/>
      </dsp:txXfrm>
    </dsp:sp>
    <dsp:sp modelId="{BBA869C3-E7A5-4F93-A8EF-1A65FFDF8055}">
      <dsp:nvSpPr>
        <dsp:cNvPr id="0" name=""/>
        <dsp:cNvSpPr/>
      </dsp:nvSpPr>
      <dsp:spPr>
        <a:xfrm>
          <a:off x="1332486" y="250745"/>
          <a:ext cx="3240404" cy="3240404"/>
        </a:xfrm>
        <a:prstGeom prst="pie">
          <a:avLst>
            <a:gd name="adj1" fmla="val 9000000"/>
            <a:gd name="adj2" fmla="val 16200000"/>
          </a:avLst>
        </a:prstGeom>
        <a:gradFill rotWithShape="0">
          <a:gsLst>
            <a:gs pos="0">
              <a:schemeClr val="accent5">
                <a:hueOff val="-9933876"/>
                <a:satOff val="39811"/>
                <a:lumOff val="8628"/>
                <a:alphaOff val="0"/>
                <a:shade val="51000"/>
                <a:satMod val="130000"/>
              </a:schemeClr>
            </a:gs>
            <a:gs pos="80000">
              <a:schemeClr val="accent5">
                <a:hueOff val="-9933876"/>
                <a:satOff val="39811"/>
                <a:lumOff val="8628"/>
                <a:alphaOff val="0"/>
                <a:shade val="93000"/>
                <a:satMod val="130000"/>
              </a:schemeClr>
            </a:gs>
            <a:gs pos="100000">
              <a:schemeClr val="accent5">
                <a:hueOff val="-9933876"/>
                <a:satOff val="39811"/>
                <a:lumOff val="8628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800" kern="1200"/>
            <a:t>Diagnóstico</a:t>
          </a:r>
        </a:p>
      </dsp:txBody>
      <dsp:txXfrm>
        <a:off x="1707832" y="937402"/>
        <a:ext cx="1157287" cy="964406"/>
      </dsp:txXfrm>
    </dsp:sp>
    <dsp:sp modelId="{5672F0D2-02BA-4302-A2CD-84FA09505B2B}">
      <dsp:nvSpPr>
        <dsp:cNvPr id="0" name=""/>
        <dsp:cNvSpPr/>
      </dsp:nvSpPr>
      <dsp:spPr>
        <a:xfrm>
          <a:off x="1265630" y="50149"/>
          <a:ext cx="3641597" cy="3641597"/>
        </a:xfrm>
        <a:prstGeom prst="circularArrow">
          <a:avLst>
            <a:gd name="adj1" fmla="val 5085"/>
            <a:gd name="adj2" fmla="val 327528"/>
            <a:gd name="adj3" fmla="val 1472472"/>
            <a:gd name="adj4" fmla="val 16199432"/>
            <a:gd name="adj5" fmla="val 5932"/>
          </a:avLst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5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C936ECDB-D906-404C-AC6D-721D08CCFBD5}">
      <dsp:nvSpPr>
        <dsp:cNvPr id="0" name=""/>
        <dsp:cNvSpPr/>
      </dsp:nvSpPr>
      <dsp:spPr>
        <a:xfrm>
          <a:off x="1198626" y="165672"/>
          <a:ext cx="3641597" cy="3641597"/>
        </a:xfrm>
        <a:prstGeom prst="circularArrow">
          <a:avLst>
            <a:gd name="adj1" fmla="val 5085"/>
            <a:gd name="adj2" fmla="val 327528"/>
            <a:gd name="adj3" fmla="val 8671970"/>
            <a:gd name="adj4" fmla="val 1800502"/>
            <a:gd name="adj5" fmla="val 5932"/>
          </a:avLst>
        </a:prstGeom>
        <a:gradFill rotWithShape="0">
          <a:gsLst>
            <a:gs pos="0">
              <a:schemeClr val="accent5">
                <a:hueOff val="-4966938"/>
                <a:satOff val="19906"/>
                <a:lumOff val="4314"/>
                <a:alphaOff val="0"/>
                <a:shade val="51000"/>
                <a:satMod val="130000"/>
              </a:schemeClr>
            </a:gs>
            <a:gs pos="80000">
              <a:schemeClr val="accent5">
                <a:hueOff val="-4966938"/>
                <a:satOff val="19906"/>
                <a:lumOff val="4314"/>
                <a:alphaOff val="0"/>
                <a:shade val="93000"/>
                <a:satMod val="130000"/>
              </a:schemeClr>
            </a:gs>
            <a:gs pos="100000">
              <a:schemeClr val="accent5">
                <a:hueOff val="-4966938"/>
                <a:satOff val="19906"/>
                <a:lumOff val="4314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B58472C9-1747-4B21-A0E2-149098EA0A7E}">
      <dsp:nvSpPr>
        <dsp:cNvPr id="0" name=""/>
        <dsp:cNvSpPr/>
      </dsp:nvSpPr>
      <dsp:spPr>
        <a:xfrm>
          <a:off x="1131622" y="50149"/>
          <a:ext cx="3641597" cy="3641597"/>
        </a:xfrm>
        <a:prstGeom prst="circularArrow">
          <a:avLst>
            <a:gd name="adj1" fmla="val 5085"/>
            <a:gd name="adj2" fmla="val 327528"/>
            <a:gd name="adj3" fmla="val 15873039"/>
            <a:gd name="adj4" fmla="val 9000000"/>
            <a:gd name="adj5" fmla="val 5932"/>
          </a:avLst>
        </a:prstGeom>
        <a:gradFill rotWithShape="0">
          <a:gsLst>
            <a:gs pos="0">
              <a:schemeClr val="accent5">
                <a:hueOff val="-9933876"/>
                <a:satOff val="39811"/>
                <a:lumOff val="8628"/>
                <a:alphaOff val="0"/>
                <a:shade val="51000"/>
                <a:satMod val="130000"/>
              </a:schemeClr>
            </a:gs>
            <a:gs pos="80000">
              <a:schemeClr val="accent5">
                <a:hueOff val="-9933876"/>
                <a:satOff val="39811"/>
                <a:lumOff val="8628"/>
                <a:alphaOff val="0"/>
                <a:shade val="93000"/>
                <a:satMod val="130000"/>
              </a:schemeClr>
            </a:gs>
            <a:gs pos="100000">
              <a:schemeClr val="accent5">
                <a:hueOff val="-9933876"/>
                <a:satOff val="39811"/>
                <a:lumOff val="8628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8">
  <dgm:title val=""/>
  <dgm:desc val=""/>
  <dgm:catLst>
    <dgm:cat type="cycle" pri="7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</dgm:cxnLst>
      <dgm:bg/>
      <dgm:whole/>
    </dgm:dataModel>
  </dgm:clrData>
  <dgm:layoutNode name="compositeShape">
    <dgm:varLst>
      <dgm:chMax val="7"/>
      <dgm:dir/>
      <dgm:resizeHandles val="exact"/>
    </dgm:varLst>
    <dgm:alg type="composite">
      <dgm:param type="horzAlign" val="ctr"/>
      <dgm:param type="vertAlign" val="mid"/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equ" val="1">
        <dgm:constrLst>
          <dgm:constr type="l" for="ch" forName="wedge1" refType="w" fact="0.08"/>
          <dgm:constr type="t" for="ch" forName="wedge1" refType="w" fact="0.08"/>
          <dgm:constr type="w" for="ch" forName="wedge1" refType="w" fact="0.84"/>
          <dgm:constr type="h" for="ch" forName="wedge1" refType="h" fact="0.84"/>
          <dgm:constr type="l" for="ch" forName="dummy1a" refType="w" fact="0.5"/>
          <dgm:constr type="t" for="ch" forName="dummy1a" refType="h" fact="0.08"/>
          <dgm:constr type="l" for="ch" forName="dummy1b" refType="w" fact="0.5"/>
          <dgm:constr type="t" for="ch" forName="dummy1b" refType="h" fact="0.08"/>
          <dgm:constr type="l" for="ch" forName="wedge1Tx" refType="w" fact="0.22"/>
          <dgm:constr type="t" for="ch" forName="wedge1Tx" refType="h" fact="0.22"/>
          <dgm:constr type="w" for="ch" forName="wedge1Tx" refType="w" fact="0.56"/>
          <dgm:constr type="h" for="ch" forName="wedge1Tx" refType="h" fact="0.56"/>
          <dgm:constr type="h" for="ch" forName="arrowWedge1single" refType="w" fact="0.08"/>
          <dgm:constr type="diam" for="ch" forName="arrowWedge1single" refType="w" fact="0.84"/>
          <dgm:constr type="l" for="ch" forName="arrowWedge1single" refType="w" fact="0.5"/>
          <dgm:constr type="t" for="ch" forName="arrowWedge1single" refType="w" fact="0.5"/>
          <dgm:constr type="primFontSz" for="ch" ptType="node" op="equ"/>
        </dgm:constrLst>
      </dgm:if>
      <dgm:if name="Name2" axis="ch" ptType="node" func="cnt" op="equ" val="2">
        <dgm:constrLst>
          <dgm:constr type="l" for="ch" forName="wedge1" refType="w" fact="0.1"/>
          <dgm:constr type="t" for="ch" forName="wedge1" refType="w" fact="0.08"/>
          <dgm:constr type="w" for="ch" forName="wedge1" refType="w" fact="0.84"/>
          <dgm:constr type="h" for="ch" forName="wedge1" refType="h" fact="0.84"/>
          <dgm:constr type="l" for="ch" forName="dummy1a" refType="w" fact="0.52"/>
          <dgm:constr type="t" for="ch" forName="dummy1a" refType="h" fact="0.08"/>
          <dgm:constr type="l" for="ch" forName="dummy1b" refType="w" fact="0.52"/>
          <dgm:constr type="t" for="ch" forName="dummy1b" refType="h" fact="0.92"/>
          <dgm:constr type="l" for="ch" forName="wedge1Tx" refType="w" fact="0.559"/>
          <dgm:constr type="t" for="ch" forName="wedge1Tx" refType="h" fact="0.3"/>
          <dgm:constr type="w" for="ch" forName="wedge1Tx" refType="w" fact="0.3"/>
          <dgm:constr type="h" for="ch" forName="wedge1Tx" refType="h" fact="0.4"/>
          <dgm:constr type="l" for="ch" forName="wedge2" refType="w" fact="0.06"/>
          <dgm:constr type="t" for="ch" forName="wedge2" refType="w" fact="0.08"/>
          <dgm:constr type="w" for="ch" forName="wedge2" refType="w" fact="0.84"/>
          <dgm:constr type="h" for="ch" forName="wedge2" refType="h" fact="0.84"/>
          <dgm:constr type="l" for="ch" forName="dummy2a" refType="w" fact="0.48"/>
          <dgm:constr type="t" for="ch" forName="dummy2a" refType="h" fact="0.92"/>
          <dgm:constr type="l" for="ch" forName="dummy2b" refType="w" fact="0.48"/>
          <dgm:constr type="t" for="ch" forName="dummy2b" refType="h" fact="0.08"/>
          <dgm:constr type="r" for="ch" forName="wedge2Tx" refType="w" fact="0.441"/>
          <dgm:constr type="t" for="ch" forName="wedge2Tx" refType="h" fact="0.3"/>
          <dgm:constr type="w" for="ch" forName="wedge2Tx" refType="w" fact="0.3"/>
          <dgm:constr type="h" for="ch" forName="wedge2Tx" refType="h" fact="0.4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primFontSz" for="ch" ptType="node" op="equ"/>
        </dgm:constrLst>
      </dgm:if>
      <dgm:if name="Name3" axis="ch" ptType="node" func="cnt" op="equ" val="3">
        <dgm:constrLst>
          <dgm:constr type="l" for="ch" forName="wedge1" refType="w" fact="0.0973"/>
          <dgm:constr type="t" for="ch" forName="wedge1" refType="w" fact="0.07"/>
          <dgm:constr type="w" for="ch" forName="wedge1" refType="w" fact="0.84"/>
          <dgm:constr type="h" for="ch" forName="wedge1" refType="h" fact="0.84"/>
          <dgm:constr type="l" for="ch" forName="dummy1a" refType="w" fact="0.5173"/>
          <dgm:constr type="t" for="ch" forName="dummy1a" refType="h" fact="0.07"/>
          <dgm:constr type="l" for="ch" forName="dummy1b" refType="w" fact="0.8811"/>
          <dgm:constr type="t" for="ch" forName="dummy1b" refType="h" fact="0.7"/>
          <dgm:constr type="l" for="ch" forName="wedge1Tx" refType="w" fact="0.54"/>
          <dgm:constr type="t" for="ch" forName="wedge1Tx" refType="h" fact="0.248"/>
          <dgm:constr type="w" for="ch" forName="wedge1Tx" refType="w" fact="0.3"/>
          <dgm:constr type="h" for="ch" forName="wedge1Tx" refType="h" fact="0.25"/>
          <dgm:constr type="l" for="ch" forName="wedge2" refType="w" fact="0.08"/>
          <dgm:constr type="t" for="ch" forName="wedge2" refType="w" fact="0.1"/>
          <dgm:constr type="w" for="ch" forName="wedge2" refType="w" fact="0.84"/>
          <dgm:constr type="h" for="ch" forName="wedge2" refType="h" fact="0.84"/>
          <dgm:constr type="l" for="ch" forName="dummy2a" refType="w" fact="0.8637"/>
          <dgm:constr type="t" for="ch" forName="dummy2a" refType="h" fact="0.73"/>
          <dgm:constr type="l" for="ch" forName="dummy2b" refType="w" fact="0.1363"/>
          <dgm:constr type="t" for="ch" forName="dummy2b" refType="h" fact="0.73"/>
          <dgm:constr type="l" for="ch" forName="wedge2Tx" refType="w" fact="0.28"/>
          <dgm:constr type="t" for="ch" forName="wedge2Tx" refType="h" fact="0.645"/>
          <dgm:constr type="w" for="ch" forName="wedge2Tx" refType="w" fact="0.45"/>
          <dgm:constr type="h" for="ch" forName="wedge2Tx" refType="h" fact="0.22"/>
          <dgm:constr type="l" for="ch" forName="wedge3" refType="w" fact="0.0627"/>
          <dgm:constr type="t" for="ch" forName="wedge3" refType="w" fact="0.07"/>
          <dgm:constr type="w" for="ch" forName="wedge3" refType="w" fact="0.84"/>
          <dgm:constr type="h" for="ch" forName="wedge3" refType="h" fact="0.84"/>
          <dgm:constr type="l" for="ch" forName="dummy3a" refType="w" fact="0.1189"/>
          <dgm:constr type="t" for="ch" forName="dummy3a" refType="h" fact="0.7"/>
          <dgm:constr type="l" for="ch" forName="dummy3b" refType="w" fact="0.4827"/>
          <dgm:constr type="t" for="ch" forName="dummy3b" refType="h" fact="0.07"/>
          <dgm:constr type="r" for="ch" forName="wedge3Tx" refType="w" fact="0.46"/>
          <dgm:constr type="t" for="ch" forName="wedge3Tx" refType="h" fact="0.248"/>
          <dgm:constr type="w" for="ch" forName="wedge3Tx" refType="w" fact="0.3"/>
          <dgm:constr type="h" for="ch" forName="wedge3Tx" refType="h" fact="0.25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h" for="ch" forName="arrowWedge3" refType="w" fact="0.08"/>
          <dgm:constr type="diam" for="ch" forName="arrowWedge3" refType="w" fact="0.84"/>
          <dgm:constr type="l" for="ch" forName="arrowWedge3" refType="w" fact="0.5"/>
          <dgm:constr type="t" for="ch" forName="arrowWedge3" refType="w" fact="0.5"/>
          <dgm:constr type="primFontSz" for="ch" ptType="node" op="equ"/>
        </dgm:constrLst>
      </dgm:if>
      <dgm:if name="Name4" axis="ch" ptType="node" func="cnt" op="equ" val="4">
        <dgm:constrLst>
          <dgm:constr type="l" for="ch" forName="wedge1" refType="w" fact="0.0941"/>
          <dgm:constr type="t" for="ch" forName="wedge1" refType="w" fact="0.0659"/>
          <dgm:constr type="w" for="ch" forName="wedge1" refType="w" fact="0.84"/>
          <dgm:constr type="h" for="ch" forName="wedge1" refType="h" fact="0.84"/>
          <dgm:constr type="l" for="ch" forName="dummy1a" refType="w" fact="0.5141"/>
          <dgm:constr type="t" for="ch" forName="dummy1a" refType="h" fact="0.0659"/>
          <dgm:constr type="l" for="ch" forName="dummy1b" refType="w" fact="0.9341"/>
          <dgm:constr type="t" for="ch" forName="dummy1b" refType="h" fact="0.4859"/>
          <dgm:constr type="l" for="ch" forName="wedge1Tx" refType="w" fact="0.54"/>
          <dgm:constr type="t" for="ch" forName="wedge1Tx" refType="h" fact="0.24"/>
          <dgm:constr type="w" for="ch" forName="wedge1Tx" refType="w" fact="0.31"/>
          <dgm:constr type="h" for="ch" forName="wedge1Tx" refType="h" fact="0.23"/>
          <dgm:constr type="l" for="ch" forName="wedge2" refType="w" fact="0.0941"/>
          <dgm:constr type="t" for="ch" forName="wedge2" refType="w" fact="0.0941"/>
          <dgm:constr type="w" for="ch" forName="wedge2" refType="w" fact="0.84"/>
          <dgm:constr type="h" for="ch" forName="wedge2" refType="h" fact="0.84"/>
          <dgm:constr type="l" for="ch" forName="dummy2a" refType="w" fact="0.9341"/>
          <dgm:constr type="t" for="ch" forName="dummy2a" refType="h" fact="0.5141"/>
          <dgm:constr type="l" for="ch" forName="dummy2b" refType="w" fact="0.5141"/>
          <dgm:constr type="t" for="ch" forName="dummy2b" refType="h" fact="0.9341"/>
          <dgm:constr type="l" for="ch" forName="wedge2Tx" refType="w" fact="0.54"/>
          <dgm:constr type="t" for="ch" forName="wedge2Tx" refType="h" fact="0.53"/>
          <dgm:constr type="w" for="ch" forName="wedge2Tx" refType="w" fact="0.31"/>
          <dgm:constr type="h" for="ch" forName="wedge2Tx" refType="h" fact="0.23"/>
          <dgm:constr type="l" for="ch" forName="wedge3" refType="w" fact="0.0659"/>
          <dgm:constr type="t" for="ch" forName="wedge3" refType="w" fact="0.0941"/>
          <dgm:constr type="w" for="ch" forName="wedge3" refType="w" fact="0.84"/>
          <dgm:constr type="h" for="ch" forName="wedge3" refType="h" fact="0.84"/>
          <dgm:constr type="l" for="ch" forName="dummy3a" refType="w" fact="0.4859"/>
          <dgm:constr type="t" for="ch" forName="dummy3a" refType="h" fact="0.9341"/>
          <dgm:constr type="l" for="ch" forName="dummy3b" refType="w" fact="0.0659"/>
          <dgm:constr type="t" for="ch" forName="dummy3b" refType="h" fact="0.5141"/>
          <dgm:constr type="r" for="ch" forName="wedge3Tx" refType="w" fact="0.46"/>
          <dgm:constr type="t" for="ch" forName="wedge3Tx" refType="h" fact="0.53"/>
          <dgm:constr type="w" for="ch" forName="wedge3Tx" refType="w" fact="0.31"/>
          <dgm:constr type="h" for="ch" forName="wedge3Tx" refType="h" fact="0.23"/>
          <dgm:constr type="l" for="ch" forName="wedge4" refType="w" fact="0.0659"/>
          <dgm:constr type="t" for="ch" forName="wedge4" refType="h" fact="0.0659"/>
          <dgm:constr type="w" for="ch" forName="wedge4" refType="w" fact="0.84"/>
          <dgm:constr type="h" for="ch" forName="wedge4" refType="h" fact="0.84"/>
          <dgm:constr type="l" for="ch" forName="dummy4a" refType="w" fact="0.0659"/>
          <dgm:constr type="t" for="ch" forName="dummy4a" refType="h" fact="0.4859"/>
          <dgm:constr type="l" for="ch" forName="dummy4b" refType="w" fact="0.4859"/>
          <dgm:constr type="t" for="ch" forName="dummy4b" refType="h" fact="0.0659"/>
          <dgm:constr type="r" for="ch" forName="wedge4Tx" refType="w" fact="0.46"/>
          <dgm:constr type="t" for="ch" forName="wedge4Tx" refType="h" fact="0.24"/>
          <dgm:constr type="w" for="ch" forName="wedge4Tx" refType="w" fact="0.31"/>
          <dgm:constr type="h" for="ch" forName="wedge4Tx" refType="h" fact="0.23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h" for="ch" forName="arrowWedge3" refType="w" fact="0.08"/>
          <dgm:constr type="diam" for="ch" forName="arrowWedge3" refType="w" fact="0.84"/>
          <dgm:constr type="l" for="ch" forName="arrowWedge3" refType="w" fact="0.5"/>
          <dgm:constr type="t" for="ch" forName="arrowWedge3" refType="w" fact="0.5"/>
          <dgm:constr type="h" for="ch" forName="arrowWedge4" refType="w" fact="0.08"/>
          <dgm:constr type="diam" for="ch" forName="arrowWedge4" refType="w" fact="0.84"/>
          <dgm:constr type="l" for="ch" forName="arrowWedge4" refType="w" fact="0.5"/>
          <dgm:constr type="t" for="ch" forName="arrowWedge4" refType="w" fact="0.5"/>
          <dgm:constr type="primFontSz" for="ch" ptType="node" op="equ"/>
        </dgm:constrLst>
      </dgm:if>
      <dgm:if name="Name5" axis="ch" ptType="node" func="cnt" op="equ" val="5">
        <dgm:constrLst>
          <dgm:constr type="l" for="ch" forName="wedge1" refType="w" fact="0.0918"/>
          <dgm:constr type="t" for="ch" forName="wedge1" refType="w" fact="0.0638"/>
          <dgm:constr type="w" for="ch" forName="wedge1" refType="w" fact="0.84"/>
          <dgm:constr type="h" for="ch" forName="wedge1" refType="h" fact="0.84"/>
          <dgm:constr type="l" for="ch" forName="dummy1a" refType="w" fact="0.5118"/>
          <dgm:constr type="t" for="ch" forName="dummy1a" refType="h" fact="0.0638"/>
          <dgm:constr type="l" for="ch" forName="dummy1b" refType="w" fact="0.9112"/>
          <dgm:constr type="t" for="ch" forName="dummy1b" refType="h" fact="0.354"/>
          <dgm:constr type="l" for="ch" forName="wedge1Tx" refType="w" fact="0.53"/>
          <dgm:constr type="t" for="ch" forName="wedge1Tx" refType="h" fact="0.205"/>
          <dgm:constr type="w" for="ch" forName="wedge1Tx" refType="w" fact="0.27"/>
          <dgm:constr type="h" for="ch" forName="wedge1Tx" refType="h" fact="0.18"/>
          <dgm:constr type="l" for="ch" forName="wedge2" refType="w" fact="0.099"/>
          <dgm:constr type="t" for="ch" forName="wedge2" refType="w" fact="0.0862"/>
          <dgm:constr type="w" for="ch" forName="wedge2" refType="w" fact="0.84"/>
          <dgm:constr type="h" for="ch" forName="wedge2" refType="h" fact="0.84"/>
          <dgm:constr type="l" for="ch" forName="dummy2a" refType="w" fact="0.9185"/>
          <dgm:constr type="t" for="ch" forName="dummy2a" refType="h" fact="0.3764"/>
          <dgm:constr type="l" for="ch" forName="dummy2b" refType="w" fact="0.7659"/>
          <dgm:constr type="t" for="ch" forName="dummy2b" refType="h" fact="0.846"/>
          <dgm:constr type="l" for="ch" forName="wedge2Tx" refType="w" fact="0.64"/>
          <dgm:constr type="t" for="ch" forName="wedge2Tx" refType="h" fact="0.47"/>
          <dgm:constr type="w" for="ch" forName="wedge2Tx" refType="w" fact="0.25"/>
          <dgm:constr type="h" for="ch" forName="wedge2Tx" refType="h" fact="0.2"/>
          <dgm:constr type="l" for="ch" forName="wedge3" refType="w" fact="0.08"/>
          <dgm:constr type="t" for="ch" forName="wedge3" refType="w" fact="0.1"/>
          <dgm:constr type="w" for="ch" forName="wedge3" refType="w" fact="0.84"/>
          <dgm:constr type="h" for="ch" forName="wedge3" refType="h" fact="0.84"/>
          <dgm:constr type="l" for="ch" forName="dummy3a" refType="w" fact="0.7469"/>
          <dgm:constr type="t" for="ch" forName="dummy3a" refType="h" fact="0.8598"/>
          <dgm:constr type="l" for="ch" forName="dummy3b" refType="w" fact="0.2531"/>
          <dgm:constr type="t" for="ch" forName="dummy3b" refType="h" fact="0.8598"/>
          <dgm:constr type="l" for="ch" forName="wedge3Tx" refType="w" fact="0.38"/>
          <dgm:constr type="t" for="ch" forName="wedge3Tx" refType="h" fact="0.69"/>
          <dgm:constr type="w" for="ch" forName="wedge3Tx" refType="w" fact="0.24"/>
          <dgm:constr type="h" for="ch" forName="wedge3Tx" refType="h" fact="0.22"/>
          <dgm:constr type="l" for="ch" forName="wedge4" refType="w" fact="0.061"/>
          <dgm:constr type="t" for="ch" forName="wedge4" refType="h" fact="0.0862"/>
          <dgm:constr type="w" for="ch" forName="wedge4" refType="w" fact="0.84"/>
          <dgm:constr type="h" for="ch" forName="wedge4" refType="h" fact="0.84"/>
          <dgm:constr type="l" for="ch" forName="dummy4a" refType="w" fact="0.2341"/>
          <dgm:constr type="t" for="ch" forName="dummy4a" refType="h" fact="0.846"/>
          <dgm:constr type="l" for="ch" forName="dummy4b" refType="w" fact="0.0815"/>
          <dgm:constr type="t" for="ch" forName="dummy4b" refType="h" fact="0.3764"/>
          <dgm:constr type="r" for="ch" forName="wedge4Tx" refType="w" fact="0.36"/>
          <dgm:constr type="t" for="ch" forName="wedge4Tx" refType="h" fact="0.47"/>
          <dgm:constr type="w" for="ch" forName="wedge4Tx" refType="w" fact="0.25"/>
          <dgm:constr type="h" for="ch" forName="wedge4Tx" refType="h" fact="0.2"/>
          <dgm:constr type="l" for="ch" forName="wedge5" refType="w" fact="0.0682"/>
          <dgm:constr type="t" for="ch" forName="wedge5" refType="h" fact="0.0638"/>
          <dgm:constr type="w" for="ch" forName="wedge5" refType="w" fact="0.84"/>
          <dgm:constr type="h" for="ch" forName="wedge5" refType="h" fact="0.84"/>
          <dgm:constr type="l" for="ch" forName="dummy5a" refType="w" fact="0.0888"/>
          <dgm:constr type="t" for="ch" forName="dummy5a" refType="h" fact="0.354"/>
          <dgm:constr type="l" for="ch" forName="dummy5b" refType="w" fact="0.4882"/>
          <dgm:constr type="t" for="ch" forName="dummy5b" refType="h" fact="0.0638"/>
          <dgm:constr type="r" for="ch" forName="wedge5Tx" refType="w" fact="0.47"/>
          <dgm:constr type="t" for="ch" forName="wedge5Tx" refType="h" fact="0.205"/>
          <dgm:constr type="w" for="ch" forName="wedge5Tx" refType="w" fact="0.27"/>
          <dgm:constr type="h" for="ch" forName="wedge5Tx" refType="h" fact="0.18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h" for="ch" forName="arrowWedge3" refType="w" fact="0.08"/>
          <dgm:constr type="diam" for="ch" forName="arrowWedge3" refType="w" fact="0.84"/>
          <dgm:constr type="l" for="ch" forName="arrowWedge3" refType="w" fact="0.5"/>
          <dgm:constr type="t" for="ch" forName="arrowWedge3" refType="w" fact="0.5"/>
          <dgm:constr type="h" for="ch" forName="arrowWedge4" refType="w" fact="0.08"/>
          <dgm:constr type="diam" for="ch" forName="arrowWedge4" refType="w" fact="0.84"/>
          <dgm:constr type="l" for="ch" forName="arrowWedge4" refType="w" fact="0.5"/>
          <dgm:constr type="t" for="ch" forName="arrowWedge4" refType="w" fact="0.5"/>
          <dgm:constr type="h" for="ch" forName="arrowWedge5" refType="w" fact="0.08"/>
          <dgm:constr type="diam" for="ch" forName="arrowWedge5" refType="w" fact="0.84"/>
          <dgm:constr type="l" for="ch" forName="arrowWedge5" refType="w" fact="0.5"/>
          <dgm:constr type="t" for="ch" forName="arrowWedge5" refType="w" fact="0.5"/>
          <dgm:constr type="primFontSz" for="ch" ptType="node" op="equ"/>
        </dgm:constrLst>
      </dgm:if>
      <dgm:if name="Name6" axis="ch" ptType="node" func="cnt" op="equ" val="6">
        <dgm:constrLst>
          <dgm:constr type="l" for="ch" forName="wedge1" refType="w" fact="0.09"/>
          <dgm:constr type="t" for="ch" forName="wedge1" refType="w" fact="0.0627"/>
          <dgm:constr type="w" for="ch" forName="wedge1" refType="w" fact="0.84"/>
          <dgm:constr type="h" for="ch" forName="wedge1" refType="h" fact="0.84"/>
          <dgm:constr type="l" for="ch" forName="dummy1a" refType="w" fact="0.51"/>
          <dgm:constr type="t" for="ch" forName="dummy1a" refType="h" fact="0.0627"/>
          <dgm:constr type="l" for="ch" forName="dummy1b" refType="w" fact="0.8737"/>
          <dgm:constr type="t" for="ch" forName="dummy1b" refType="h" fact="0.2727"/>
          <dgm:constr type="l" for="ch" forName="wedge1Tx" refType="w" fact="0.53"/>
          <dgm:constr type="t" for="ch" forName="wedge1Tx" refType="h" fact="0.17"/>
          <dgm:constr type="w" for="ch" forName="wedge1Tx" refType="w" fact="0.22"/>
          <dgm:constr type="h" for="ch" forName="wedge1Tx" refType="h" fact="0.17"/>
          <dgm:constr type="l" for="ch" forName="wedge2" refType="w" fact="0.1"/>
          <dgm:constr type="t" for="ch" forName="wedge2" refType="w" fact="0.08"/>
          <dgm:constr type="w" for="ch" forName="wedge2" refType="w" fact="0.84"/>
          <dgm:constr type="h" for="ch" forName="wedge2" refType="h" fact="0.84"/>
          <dgm:constr type="l" for="ch" forName="dummy2a" refType="w" fact="0.8837"/>
          <dgm:constr type="t" for="ch" forName="dummy2a" refType="h" fact="0.29"/>
          <dgm:constr type="l" for="ch" forName="dummy2b" refType="w" fact="0.8837"/>
          <dgm:constr type="t" for="ch" forName="dummy2b" refType="h" fact="0.71"/>
          <dgm:constr type="l" for="ch" forName="wedge2Tx" refType="w" fact="0.67"/>
          <dgm:constr type="t" for="ch" forName="wedge2Tx" refType="h" fact="0.42"/>
          <dgm:constr type="w" for="ch" forName="wedge2Tx" refType="w" fact="0.23"/>
          <dgm:constr type="h" for="ch" forName="wedge2Tx" refType="h" fact="0.165"/>
          <dgm:constr type="l" for="ch" forName="wedge3" refType="w" fact="0.09"/>
          <dgm:constr type="t" for="ch" forName="wedge3" refType="w" fact="0.0973"/>
          <dgm:constr type="w" for="ch" forName="wedge3" refType="w" fact="0.84"/>
          <dgm:constr type="h" for="ch" forName="wedge3" refType="h" fact="0.84"/>
          <dgm:constr type="l" for="ch" forName="dummy3a" refType="w" fact="0.8737"/>
          <dgm:constr type="t" for="ch" forName="dummy3a" refType="h" fact="0.7273"/>
          <dgm:constr type="l" for="ch" forName="dummy3b" refType="w" fact="0.51"/>
          <dgm:constr type="t" for="ch" forName="dummy3b" refType="h" fact="0.9373"/>
          <dgm:constr type="l" for="ch" forName="wedge3Tx" refType="w" fact="0.53"/>
          <dgm:constr type="t" for="ch" forName="wedge3Tx" refType="h" fact="0.665"/>
          <dgm:constr type="w" for="ch" forName="wedge3Tx" refType="w" fact="0.22"/>
          <dgm:constr type="h" for="ch" forName="wedge3Tx" refType="h" fact="0.17"/>
          <dgm:constr type="l" for="ch" forName="wedge4" refType="w" fact="0.07"/>
          <dgm:constr type="t" for="ch" forName="wedge4" refType="h" fact="0.0973"/>
          <dgm:constr type="w" for="ch" forName="wedge4" refType="w" fact="0.84"/>
          <dgm:constr type="h" for="ch" forName="wedge4" refType="h" fact="0.84"/>
          <dgm:constr type="l" for="ch" forName="dummy4a" refType="w" fact="0.49"/>
          <dgm:constr type="t" for="ch" forName="dummy4a" refType="h" fact="0.9373"/>
          <dgm:constr type="l" for="ch" forName="dummy4b" refType="w" fact="0.1263"/>
          <dgm:constr type="t" for="ch" forName="dummy4b" refType="h" fact="0.7273"/>
          <dgm:constr type="r" for="ch" forName="wedge4Tx" refType="w" fact="0.47"/>
          <dgm:constr type="t" for="ch" forName="wedge4Tx" refType="h" fact="0.665"/>
          <dgm:constr type="w" for="ch" forName="wedge4Tx" refType="w" fact="0.22"/>
          <dgm:constr type="h" for="ch" forName="wedge4Tx" refType="h" fact="0.17"/>
          <dgm:constr type="l" for="ch" forName="wedge5" refType="w" fact="0.06"/>
          <dgm:constr type="t" for="ch" forName="wedge5" refType="h" fact="0.08"/>
          <dgm:constr type="w" for="ch" forName="wedge5" refType="w" fact="0.84"/>
          <dgm:constr type="h" for="ch" forName="wedge5" refType="h" fact="0.84"/>
          <dgm:constr type="l" for="ch" forName="dummy5a" refType="w" fact="0.1163"/>
          <dgm:constr type="t" for="ch" forName="dummy5a" refType="h" fact="0.71"/>
          <dgm:constr type="l" for="ch" forName="dummy5b" refType="w" fact="0.1163"/>
          <dgm:constr type="t" for="ch" forName="dummy5b" refType="h" fact="0.29"/>
          <dgm:constr type="r" for="ch" forName="wedge5Tx" refType="w" fact="0.33"/>
          <dgm:constr type="t" for="ch" forName="wedge5Tx" refType="h" fact="0.42"/>
          <dgm:constr type="w" for="ch" forName="wedge5Tx" refType="w" fact="0.23"/>
          <dgm:constr type="h" for="ch" forName="wedge5Tx" refType="h" fact="0.165"/>
          <dgm:constr type="l" for="ch" forName="wedge6" refType="w" fact="0.07"/>
          <dgm:constr type="t" for="ch" forName="wedge6" refType="h" fact="0.0627"/>
          <dgm:constr type="w" for="ch" forName="wedge6" refType="w" fact="0.84"/>
          <dgm:constr type="h" for="ch" forName="wedge6" refType="h" fact="0.84"/>
          <dgm:constr type="l" for="ch" forName="dummy6a" refType="w" fact="0.1263"/>
          <dgm:constr type="t" for="ch" forName="dummy6a" refType="h" fact="0.2727"/>
          <dgm:constr type="l" for="ch" forName="dummy6b" refType="w" fact="0.49"/>
          <dgm:constr type="t" for="ch" forName="dummy6b" refType="h" fact="0.0627"/>
          <dgm:constr type="r" for="ch" forName="wedge6Tx" refType="w" fact="0.47"/>
          <dgm:constr type="t" for="ch" forName="wedge6Tx" refType="h" fact="0.17"/>
          <dgm:constr type="w" for="ch" forName="wedge6Tx" refType="w" fact="0.22"/>
          <dgm:constr type="h" for="ch" forName="wedge6Tx" refType="h" fact="0.17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h" for="ch" forName="arrowWedge3" refType="w" fact="0.08"/>
          <dgm:constr type="diam" for="ch" forName="arrowWedge3" refType="w" fact="0.84"/>
          <dgm:constr type="l" for="ch" forName="arrowWedge3" refType="w" fact="0.5"/>
          <dgm:constr type="t" for="ch" forName="arrowWedge3" refType="w" fact="0.5"/>
          <dgm:constr type="h" for="ch" forName="arrowWedge4" refType="w" fact="0.08"/>
          <dgm:constr type="diam" for="ch" forName="arrowWedge4" refType="w" fact="0.84"/>
          <dgm:constr type="l" for="ch" forName="arrowWedge4" refType="w" fact="0.5"/>
          <dgm:constr type="t" for="ch" forName="arrowWedge4" refType="w" fact="0.5"/>
          <dgm:constr type="h" for="ch" forName="arrowWedge5" refType="w" fact="0.08"/>
          <dgm:constr type="diam" for="ch" forName="arrowWedge5" refType="w" fact="0.84"/>
          <dgm:constr type="l" for="ch" forName="arrowWedge5" refType="w" fact="0.5"/>
          <dgm:constr type="t" for="ch" forName="arrowWedge5" refType="w" fact="0.5"/>
          <dgm:constr type="h" for="ch" forName="arrowWedge6" refType="w" fact="0.08"/>
          <dgm:constr type="diam" for="ch" forName="arrowWedge6" refType="w" fact="0.84"/>
          <dgm:constr type="l" for="ch" forName="arrowWedge6" refType="w" fact="0.5"/>
          <dgm:constr type="t" for="ch" forName="arrowWedge6" refType="w" fact="0.5"/>
          <dgm:constr type="primFontSz" for="ch" ptType="node" op="equ"/>
        </dgm:constrLst>
      </dgm:if>
      <dgm:else name="Name7">
        <dgm:constrLst>
          <dgm:constr type="l" for="ch" forName="wedge1" refType="w" fact="0.0887"/>
          <dgm:constr type="t" for="ch" forName="wedge1" refType="w" fact="0.062"/>
          <dgm:constr type="w" for="ch" forName="wedge1" refType="w" fact="0.84"/>
          <dgm:constr type="h" for="ch" forName="wedge1" refType="h" fact="0.84"/>
          <dgm:constr type="l" for="ch" forName="dummy1a" refType="w" fact="0.5087"/>
          <dgm:constr type="t" for="ch" forName="dummy1a" refType="h" fact="0.062"/>
          <dgm:constr type="l" for="ch" forName="dummy1b" refType="w" fact="0.837"/>
          <dgm:constr type="t" for="ch" forName="dummy1b" refType="h" fact="0.2201"/>
          <dgm:constr type="l" for="ch" forName="wedge1Tx" refType="w" fact="0.53"/>
          <dgm:constr type="t" for="ch" forName="wedge1Tx" refType="h" fact="0.14"/>
          <dgm:constr type="w" for="ch" forName="wedge1Tx" refType="w" fact="0.2"/>
          <dgm:constr type="h" for="ch" forName="wedge1Tx" refType="h" fact="0.16"/>
          <dgm:constr type="l" for="ch" forName="wedge2" refType="w" fact="0.0995"/>
          <dgm:constr type="t" for="ch" forName="wedge2" refType="w" fact="0.0755"/>
          <dgm:constr type="w" for="ch" forName="wedge2" refType="w" fact="0.84"/>
          <dgm:constr type="h" for="ch" forName="wedge2" refType="h" fact="0.84"/>
          <dgm:constr type="l" for="ch" forName="dummy2a" refType="w" fact="0.8479"/>
          <dgm:constr type="t" for="ch" forName="dummy2a" refType="h" fact="0.2337"/>
          <dgm:constr type="l" for="ch" forName="dummy2b" refType="w" fact="0.929"/>
          <dgm:constr type="t" for="ch" forName="dummy2b" refType="h" fact="0.589"/>
          <dgm:constr type="l" for="ch" forName="wedge2Tx" refType="w" fact="0.67"/>
          <dgm:constr type="t" for="ch" forName="wedge2Tx" refType="h" fact="0.38"/>
          <dgm:constr type="w" for="ch" forName="wedge2Tx" refType="w" fact="0.23"/>
          <dgm:constr type="h" for="ch" forName="wedge2Tx" refType="h" fact="0.14"/>
          <dgm:constr type="l" for="ch" forName="wedge3" refType="w" fact="0.0956"/>
          <dgm:constr type="t" for="ch" forName="wedge3" refType="w" fact="0.0925"/>
          <dgm:constr type="w" for="ch" forName="wedge3" refType="w" fact="0.84"/>
          <dgm:constr type="h" for="ch" forName="wedge3" refType="h" fact="0.84"/>
          <dgm:constr type="l" for="ch" forName="dummy3a" refType="w" fact="0.9251"/>
          <dgm:constr type="t" for="ch" forName="dummy3a" refType="h" fact="0.6059"/>
          <dgm:constr type="l" for="ch" forName="dummy3b" refType="w" fact="0.6979"/>
          <dgm:constr type="t" for="ch" forName="dummy3b" refType="h" fact="0.8909"/>
          <dgm:constr type="l" for="ch" forName="wedge3Tx" refType="w" fact="0.635"/>
          <dgm:constr type="t" for="ch" forName="wedge3Tx" refType="h" fact="0.59"/>
          <dgm:constr type="w" for="ch" forName="wedge3Tx" refType="w" fact="0.2"/>
          <dgm:constr type="h" for="ch" forName="wedge3Tx" refType="h" fact="0.155"/>
          <dgm:constr type="l" for="ch" forName="wedge4" refType="w" fact="0.08"/>
          <dgm:constr type="t" for="ch" forName="wedge4" refType="h" fact="0.1"/>
          <dgm:constr type="w" for="ch" forName="wedge4" refType="w" fact="0.84"/>
          <dgm:constr type="h" for="ch" forName="wedge4" refType="h" fact="0.84"/>
          <dgm:constr type="l" for="ch" forName="dummy4a" refType="w" fact="0.6822"/>
          <dgm:constr type="t" for="ch" forName="dummy4a" refType="h" fact="0.8984"/>
          <dgm:constr type="l" for="ch" forName="dummy4b" refType="w" fact="0.3178"/>
          <dgm:constr type="t" for="ch" forName="dummy4b" refType="h" fact="0.8984"/>
          <dgm:constr type="l" for="ch" forName="wedge4Tx" refType="w" fact="0.4025"/>
          <dgm:constr type="t" for="ch" forName="wedge4Tx" refType="h" fact="0.76"/>
          <dgm:constr type="w" for="ch" forName="wedge4Tx" refType="w" fact="0.195"/>
          <dgm:constr type="h" for="ch" forName="wedge4Tx" refType="h" fact="0.14"/>
          <dgm:constr type="l" for="ch" forName="wedge5" refType="w" fact="0.0644"/>
          <dgm:constr type="t" for="ch" forName="wedge5" refType="h" fact="0.0925"/>
          <dgm:constr type="w" for="ch" forName="wedge5" refType="w" fact="0.84"/>
          <dgm:constr type="h" for="ch" forName="wedge5" refType="h" fact="0.84"/>
          <dgm:constr type="l" for="ch" forName="dummy5a" refType="w" fact="0.3021"/>
          <dgm:constr type="t" for="ch" forName="dummy5a" refType="h" fact="0.8909"/>
          <dgm:constr type="l" for="ch" forName="dummy5b" refType="w" fact="0.0749"/>
          <dgm:constr type="t" for="ch" forName="dummy5b" refType="h" fact="0.6059"/>
          <dgm:constr type="r" for="ch" forName="wedge5Tx" refType="w" fact="0.365"/>
          <dgm:constr type="t" for="ch" forName="wedge5Tx" refType="h" fact="0.59"/>
          <dgm:constr type="w" for="ch" forName="wedge5Tx" refType="w" fact="0.2"/>
          <dgm:constr type="h" for="ch" forName="wedge5Tx" refType="h" fact="0.155"/>
          <dgm:constr type="l" for="ch" forName="wedge6" refType="w" fact="0.0605"/>
          <dgm:constr type="t" for="ch" forName="wedge6" refType="h" fact="0.0755"/>
          <dgm:constr type="w" for="ch" forName="wedge6" refType="w" fact="0.84"/>
          <dgm:constr type="h" for="ch" forName="wedge6" refType="h" fact="0.84"/>
          <dgm:constr type="l" for="ch" forName="dummy6a" refType="w" fact="0.071"/>
          <dgm:constr type="t" for="ch" forName="dummy6a" refType="h" fact="0.589"/>
          <dgm:constr type="l" for="ch" forName="dummy6b" refType="w" fact="0.1521"/>
          <dgm:constr type="t" for="ch" forName="dummy6b" refType="h" fact="0.2337"/>
          <dgm:constr type="r" for="ch" forName="wedge6Tx" refType="w" fact="0.33"/>
          <dgm:constr type="t" for="ch" forName="wedge6Tx" refType="h" fact="0.38"/>
          <dgm:constr type="w" for="ch" forName="wedge6Tx" refType="w" fact="0.23"/>
          <dgm:constr type="h" for="ch" forName="wedge6Tx" refType="h" fact="0.14"/>
          <dgm:constr type="l" for="ch" forName="wedge7" refType="w" fact="0.0713"/>
          <dgm:constr type="t" for="ch" forName="wedge7" refType="h" fact="0.062"/>
          <dgm:constr type="w" for="ch" forName="wedge7" refType="w" fact="0.84"/>
          <dgm:constr type="h" for="ch" forName="wedge7" refType="h" fact="0.84"/>
          <dgm:constr type="l" for="ch" forName="dummy7a" refType="w" fact="0.163"/>
          <dgm:constr type="t" for="ch" forName="dummy7a" refType="h" fact="0.2201"/>
          <dgm:constr type="l" for="ch" forName="dummy7b" refType="w" fact="0.4913"/>
          <dgm:constr type="t" for="ch" forName="dummy7b" refType="h" fact="0.062"/>
          <dgm:constr type="r" for="ch" forName="wedge7Tx" refType="w" fact="0.47"/>
          <dgm:constr type="t" for="ch" forName="wedge7Tx" refType="h" fact="0.14"/>
          <dgm:constr type="w" for="ch" forName="wedge7Tx" refType="w" fact="0.2"/>
          <dgm:constr type="h" for="ch" forName="wedge7Tx" refType="h" fact="0.16"/>
          <dgm:constr type="h" for="ch" forName="arrowWedge1" refType="w" fact="0.08"/>
          <dgm:constr type="diam" for="ch" forName="arrowWedge1" refType="w" fact="0.84"/>
          <dgm:constr type="l" for="ch" forName="arrowWedge1" refType="w" fact="0.5"/>
          <dgm:constr type="t" for="ch" forName="arrowWedge1" refType="w" fact="0.5"/>
          <dgm:constr type="h" for="ch" forName="arrowWedge2" refType="w" fact="0.08"/>
          <dgm:constr type="diam" for="ch" forName="arrowWedge2" refType="w" fact="0.84"/>
          <dgm:constr type="l" for="ch" forName="arrowWedge2" refType="w" fact="0.5"/>
          <dgm:constr type="t" for="ch" forName="arrowWedge2" refType="w" fact="0.5"/>
          <dgm:constr type="h" for="ch" forName="arrowWedge3" refType="w" fact="0.08"/>
          <dgm:constr type="diam" for="ch" forName="arrowWedge3" refType="w" fact="0.84"/>
          <dgm:constr type="l" for="ch" forName="arrowWedge3" refType="w" fact="0.5"/>
          <dgm:constr type="t" for="ch" forName="arrowWedge3" refType="w" fact="0.5"/>
          <dgm:constr type="h" for="ch" forName="arrowWedge4" refType="w" fact="0.08"/>
          <dgm:constr type="diam" for="ch" forName="arrowWedge4" refType="w" fact="0.84"/>
          <dgm:constr type="l" for="ch" forName="arrowWedge4" refType="w" fact="0.5"/>
          <dgm:constr type="t" for="ch" forName="arrowWedge4" refType="w" fact="0.5"/>
          <dgm:constr type="h" for="ch" forName="arrowWedge5" refType="w" fact="0.08"/>
          <dgm:constr type="diam" for="ch" forName="arrowWedge5" refType="w" fact="0.84"/>
          <dgm:constr type="l" for="ch" forName="arrowWedge5" refType="w" fact="0.5"/>
          <dgm:constr type="t" for="ch" forName="arrowWedge5" refType="w" fact="0.5"/>
          <dgm:constr type="h" for="ch" forName="arrowWedge6" refType="w" fact="0.08"/>
          <dgm:constr type="diam" for="ch" forName="arrowWedge6" refType="w" fact="0.84"/>
          <dgm:constr type="l" for="ch" forName="arrowWedge6" refType="w" fact="0.5"/>
          <dgm:constr type="t" for="ch" forName="arrowWedge6" refType="w" fact="0.5"/>
          <dgm:constr type="h" for="ch" forName="arrowWedge7" refType="w" fact="0.08"/>
          <dgm:constr type="diam" for="ch" forName="arrowWedge7" refType="w" fact="0.84"/>
          <dgm:constr type="l" for="ch" forName="arrowWedge7" refType="w" fact="0.5"/>
          <dgm:constr type="t" for="ch" forName="arrowWedge7" refType="w" fact="0.5"/>
          <dgm:constr type="primFontSz" for="ch" ptType="node" op="equ"/>
        </dgm:constrLst>
      </dgm:else>
    </dgm:choose>
    <dgm:ruleLst/>
    <dgm:choose name="Name8">
      <dgm:if name="Name9" axis="ch" ptType="node" func="cnt" op="gte" val="1">
        <dgm:layoutNode name="wedge1">
          <dgm:alg type="sp"/>
          <dgm:choose name="Name10">
            <dgm:if name="Name11" axis="ch" ptType="node" func="cnt" op="equ" val="1">
              <dgm:shape xmlns:r="http://schemas.openxmlformats.org/officeDocument/2006/relationships" type="ellipse" r:blip="">
                <dgm:adjLst/>
              </dgm:shape>
            </dgm:if>
            <dgm:if name="Name12" axis="ch" ptType="node" func="cnt" op="equ" val="2">
              <dgm:shape xmlns:r="http://schemas.openxmlformats.org/officeDocument/2006/relationships" type="pie" r:blip="">
                <dgm:adjLst>
                  <dgm:adj idx="1" val="270"/>
                  <dgm:adj idx="2" val="90"/>
                </dgm:adjLst>
              </dgm:shape>
            </dgm:if>
            <dgm:if name="Name13" axis="ch" ptType="node" func="cnt" op="equ" val="3">
              <dgm:shape xmlns:r="http://schemas.openxmlformats.org/officeDocument/2006/relationships" type="pie" r:blip="">
                <dgm:adjLst>
                  <dgm:adj idx="1" val="270"/>
                  <dgm:adj idx="2" val="30"/>
                </dgm:adjLst>
              </dgm:shape>
            </dgm:if>
            <dgm:if name="Name14" axis="ch" ptType="node" func="cnt" op="equ" val="4">
              <dgm:shape xmlns:r="http://schemas.openxmlformats.org/officeDocument/2006/relationships" type="pie" r:blip="">
                <dgm:adjLst>
                  <dgm:adj idx="1" val="270"/>
                  <dgm:adj idx="2" val="0"/>
                </dgm:adjLst>
              </dgm:shape>
            </dgm:if>
            <dgm:if name="Name15" axis="ch" ptType="node" func="cnt" op="equ" val="5">
              <dgm:shape xmlns:r="http://schemas.openxmlformats.org/officeDocument/2006/relationships" type="pie" r:blip="">
                <dgm:adjLst>
                  <dgm:adj idx="1" val="270"/>
                  <dgm:adj idx="2" val="342"/>
                </dgm:adjLst>
              </dgm:shape>
            </dgm:if>
            <dgm:if name="Name16" axis="ch" ptType="node" func="cnt" op="equ" val="6">
              <dgm:shape xmlns:r="http://schemas.openxmlformats.org/officeDocument/2006/relationships" type="pie" r:blip="">
                <dgm:adjLst>
                  <dgm:adj idx="1" val="270"/>
                  <dgm:adj idx="2" val="330"/>
                </dgm:adjLst>
              </dgm:shape>
            </dgm:if>
            <dgm:else name="Name17">
              <dgm:shape xmlns:r="http://schemas.openxmlformats.org/officeDocument/2006/relationships" type="pie" r:blip="">
                <dgm:adjLst>
                  <dgm:adj idx="1" val="270"/>
                  <dgm:adj idx="2" val="321.4286"/>
                </dgm:adjLst>
              </dgm:shape>
            </dgm:else>
          </dgm:choose>
          <dgm:choose name="Name18">
            <dgm:if name="Name19" func="var" arg="dir" op="equ" val="norm">
              <dgm:presOf axis="ch desOrSelf" ptType="node node" st="1 1" cnt="1 0"/>
            </dgm:if>
            <dgm:else name="Name20">
              <dgm:choose name="Name21">
                <dgm:if name="Name22" axis="ch" ptType="node" func="cnt" op="equ" val="1">
                  <dgm:presOf axis="ch desOrSelf" ptType="node node" st="1 1" cnt="1 0"/>
                </dgm:if>
                <dgm:if name="Name23" axis="ch" ptType="node" func="cnt" op="equ" val="2">
                  <dgm:presOf axis="ch desOrSelf" ptType="node node" st="2 1" cnt="1 0"/>
                </dgm:if>
                <dgm:if name="Name24" axis="ch" ptType="node" func="cnt" op="equ" val="3">
                  <dgm:presOf axis="ch desOrSelf" ptType="node node" st="3 1" cnt="1 0"/>
                </dgm:if>
                <dgm:if name="Name25" axis="ch" ptType="node" func="cnt" op="equ" val="4">
                  <dgm:presOf axis="ch desOrSelf" ptType="node node" st="4 1" cnt="1 0"/>
                </dgm:if>
                <dgm:if name="Name26" axis="ch" ptType="node" func="cnt" op="equ" val="5">
                  <dgm:presOf axis="ch desOrSelf" ptType="node node" st="5 1" cnt="1 0"/>
                </dgm:if>
                <dgm:if name="Name27" axis="ch" ptType="node" func="cnt" op="equ" val="6">
                  <dgm:presOf axis="ch desOrSelf" ptType="node node" st="6 1" cnt="1 0"/>
                </dgm:if>
                <dgm:else name="Name28">
                  <dgm:presOf axis="ch desOrSelf" ptType="node node" st="7 1" cnt="1 0"/>
                </dgm:else>
              </dgm:choose>
            </dgm:else>
          </dgm:choose>
          <dgm:constrLst/>
          <dgm:ruleLst/>
        </dgm:layoutNode>
        <dgm:layoutNode name="dummy1a" moveWith="wedge1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1b" moveWith="wedge1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1Tx" moveWith="wedg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29">
            <dgm:if name="Name30" func="var" arg="dir" op="equ" val="norm">
              <dgm:presOf axis="ch desOrSelf" ptType="node node" st="1 1" cnt="1 0"/>
            </dgm:if>
            <dgm:else name="Name31">
              <dgm:choose name="Name32">
                <dgm:if name="Name33" axis="ch" ptType="node" func="cnt" op="equ" val="1">
                  <dgm:presOf axis="ch desOrSelf" ptType="node node" st="1 1" cnt="1 0"/>
                </dgm:if>
                <dgm:if name="Name34" axis="ch" ptType="node" func="cnt" op="equ" val="2">
                  <dgm:presOf axis="ch desOrSelf" ptType="node node" st="2 1" cnt="1 0"/>
                </dgm:if>
                <dgm:if name="Name35" axis="ch" ptType="node" func="cnt" op="equ" val="3">
                  <dgm:presOf axis="ch desOrSelf" ptType="node node" st="3 1" cnt="1 0"/>
                </dgm:if>
                <dgm:if name="Name36" axis="ch" ptType="node" func="cnt" op="equ" val="4">
                  <dgm:presOf axis="ch desOrSelf" ptType="node node" st="4 1" cnt="1 0"/>
                </dgm:if>
                <dgm:if name="Name37" axis="ch" ptType="node" func="cnt" op="equ" val="5">
                  <dgm:presOf axis="ch desOrSelf" ptType="node node" st="5 1" cnt="1 0"/>
                </dgm:if>
                <dgm:if name="Name38" axis="ch" ptType="node" func="cnt" op="equ" val="6">
                  <dgm:presOf axis="ch desOrSelf" ptType="node node" st="6 1" cnt="1 0"/>
                </dgm:if>
                <dgm:else name="Name39">
                  <dgm:presOf axis="ch desOrSelf" ptType="node node" st="7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40"/>
    </dgm:choose>
    <dgm:choose name="Name41">
      <dgm:if name="Name42" axis="ch" ptType="node" func="cnt" op="gte" val="2">
        <dgm:layoutNode name="wedge2">
          <dgm:alg type="sp"/>
          <dgm:choose name="Name43">
            <dgm:if name="Name44" axis="ch" ptType="node" func="cnt" op="equ" val="2">
              <dgm:shape xmlns:r="http://schemas.openxmlformats.org/officeDocument/2006/relationships" type="pie" r:blip="">
                <dgm:adjLst>
                  <dgm:adj idx="1" val="90"/>
                  <dgm:adj idx="2" val="270"/>
                </dgm:adjLst>
              </dgm:shape>
            </dgm:if>
            <dgm:if name="Name45" axis="ch" ptType="node" func="cnt" op="equ" val="3">
              <dgm:shape xmlns:r="http://schemas.openxmlformats.org/officeDocument/2006/relationships" type="pie" r:blip="">
                <dgm:adjLst>
                  <dgm:adj idx="1" val="30"/>
                  <dgm:adj idx="2" val="150"/>
                </dgm:adjLst>
              </dgm:shape>
            </dgm:if>
            <dgm:if name="Name46" axis="ch" ptType="node" func="cnt" op="equ" val="4">
              <dgm:shape xmlns:r="http://schemas.openxmlformats.org/officeDocument/2006/relationships" type="pie" r:blip="">
                <dgm:adjLst>
                  <dgm:adj idx="1" val="0"/>
                  <dgm:adj idx="2" val="90"/>
                </dgm:adjLst>
              </dgm:shape>
            </dgm:if>
            <dgm:if name="Name47" axis="ch" ptType="node" func="cnt" op="equ" val="5">
              <dgm:shape xmlns:r="http://schemas.openxmlformats.org/officeDocument/2006/relationships" type="pie" r:blip="">
                <dgm:adjLst>
                  <dgm:adj idx="1" val="342"/>
                  <dgm:adj idx="2" val="54"/>
                </dgm:adjLst>
              </dgm:shape>
            </dgm:if>
            <dgm:if name="Name48" axis="ch" ptType="node" func="cnt" op="equ" val="6">
              <dgm:shape xmlns:r="http://schemas.openxmlformats.org/officeDocument/2006/relationships" type="pie" r:blip="">
                <dgm:adjLst>
                  <dgm:adj idx="1" val="330"/>
                  <dgm:adj idx="2" val="30"/>
                </dgm:adjLst>
              </dgm:shape>
            </dgm:if>
            <dgm:else name="Name49">
              <dgm:shape xmlns:r="http://schemas.openxmlformats.org/officeDocument/2006/relationships" type="pie" r:blip="">
                <dgm:adjLst>
                  <dgm:adj idx="1" val="321.4286"/>
                  <dgm:adj idx="2" val="12.85714"/>
                </dgm:adjLst>
              </dgm:shape>
            </dgm:else>
          </dgm:choose>
          <dgm:choose name="Name50">
            <dgm:if name="Name51" func="var" arg="dir" op="equ" val="norm">
              <dgm:presOf axis="ch desOrSelf" ptType="node node" st="2 1" cnt="1 0"/>
            </dgm:if>
            <dgm:else name="Name52">
              <dgm:choose name="Name53">
                <dgm:if name="Name54" axis="ch" ptType="node" func="cnt" op="equ" val="2">
                  <dgm:presOf axis="ch desOrSelf" ptType="node node" st="1 1" cnt="1 0"/>
                </dgm:if>
                <dgm:if name="Name55" axis="ch" ptType="node" func="cnt" op="equ" val="3">
                  <dgm:presOf axis="ch desOrSelf" ptType="node node" st="2 1" cnt="1 0"/>
                </dgm:if>
                <dgm:if name="Name56" axis="ch" ptType="node" func="cnt" op="equ" val="4">
                  <dgm:presOf axis="ch desOrSelf" ptType="node node" st="3 1" cnt="1 0"/>
                </dgm:if>
                <dgm:if name="Name57" axis="ch" ptType="node" func="cnt" op="equ" val="5">
                  <dgm:presOf axis="ch desOrSelf" ptType="node node" st="4 1" cnt="1 0"/>
                </dgm:if>
                <dgm:if name="Name58" axis="ch" ptType="node" func="cnt" op="equ" val="6">
                  <dgm:presOf axis="ch desOrSelf" ptType="node node" st="5 1" cnt="1 0"/>
                </dgm:if>
                <dgm:else name="Name59">
                  <dgm:presOf axis="ch desOrSelf" ptType="node node" st="6 1" cnt="1 0"/>
                </dgm:else>
              </dgm:choose>
            </dgm:else>
          </dgm:choose>
          <dgm:constrLst/>
          <dgm:ruleLst/>
        </dgm:layoutNode>
        <dgm:layoutNode name="dummy2a" moveWith="wedge2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2b" moveWith="wedge2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2Tx" moveWith="wedge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60">
            <dgm:if name="Name61" func="var" arg="dir" op="equ" val="norm">
              <dgm:presOf axis="ch desOrSelf" ptType="node node" st="2 1" cnt="1 0"/>
            </dgm:if>
            <dgm:else name="Name62">
              <dgm:choose name="Name63">
                <dgm:if name="Name64" axis="ch" ptType="node" func="cnt" op="equ" val="2">
                  <dgm:presOf axis="ch desOrSelf" ptType="node node" st="1 1" cnt="1 0"/>
                </dgm:if>
                <dgm:if name="Name65" axis="ch" ptType="node" func="cnt" op="equ" val="3">
                  <dgm:presOf axis="ch desOrSelf" ptType="node node" st="2 1" cnt="1 0"/>
                </dgm:if>
                <dgm:if name="Name66" axis="ch" ptType="node" func="cnt" op="equ" val="4">
                  <dgm:presOf axis="ch desOrSelf" ptType="node node" st="3 1" cnt="1 0"/>
                </dgm:if>
                <dgm:if name="Name67" axis="ch" ptType="node" func="cnt" op="equ" val="5">
                  <dgm:presOf axis="ch desOrSelf" ptType="node node" st="4 1" cnt="1 0"/>
                </dgm:if>
                <dgm:if name="Name68" axis="ch" ptType="node" func="cnt" op="equ" val="6">
                  <dgm:presOf axis="ch desOrSelf" ptType="node node" st="5 1" cnt="1 0"/>
                </dgm:if>
                <dgm:else name="Name69">
                  <dgm:presOf axis="ch desOrSelf" ptType="node node" st="6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70"/>
    </dgm:choose>
    <dgm:choose name="Name71">
      <dgm:if name="Name72" axis="ch" ptType="node" func="cnt" op="gte" val="3">
        <dgm:layoutNode name="wedge3">
          <dgm:alg type="sp"/>
          <dgm:choose name="Name73">
            <dgm:if name="Name74" axis="ch" ptType="node" func="cnt" op="equ" val="3">
              <dgm:shape xmlns:r="http://schemas.openxmlformats.org/officeDocument/2006/relationships" type="pie" r:blip="">
                <dgm:adjLst>
                  <dgm:adj idx="1" val="150"/>
                  <dgm:adj idx="2" val="270"/>
                </dgm:adjLst>
              </dgm:shape>
            </dgm:if>
            <dgm:if name="Name75" axis="ch" ptType="node" func="cnt" op="equ" val="4">
              <dgm:shape xmlns:r="http://schemas.openxmlformats.org/officeDocument/2006/relationships" type="pie" r:blip="">
                <dgm:adjLst>
                  <dgm:adj idx="1" val="90"/>
                  <dgm:adj idx="2" val="180"/>
                </dgm:adjLst>
              </dgm:shape>
            </dgm:if>
            <dgm:if name="Name76" axis="ch" ptType="node" func="cnt" op="equ" val="5">
              <dgm:shape xmlns:r="http://schemas.openxmlformats.org/officeDocument/2006/relationships" type="pie" r:blip="">
                <dgm:adjLst>
                  <dgm:adj idx="1" val="54"/>
                  <dgm:adj idx="2" val="126"/>
                </dgm:adjLst>
              </dgm:shape>
            </dgm:if>
            <dgm:if name="Name77" axis="ch" ptType="node" func="cnt" op="equ" val="6">
              <dgm:shape xmlns:r="http://schemas.openxmlformats.org/officeDocument/2006/relationships" type="pie" r:blip="">
                <dgm:adjLst>
                  <dgm:adj idx="1" val="30"/>
                  <dgm:adj idx="2" val="90"/>
                </dgm:adjLst>
              </dgm:shape>
            </dgm:if>
            <dgm:else name="Name78">
              <dgm:shape xmlns:r="http://schemas.openxmlformats.org/officeDocument/2006/relationships" type="pie" r:blip="">
                <dgm:adjLst>
                  <dgm:adj idx="1" val="12.85714"/>
                  <dgm:adj idx="2" val="64.28571"/>
                </dgm:adjLst>
              </dgm:shape>
            </dgm:else>
          </dgm:choose>
          <dgm:choose name="Name79">
            <dgm:if name="Name80" func="var" arg="dir" op="equ" val="norm">
              <dgm:presOf axis="ch desOrSelf" ptType="node node" st="3 1" cnt="1 0"/>
            </dgm:if>
            <dgm:else name="Name81">
              <dgm:choose name="Name82">
                <dgm:if name="Name83" axis="ch" ptType="node" func="cnt" op="equ" val="3">
                  <dgm:presOf axis="ch desOrSelf" ptType="node node" st="1 1" cnt="1 0"/>
                </dgm:if>
                <dgm:if name="Name84" axis="ch" ptType="node" func="cnt" op="equ" val="4">
                  <dgm:presOf axis="ch desOrSelf" ptType="node node" st="2 1" cnt="1 0"/>
                </dgm:if>
                <dgm:if name="Name85" axis="ch" ptType="node" func="cnt" op="equ" val="5">
                  <dgm:presOf axis="ch desOrSelf" ptType="node node" st="3 1" cnt="1 0"/>
                </dgm:if>
                <dgm:if name="Name86" axis="ch" ptType="node" func="cnt" op="equ" val="6">
                  <dgm:presOf axis="ch desOrSelf" ptType="node node" st="4 1" cnt="1 0"/>
                </dgm:if>
                <dgm:else name="Name87">
                  <dgm:presOf axis="ch desOrSelf" ptType="node node" st="5 1" cnt="1 0"/>
                </dgm:else>
              </dgm:choose>
            </dgm:else>
          </dgm:choose>
          <dgm:constrLst/>
          <dgm:ruleLst/>
        </dgm:layoutNode>
        <dgm:layoutNode name="dummy3a" moveWith="wedge3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3b" moveWith="wedge3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3Tx" moveWith="wedge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88">
            <dgm:if name="Name89" func="var" arg="dir" op="equ" val="norm">
              <dgm:presOf axis="ch desOrSelf" ptType="node node" st="3 1" cnt="1 0"/>
            </dgm:if>
            <dgm:else name="Name90">
              <dgm:choose name="Name91">
                <dgm:if name="Name92" axis="ch" ptType="node" func="cnt" op="equ" val="3">
                  <dgm:presOf axis="ch desOrSelf" ptType="node node" st="1 1" cnt="1 0"/>
                </dgm:if>
                <dgm:if name="Name93" axis="ch" ptType="node" func="cnt" op="equ" val="4">
                  <dgm:presOf axis="ch desOrSelf" ptType="node node" st="2 1" cnt="1 0"/>
                </dgm:if>
                <dgm:if name="Name94" axis="ch" ptType="node" func="cnt" op="equ" val="5">
                  <dgm:presOf axis="ch desOrSelf" ptType="node node" st="3 1" cnt="1 0"/>
                </dgm:if>
                <dgm:if name="Name95" axis="ch" ptType="node" func="cnt" op="equ" val="6">
                  <dgm:presOf axis="ch desOrSelf" ptType="node node" st="4 1" cnt="1 0"/>
                </dgm:if>
                <dgm:else name="Name96">
                  <dgm:presOf axis="ch desOrSelf" ptType="node node" st="5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97"/>
    </dgm:choose>
    <dgm:choose name="Name98">
      <dgm:if name="Name99" axis="ch" ptType="node" func="cnt" op="gte" val="4">
        <dgm:layoutNode name="wedge4">
          <dgm:alg type="sp"/>
          <dgm:choose name="Name100">
            <dgm:if name="Name101" axis="ch" ptType="node" func="cnt" op="equ" val="4">
              <dgm:shape xmlns:r="http://schemas.openxmlformats.org/officeDocument/2006/relationships" type="pie" r:blip="">
                <dgm:adjLst>
                  <dgm:adj idx="1" val="180"/>
                  <dgm:adj idx="2" val="270"/>
                </dgm:adjLst>
              </dgm:shape>
            </dgm:if>
            <dgm:if name="Name102" axis="ch" ptType="node" func="cnt" op="equ" val="5">
              <dgm:shape xmlns:r="http://schemas.openxmlformats.org/officeDocument/2006/relationships" type="pie" r:blip="">
                <dgm:adjLst>
                  <dgm:adj idx="1" val="126"/>
                  <dgm:adj idx="2" val="198"/>
                </dgm:adjLst>
              </dgm:shape>
            </dgm:if>
            <dgm:if name="Name103" axis="ch" ptType="node" func="cnt" op="equ" val="6">
              <dgm:shape xmlns:r="http://schemas.openxmlformats.org/officeDocument/2006/relationships" type="pie" r:blip="">
                <dgm:adjLst>
                  <dgm:adj idx="1" val="90"/>
                  <dgm:adj idx="2" val="150"/>
                </dgm:adjLst>
              </dgm:shape>
            </dgm:if>
            <dgm:else name="Name104">
              <dgm:shape xmlns:r="http://schemas.openxmlformats.org/officeDocument/2006/relationships" type="pie" r:blip="">
                <dgm:adjLst>
                  <dgm:adj idx="1" val="64.2871"/>
                  <dgm:adj idx="2" val="115.7143"/>
                </dgm:adjLst>
              </dgm:shape>
            </dgm:else>
          </dgm:choose>
          <dgm:choose name="Name105">
            <dgm:if name="Name106" func="var" arg="dir" op="equ" val="norm">
              <dgm:presOf axis="ch desOrSelf" ptType="node node" st="4 1" cnt="1 0"/>
            </dgm:if>
            <dgm:else name="Name107">
              <dgm:choose name="Name108">
                <dgm:if name="Name109" axis="ch" ptType="node" func="cnt" op="equ" val="4">
                  <dgm:presOf axis="ch desOrSelf" ptType="node node" st="1 1" cnt="1 0"/>
                </dgm:if>
                <dgm:if name="Name110" axis="ch" ptType="node" func="cnt" op="equ" val="5">
                  <dgm:presOf axis="ch desOrSelf" ptType="node node" st="2 1" cnt="1 0"/>
                </dgm:if>
                <dgm:if name="Name111" axis="ch" ptType="node" func="cnt" op="equ" val="6">
                  <dgm:presOf axis="ch desOrSelf" ptType="node node" st="3 1" cnt="1 0"/>
                </dgm:if>
                <dgm:else name="Name112">
                  <dgm:presOf axis="ch desOrSelf" ptType="node node" st="4 1" cnt="1 0"/>
                </dgm:else>
              </dgm:choose>
            </dgm:else>
          </dgm:choose>
          <dgm:constrLst/>
          <dgm:ruleLst/>
        </dgm:layoutNode>
        <dgm:layoutNode name="dummy4a" moveWith="wedge4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4b" moveWith="wedge4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4Tx" moveWith="wedge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113">
            <dgm:if name="Name114" func="var" arg="dir" op="equ" val="norm">
              <dgm:presOf axis="ch desOrSelf" ptType="node node" st="4 1" cnt="1 0"/>
            </dgm:if>
            <dgm:else name="Name115">
              <dgm:choose name="Name116">
                <dgm:if name="Name117" axis="ch" ptType="node" func="cnt" op="equ" val="4">
                  <dgm:presOf axis="ch desOrSelf" ptType="node node" st="1 1" cnt="1 0"/>
                </dgm:if>
                <dgm:if name="Name118" axis="ch" ptType="node" func="cnt" op="equ" val="5">
                  <dgm:presOf axis="ch desOrSelf" ptType="node node" st="2 1" cnt="1 0"/>
                </dgm:if>
                <dgm:if name="Name119" axis="ch" ptType="node" func="cnt" op="equ" val="6">
                  <dgm:presOf axis="ch desOrSelf" ptType="node node" st="3 1" cnt="1 0"/>
                </dgm:if>
                <dgm:else name="Name120">
                  <dgm:presOf axis="ch desOrSelf" ptType="node node" st="4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121"/>
    </dgm:choose>
    <dgm:choose name="Name122">
      <dgm:if name="Name123" axis="ch" ptType="node" func="cnt" op="gte" val="5">
        <dgm:layoutNode name="wedge5">
          <dgm:alg type="sp"/>
          <dgm:choose name="Name124">
            <dgm:if name="Name125" axis="ch" ptType="node" func="cnt" op="equ" val="5">
              <dgm:shape xmlns:r="http://schemas.openxmlformats.org/officeDocument/2006/relationships" type="pie" r:blip="">
                <dgm:adjLst>
                  <dgm:adj idx="1" val="198"/>
                  <dgm:adj idx="2" val="270"/>
                </dgm:adjLst>
              </dgm:shape>
            </dgm:if>
            <dgm:if name="Name126" axis="ch" ptType="node" func="cnt" op="equ" val="6">
              <dgm:shape xmlns:r="http://schemas.openxmlformats.org/officeDocument/2006/relationships" type="pie" r:blip="">
                <dgm:adjLst>
                  <dgm:adj idx="1" val="150"/>
                  <dgm:adj idx="2" val="210"/>
                </dgm:adjLst>
              </dgm:shape>
            </dgm:if>
            <dgm:else name="Name127">
              <dgm:shape xmlns:r="http://schemas.openxmlformats.org/officeDocument/2006/relationships" type="pie" r:blip="">
                <dgm:adjLst>
                  <dgm:adj idx="1" val="115.7143"/>
                  <dgm:adj idx="2" val="167.1429"/>
                </dgm:adjLst>
              </dgm:shape>
            </dgm:else>
          </dgm:choose>
          <dgm:choose name="Name128">
            <dgm:if name="Name129" func="var" arg="dir" op="equ" val="norm">
              <dgm:presOf axis="ch desOrSelf" ptType="node node" st="5 1" cnt="1 0"/>
            </dgm:if>
            <dgm:else name="Name130">
              <dgm:choose name="Name131">
                <dgm:if name="Name132" axis="ch" ptType="node" func="cnt" op="equ" val="5">
                  <dgm:presOf axis="ch desOrSelf" ptType="node node" st="1 1" cnt="1 0"/>
                </dgm:if>
                <dgm:if name="Name133" axis="ch" ptType="node" func="cnt" op="equ" val="6">
                  <dgm:presOf axis="ch desOrSelf" ptType="node node" st="2 1" cnt="1 0"/>
                </dgm:if>
                <dgm:else name="Name134">
                  <dgm:presOf axis="ch desOrSelf" ptType="node node" st="3 1" cnt="1 0"/>
                </dgm:else>
              </dgm:choose>
            </dgm:else>
          </dgm:choose>
          <dgm:constrLst/>
          <dgm:ruleLst/>
        </dgm:layoutNode>
        <dgm:layoutNode name="dummy5a" moveWith="wedge5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5b" moveWith="wedge5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5Tx" moveWith="wedge5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135">
            <dgm:if name="Name136" func="var" arg="dir" op="equ" val="norm">
              <dgm:presOf axis="ch desOrSelf" ptType="node node" st="5 1" cnt="1 0"/>
            </dgm:if>
            <dgm:else name="Name137">
              <dgm:choose name="Name138">
                <dgm:if name="Name139" axis="ch" ptType="node" func="cnt" op="equ" val="5">
                  <dgm:presOf axis="ch desOrSelf" ptType="node node" st="1 1" cnt="1 0"/>
                </dgm:if>
                <dgm:if name="Name140" axis="ch" ptType="node" func="cnt" op="equ" val="6">
                  <dgm:presOf axis="ch desOrSelf" ptType="node node" st="2 1" cnt="1 0"/>
                </dgm:if>
                <dgm:else name="Name141">
                  <dgm:presOf axis="ch desOrSelf" ptType="node node" st="3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142"/>
    </dgm:choose>
    <dgm:choose name="Name143">
      <dgm:if name="Name144" axis="ch" ptType="node" func="cnt" op="gte" val="6">
        <dgm:layoutNode name="wedge6">
          <dgm:alg type="sp"/>
          <dgm:choose name="Name145">
            <dgm:if name="Name146" axis="ch" ptType="node" func="cnt" op="equ" val="6">
              <dgm:shape xmlns:r="http://schemas.openxmlformats.org/officeDocument/2006/relationships" type="pie" r:blip="">
                <dgm:adjLst>
                  <dgm:adj idx="1" val="210"/>
                  <dgm:adj idx="2" val="270"/>
                </dgm:adjLst>
              </dgm:shape>
            </dgm:if>
            <dgm:else name="Name147">
              <dgm:shape xmlns:r="http://schemas.openxmlformats.org/officeDocument/2006/relationships" type="pie" r:blip="">
                <dgm:adjLst>
                  <dgm:adj idx="1" val="167.1429"/>
                  <dgm:adj idx="2" val="218.5714"/>
                </dgm:adjLst>
              </dgm:shape>
            </dgm:else>
          </dgm:choose>
          <dgm:choose name="Name148">
            <dgm:if name="Name149" func="var" arg="dir" op="equ" val="norm">
              <dgm:presOf axis="ch desOrSelf" ptType="node node" st="6 1" cnt="1 0"/>
            </dgm:if>
            <dgm:else name="Name150">
              <dgm:choose name="Name151">
                <dgm:if name="Name152" axis="ch" ptType="node" func="cnt" op="equ" val="6">
                  <dgm:presOf axis="ch desOrSelf" ptType="node node" st="1 1" cnt="1 0"/>
                </dgm:if>
                <dgm:else name="Name153">
                  <dgm:presOf axis="ch desOrSelf" ptType="node node" st="2 1" cnt="1 0"/>
                </dgm:else>
              </dgm:choose>
            </dgm:else>
          </dgm:choose>
          <dgm:constrLst/>
          <dgm:ruleLst/>
        </dgm:layoutNode>
        <dgm:layoutNode name="dummy6a" moveWith="wedge6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6b" moveWith="wedge6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6Tx" moveWith="wedge6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154">
            <dgm:if name="Name155" func="var" arg="dir" op="equ" val="norm">
              <dgm:presOf axis="ch desOrSelf" ptType="node node" st="6 1" cnt="1 0"/>
            </dgm:if>
            <dgm:else name="Name156">
              <dgm:choose name="Name157">
                <dgm:if name="Name158" axis="ch" ptType="node" func="cnt" op="equ" val="6">
                  <dgm:presOf axis="ch desOrSelf" ptType="node node" st="1 1" cnt="1 0"/>
                </dgm:if>
                <dgm:else name="Name159">
                  <dgm:presOf axis="ch desOrSelf" ptType="node node" st="2 1" cnt="1 0"/>
                </dgm:else>
              </dgm:choose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160"/>
    </dgm:choose>
    <dgm:choose name="Name161">
      <dgm:if name="Name162" axis="ch" ptType="node" func="cnt" op="gte" val="7">
        <dgm:layoutNode name="wedge7">
          <dgm:alg type="sp"/>
          <dgm:shape xmlns:r="http://schemas.openxmlformats.org/officeDocument/2006/relationships" type="pie" r:blip="">
            <dgm:adjLst>
              <dgm:adj idx="1" val="218.5714"/>
              <dgm:adj idx="2" val="270"/>
            </dgm:adjLst>
          </dgm:shape>
          <dgm:choose name="Name163">
            <dgm:if name="Name164" func="var" arg="dir" op="equ" val="norm">
              <dgm:presOf axis="ch desOrSelf" ptType="node node" st="7 1" cnt="1 0"/>
            </dgm:if>
            <dgm:else name="Name165">
              <dgm:presOf axis="ch desOrSelf" ptType="node node" st="1 1" cnt="1 0"/>
            </dgm:else>
          </dgm:choose>
          <dgm:constrLst/>
          <dgm:ruleLst/>
        </dgm:layoutNode>
        <dgm:layoutNode name="dummy7a" moveWith="wedge7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dummy7b" moveWith="wedge7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wedge7Tx" moveWith="wedge7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choose name="Name166">
            <dgm:if name="Name167" func="var" arg="dir" op="equ" val="norm">
              <dgm:presOf axis="ch desOrSelf" ptType="node node" st="7 1" cnt="1 0"/>
            </dgm:if>
            <dgm:else name="Name168">
              <dgm:presOf axis="ch desOrSelf" ptType="node node" st="1 1" cnt="1 0"/>
            </dgm:else>
          </dgm:choose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if>
      <dgm:else name="Name169"/>
    </dgm:choose>
    <dgm:choose name="Name170">
      <dgm:if name="Name171" axis="ch" ptType="node" func="cnt" op="equ" val="1">
        <dgm:forEach name="Name172" axis="ch" ptType="sibTrans" hideLastTrans="0" cnt="1">
          <dgm:layoutNode name="arrowWedge1single" styleLbl="fgSibTrans2D1">
            <dgm:choose name="Name173">
              <dgm:if name="Name174" func="var" arg="dir" op="equ" val="norm">
                <dgm:alg type="conn">
                  <dgm:param type="connRout" val="longCurve"/>
                  <dgm:param type="srcNode" val="dummy1a"/>
                  <dgm:param type="dstNode" val="dummy1b"/>
                  <dgm:param type="begPts" val="tL"/>
                  <dgm:param type="endPts" val="tR"/>
                  <dgm:param type="begSty" val="arr"/>
                  <dgm:param type="endSty" val="noArr"/>
                </dgm:alg>
              </dgm:if>
              <dgm:else name="Name175">
                <dgm:alg type="conn">
                  <dgm:param type="connRout" val="longCurve"/>
                  <dgm:param type="srcNode" val="dummy1a"/>
                  <dgm:param type="dstNode" val="dummy1b"/>
                  <dgm:param type="begPts" val="tL"/>
                  <dgm:param type="endPts" val="tR"/>
                  <dgm:param type="begSty" val="noArr"/>
                  <dgm:param type="endSty" val="arr"/>
                </dgm:alg>
              </dgm:else>
            </dgm:choose>
            <dgm:shape xmlns:r="http://schemas.openxmlformats.org/officeDocument/2006/relationships" type="conn" r:blip="">
              <dgm:adjLst/>
            </dgm:shape>
            <dgm:presOf/>
            <dgm:constrLst>
              <dgm:constr type="w" val="1"/>
              <dgm:constr type="begPad"/>
              <dgm:constr type="endPad"/>
            </dgm:constrLst>
            <dgm:ruleLst/>
          </dgm:layoutNode>
        </dgm:forEach>
      </dgm:if>
      <dgm:if name="Name176" axis="ch" ptType="node" func="cnt" op="gte" val="2">
        <dgm:forEach name="Name177" axis="ch" ptType="sibTrans" hideLastTrans="0" cnt="1">
          <dgm:layoutNode name="arrowWedge1" styleLbl="fgSibTrans2D1">
            <dgm:choose name="Name178">
              <dgm:if name="Name179" func="var" arg="dir" op="equ" val="norm">
                <dgm:alg type="conn">
                  <dgm:param type="connRout" val="curve"/>
                  <dgm:param type="srcNode" val="dummy1a"/>
                  <dgm:param type="dstNode" val="dummy1b"/>
                  <dgm:param type="begPts" val="tL"/>
                  <dgm:param type="endPts" val="tL"/>
                  <dgm:param type="begSty" val="noArr"/>
                  <dgm:param type="endSty" val="arr"/>
                </dgm:alg>
              </dgm:if>
              <dgm:else name="Name180">
                <dgm:alg type="conn">
                  <dgm:param type="connRout" val="curve"/>
                  <dgm:param type="srcNode" val="dummy1a"/>
                  <dgm:param type="dstNode" val="dummy1b"/>
                  <dgm:param type="begPts" val="tL"/>
                  <dgm:param type="endPts" val="tL"/>
                  <dgm:param type="begSty" val="arr"/>
                  <dgm:param type="endSty" val="noArr"/>
                </dgm:alg>
              </dgm:else>
            </dgm:choose>
            <dgm:shape xmlns:r="http://schemas.openxmlformats.org/officeDocument/2006/relationships" type="conn" r:blip="">
              <dgm:adjLst/>
            </dgm:shape>
            <dgm:presOf/>
            <dgm:constrLst>
              <dgm:constr type="w" val="1"/>
              <dgm:constr type="begPad"/>
              <dgm:constr type="endPad"/>
            </dgm:constrLst>
            <dgm:ruleLst/>
          </dgm:layoutNode>
        </dgm:forEach>
      </dgm:if>
      <dgm:else name="Name181"/>
    </dgm:choose>
    <dgm:forEach name="Name182" axis="ch" ptType="sibTrans" hideLastTrans="0" st="2" cnt="1">
      <dgm:layoutNode name="arrowWedge2" styleLbl="fgSibTrans2D1">
        <dgm:choose name="Name183">
          <dgm:if name="Name184" func="var" arg="dir" op="equ" val="norm">
            <dgm:alg type="conn">
              <dgm:param type="connRout" val="curve"/>
              <dgm:param type="srcNode" val="dummy2a"/>
              <dgm:param type="dstNode" val="dummy2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185">
            <dgm:alg type="conn">
              <dgm:param type="connRout" val="curve"/>
              <dgm:param type="srcNode" val="dummy2a"/>
              <dgm:param type="dstNode" val="dummy2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  <dgm:forEach name="Name186" axis="ch" ptType="sibTrans" hideLastTrans="0" st="3" cnt="1">
      <dgm:layoutNode name="arrowWedge3" styleLbl="fgSibTrans2D1">
        <dgm:choose name="Name187">
          <dgm:if name="Name188" func="var" arg="dir" op="equ" val="norm">
            <dgm:alg type="conn">
              <dgm:param type="connRout" val="curve"/>
              <dgm:param type="srcNode" val="dummy3a"/>
              <dgm:param type="dstNode" val="dummy3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189">
            <dgm:alg type="conn">
              <dgm:param type="connRout" val="curve"/>
              <dgm:param type="srcNode" val="dummy3a"/>
              <dgm:param type="dstNode" val="dummy3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  <dgm:forEach name="Name190" axis="ch" ptType="sibTrans" hideLastTrans="0" st="4" cnt="1">
      <dgm:layoutNode name="arrowWedge4" styleLbl="fgSibTrans2D1">
        <dgm:choose name="Name191">
          <dgm:if name="Name192" func="var" arg="dir" op="equ" val="norm">
            <dgm:alg type="conn">
              <dgm:param type="connRout" val="curve"/>
              <dgm:param type="srcNode" val="dummy4a"/>
              <dgm:param type="dstNode" val="dummy4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193">
            <dgm:alg type="conn">
              <dgm:param type="connRout" val="curve"/>
              <dgm:param type="srcNode" val="dummy4a"/>
              <dgm:param type="dstNode" val="dummy4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  <dgm:forEach name="Name194" axis="ch" ptType="sibTrans" hideLastTrans="0" st="5" cnt="1">
      <dgm:layoutNode name="arrowWedge5" styleLbl="fgSibTrans2D1">
        <dgm:choose name="Name195">
          <dgm:if name="Name196" func="var" arg="dir" op="equ" val="norm">
            <dgm:alg type="conn">
              <dgm:param type="connRout" val="curve"/>
              <dgm:param type="srcNode" val="dummy5a"/>
              <dgm:param type="dstNode" val="dummy5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197">
            <dgm:alg type="conn">
              <dgm:param type="connRout" val="curve"/>
              <dgm:param type="srcNode" val="dummy5a"/>
              <dgm:param type="dstNode" val="dummy5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  <dgm:forEach name="Name198" axis="ch" ptType="sibTrans" hideLastTrans="0" st="6" cnt="1">
      <dgm:layoutNode name="arrowWedge6" styleLbl="fgSibTrans2D1">
        <dgm:choose name="Name199">
          <dgm:if name="Name200" func="var" arg="dir" op="equ" val="norm">
            <dgm:alg type="conn">
              <dgm:param type="connRout" val="curve"/>
              <dgm:param type="srcNode" val="dummy6a"/>
              <dgm:param type="dstNode" val="dummy6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201">
            <dgm:alg type="conn">
              <dgm:param type="connRout" val="curve"/>
              <dgm:param type="srcNode" val="dummy6a"/>
              <dgm:param type="dstNode" val="dummy6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  <dgm:forEach name="Name202" axis="ch" ptType="sibTrans" hideLastTrans="0" st="7" cnt="1">
      <dgm:layoutNode name="arrowWedge7" styleLbl="fgSibTrans2D1">
        <dgm:choose name="Name203">
          <dgm:if name="Name204" func="var" arg="dir" op="equ" val="norm">
            <dgm:alg type="conn">
              <dgm:param type="connRout" val="curve"/>
              <dgm:param type="srcNode" val="dummy7a"/>
              <dgm:param type="dstNode" val="dummy7b"/>
              <dgm:param type="begPts" val="tL"/>
              <dgm:param type="endPts" val="tL"/>
              <dgm:param type="begSty" val="noArr"/>
              <dgm:param type="endSty" val="arr"/>
            </dgm:alg>
          </dgm:if>
          <dgm:else name="Name205">
            <dgm:alg type="conn">
              <dgm:param type="connRout" val="curve"/>
              <dgm:param type="srcNode" val="dummy7a"/>
              <dgm:param type="dstNode" val="dummy7b"/>
              <dgm:param type="begPts" val="tL"/>
              <dgm:param type="endPts" val="tL"/>
              <dgm:param type="begSty" val="arr"/>
              <dgm:param type="endSty" val="noArr"/>
            </dgm:alg>
          </dgm:else>
        </dgm:choose>
        <dgm:shape xmlns:r="http://schemas.openxmlformats.org/officeDocument/2006/relationships" type="conn" r:blip="">
          <dgm:adjLst/>
        </dgm:shape>
        <dgm:presOf/>
        <dgm:constrLst>
          <dgm:constr type="w" val="1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Registrar!A1"/><Relationship Id="rId18" Type="http://schemas.openxmlformats.org/officeDocument/2006/relationships/chart" Target="../charts/chart2.xml"/><Relationship Id="rId26" Type="http://schemas.openxmlformats.org/officeDocument/2006/relationships/image" Target="../media/image12.png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hyperlink" Target="#'Banco de Dados'!A1"/><Relationship Id="rId12" Type="http://schemas.openxmlformats.org/officeDocument/2006/relationships/image" Target="../media/image7.svg"/><Relationship Id="rId17" Type="http://schemas.openxmlformats.org/officeDocument/2006/relationships/hyperlink" Target="#AcompanharOr&#231;amento!A1"/><Relationship Id="rId25" Type="http://schemas.openxmlformats.org/officeDocument/2006/relationships/image" Target="../media/image11.png"/><Relationship Id="rId2" Type="http://schemas.openxmlformats.org/officeDocument/2006/relationships/hyperlink" Target="https://www.inovar.net/" TargetMode="External"/><Relationship Id="rId16" Type="http://schemas.openxmlformats.org/officeDocument/2006/relationships/hyperlink" Target="#DefinirMetas!A1"/><Relationship Id="rId20" Type="http://schemas.openxmlformats.org/officeDocument/2006/relationships/hyperlink" Target="#Come&#231;o!A1"/><Relationship Id="rId29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3.svg"/><Relationship Id="rId11" Type="http://schemas.openxmlformats.org/officeDocument/2006/relationships/image" Target="../media/image6.png"/><Relationship Id="rId24" Type="http://schemas.openxmlformats.org/officeDocument/2006/relationships/hyperlink" Target="https://www.inovar.net/forum/sugestoes-para-a-planilha-financas-pessoal-completo/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9.svg"/><Relationship Id="rId23" Type="http://schemas.openxmlformats.org/officeDocument/2006/relationships/hyperlink" Target="#'Matriz GUT'!A1"/><Relationship Id="rId28" Type="http://schemas.openxmlformats.org/officeDocument/2006/relationships/hyperlink" Target="#'Relat&#243;rio entre datas'!A1"/><Relationship Id="rId10" Type="http://schemas.openxmlformats.org/officeDocument/2006/relationships/hyperlink" Target="#'Transfer&#234;ncia Entre Contas'!A1"/><Relationship Id="rId19" Type="http://schemas.openxmlformats.org/officeDocument/2006/relationships/chart" Target="../charts/chart3.xml"/><Relationship Id="rId31" Type="http://schemas.openxmlformats.org/officeDocument/2006/relationships/hyperlink" Target="https://www.inovar.net/exportar-seus-dados-da-planilha-v12-para-a-nova-planilha-financas-pessoais-completa-versao-14/" TargetMode="External"/><Relationship Id="rId4" Type="http://schemas.openxmlformats.org/officeDocument/2006/relationships/hyperlink" Target="#'Conta do Cart&#227;o'!A1"/><Relationship Id="rId9" Type="http://schemas.openxmlformats.org/officeDocument/2006/relationships/image" Target="../media/image5.svg"/><Relationship Id="rId14" Type="http://schemas.openxmlformats.org/officeDocument/2006/relationships/image" Target="../media/image8.png"/><Relationship Id="rId22" Type="http://schemas.openxmlformats.org/officeDocument/2006/relationships/chart" Target="../charts/chart4.xml"/><Relationship Id="rId27" Type="http://schemas.openxmlformats.org/officeDocument/2006/relationships/image" Target="../media/image13.svg"/><Relationship Id="rId30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jpe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13.svg"/><Relationship Id="rId1" Type="http://schemas.openxmlformats.org/officeDocument/2006/relationships/image" Target="../media/image24.png"/><Relationship Id="rId5" Type="http://schemas.openxmlformats.org/officeDocument/2006/relationships/hyperlink" Target="https://www.inovar.net/novo-relatorio-entre-datas-planilha-financas-pessoais-completa-video/?utm_source=planilha&amp;utm_medium=link&amp;utm_campaign=planfinpessoal&amp;utm_term=relatorioentredatas&amp;utm_content=linkrelatorio" TargetMode="External"/><Relationship Id="rId4" Type="http://schemas.openxmlformats.org/officeDocument/2006/relationships/image" Target="../media/image26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hyperlink" Target="#RaioXTabela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hyperlink" Target="#Registrar!A1"/><Relationship Id="rId18" Type="http://schemas.openxmlformats.org/officeDocument/2006/relationships/image" Target="../media/image12.png"/><Relationship Id="rId3" Type="http://schemas.openxmlformats.org/officeDocument/2006/relationships/hyperlink" Target="#'Matriz GUT'!A1"/><Relationship Id="rId7" Type="http://schemas.openxmlformats.org/officeDocument/2006/relationships/hyperlink" Target="#'Banco de Dados'!A1"/><Relationship Id="rId12" Type="http://schemas.openxmlformats.org/officeDocument/2006/relationships/image" Target="../media/image7.svg"/><Relationship Id="rId17" Type="http://schemas.openxmlformats.org/officeDocument/2006/relationships/image" Target="../media/image30.png"/><Relationship Id="rId2" Type="http://schemas.openxmlformats.org/officeDocument/2006/relationships/hyperlink" Target="#GUT!A1"/><Relationship Id="rId16" Type="http://schemas.openxmlformats.org/officeDocument/2006/relationships/hyperlink" Target="https://www.inovar.net/matriz-gut-saiba-o-que-e-e-como-ela-pode-lhe-ajudar-videos/" TargetMode="External"/><Relationship Id="rId1" Type="http://schemas.openxmlformats.org/officeDocument/2006/relationships/image" Target="../media/image27.jpeg"/><Relationship Id="rId6" Type="http://schemas.openxmlformats.org/officeDocument/2006/relationships/image" Target="../media/image3.svg"/><Relationship Id="rId11" Type="http://schemas.openxmlformats.org/officeDocument/2006/relationships/image" Target="../media/image29.png"/><Relationship Id="rId5" Type="http://schemas.openxmlformats.org/officeDocument/2006/relationships/image" Target="../media/image2.png"/><Relationship Id="rId15" Type="http://schemas.openxmlformats.org/officeDocument/2006/relationships/image" Target="../media/image9.svg"/><Relationship Id="rId10" Type="http://schemas.openxmlformats.org/officeDocument/2006/relationships/hyperlink" Target="#'Transfer&#234;ncia Entre Contas'!A1"/><Relationship Id="rId19" Type="http://schemas.openxmlformats.org/officeDocument/2006/relationships/image" Target="../media/image13.svg"/><Relationship Id="rId4" Type="http://schemas.openxmlformats.org/officeDocument/2006/relationships/hyperlink" Target="#'Conta do Cart&#227;o'!A1"/><Relationship Id="rId9" Type="http://schemas.openxmlformats.org/officeDocument/2006/relationships/image" Target="../media/image5.svg"/><Relationship Id="rId14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37.png"/><Relationship Id="rId3" Type="http://schemas.openxmlformats.org/officeDocument/2006/relationships/hyperlink" Target="#'Conta do Cart&#227;o'!A1"/><Relationship Id="rId7" Type="http://schemas.openxmlformats.org/officeDocument/2006/relationships/image" Target="../media/image35.png"/><Relationship Id="rId12" Type="http://schemas.openxmlformats.org/officeDocument/2006/relationships/hyperlink" Target="#Registrar!A1"/><Relationship Id="rId2" Type="http://schemas.openxmlformats.org/officeDocument/2006/relationships/hyperlink" Target="#'Matriz GUT'!A1"/><Relationship Id="rId16" Type="http://schemas.openxmlformats.org/officeDocument/2006/relationships/image" Target="../media/image13.svg"/><Relationship Id="rId1" Type="http://schemas.openxmlformats.org/officeDocument/2006/relationships/hyperlink" Target="#GUT!A1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image" Target="../media/image12.png"/><Relationship Id="rId10" Type="http://schemas.openxmlformats.org/officeDocument/2006/relationships/image" Target="../media/image36.png"/><Relationship Id="rId4" Type="http://schemas.openxmlformats.org/officeDocument/2006/relationships/image" Target="../media/image34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AcompanharOr&#231;amento!A1"/><Relationship Id="rId1" Type="http://schemas.openxmlformats.org/officeDocument/2006/relationships/chart" Target="../charts/chart5.xml"/><Relationship Id="rId4" Type="http://schemas.openxmlformats.org/officeDocument/2006/relationships/image" Target="../media/image13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chart" Target="../charts/chart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chart" Target="../charts/chart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13.sv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2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8.xml"/><Relationship Id="rId1" Type="http://schemas.openxmlformats.org/officeDocument/2006/relationships/hyperlink" Target="#Sonhos!A1"/><Relationship Id="rId4" Type="http://schemas.openxmlformats.org/officeDocument/2006/relationships/image" Target="../media/image13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http://inovar.net/ref/1?campaign=op11" TargetMode="Externa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12.png"/><Relationship Id="rId3" Type="http://schemas.openxmlformats.org/officeDocument/2006/relationships/image" Target="../media/image3.svg"/><Relationship Id="rId7" Type="http://schemas.openxmlformats.org/officeDocument/2006/relationships/hyperlink" Target="#'Transfer&#234;ncia Entre Contas'!A1"/><Relationship Id="rId12" Type="http://schemas.openxmlformats.org/officeDocument/2006/relationships/image" Target="../media/image9.svg"/><Relationship Id="rId2" Type="http://schemas.openxmlformats.org/officeDocument/2006/relationships/image" Target="../media/image2.png"/><Relationship Id="rId1" Type="http://schemas.openxmlformats.org/officeDocument/2006/relationships/hyperlink" Target="#'Conta do Cart&#227;o'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28.png"/><Relationship Id="rId15" Type="http://schemas.openxmlformats.org/officeDocument/2006/relationships/hyperlink" Target="https://www.inovar.net/exportar-seus-dados-da-planilha-v12-para-a-nova-planilha-financas-pessoais-completa-versao-14/" TargetMode="External"/><Relationship Id="rId10" Type="http://schemas.openxmlformats.org/officeDocument/2006/relationships/hyperlink" Target="#Registrar!A1"/><Relationship Id="rId4" Type="http://schemas.openxmlformats.org/officeDocument/2006/relationships/hyperlink" Target="#'Banco de Dados'!A1"/><Relationship Id="rId9" Type="http://schemas.openxmlformats.org/officeDocument/2006/relationships/image" Target="../media/image7.svg"/><Relationship Id="rId14" Type="http://schemas.openxmlformats.org/officeDocument/2006/relationships/image" Target="../media/image13.sv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3" Type="http://schemas.openxmlformats.org/officeDocument/2006/relationships/hyperlink" Target="#'Conta do Cart&#227;o'!A1"/><Relationship Id="rId7" Type="http://schemas.openxmlformats.org/officeDocument/2006/relationships/image" Target="../media/image28.png"/><Relationship Id="rId12" Type="http://schemas.openxmlformats.org/officeDocument/2006/relationships/hyperlink" Target="#Registrar!A1"/><Relationship Id="rId2" Type="http://schemas.openxmlformats.org/officeDocument/2006/relationships/image" Target="../media/image1.png"/><Relationship Id="rId16" Type="http://schemas.openxmlformats.org/officeDocument/2006/relationships/image" Target="../media/image13.sv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image" Target="../media/image12.png"/><Relationship Id="rId10" Type="http://schemas.openxmlformats.org/officeDocument/2006/relationships/image" Target="../media/image29.png"/><Relationship Id="rId4" Type="http://schemas.openxmlformats.org/officeDocument/2006/relationships/image" Target="../media/image2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3" Type="http://schemas.openxmlformats.org/officeDocument/2006/relationships/hyperlink" Target="#Metas!A1"/><Relationship Id="rId7" Type="http://schemas.openxmlformats.org/officeDocument/2006/relationships/hyperlink" Target="https://www.inovar.net/apresentacao-do-novo-recurso-de-metas-na-planilha-financas-pessoais-video/" TargetMode="External"/><Relationship Id="rId12" Type="http://schemas.openxmlformats.org/officeDocument/2006/relationships/image" Target="../media/image13.svg"/><Relationship Id="rId2" Type="http://schemas.openxmlformats.org/officeDocument/2006/relationships/hyperlink" Target="#DefinirMetas!A1"/><Relationship Id="rId1" Type="http://schemas.openxmlformats.org/officeDocument/2006/relationships/hyperlink" Target="#AcompanharOr&#231;amento!A1"/><Relationship Id="rId6" Type="http://schemas.openxmlformats.org/officeDocument/2006/relationships/image" Target="../media/image39.svg"/><Relationship Id="rId11" Type="http://schemas.openxmlformats.org/officeDocument/2006/relationships/image" Target="../media/image12.png"/><Relationship Id="rId5" Type="http://schemas.openxmlformats.org/officeDocument/2006/relationships/image" Target="../media/image38.png"/><Relationship Id="rId10" Type="http://schemas.openxmlformats.org/officeDocument/2006/relationships/image" Target="../media/image42.png"/><Relationship Id="rId4" Type="http://schemas.openxmlformats.org/officeDocument/2006/relationships/hyperlink" Target="#GrupoReceitas!A1"/><Relationship Id="rId9" Type="http://schemas.openxmlformats.org/officeDocument/2006/relationships/image" Target="../media/image41.sv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18" Type="http://schemas.openxmlformats.org/officeDocument/2006/relationships/hyperlink" Target="#AcompanharOr&#231;amento!A1"/><Relationship Id="rId3" Type="http://schemas.openxmlformats.org/officeDocument/2006/relationships/hyperlink" Target="#'Conta do Cart&#227;o'!A1"/><Relationship Id="rId21" Type="http://schemas.openxmlformats.org/officeDocument/2006/relationships/hyperlink" Target="https://www.inovar.net/apresentacao-do-novo-recurso-de-metas-na-planilha-financas-pessoais-video/" TargetMode="External"/><Relationship Id="rId7" Type="http://schemas.openxmlformats.org/officeDocument/2006/relationships/image" Target="../media/image28.png"/><Relationship Id="rId12" Type="http://schemas.openxmlformats.org/officeDocument/2006/relationships/hyperlink" Target="#Registrar!A1"/><Relationship Id="rId17" Type="http://schemas.openxmlformats.org/officeDocument/2006/relationships/image" Target="../media/image39.svg"/><Relationship Id="rId2" Type="http://schemas.openxmlformats.org/officeDocument/2006/relationships/image" Target="../media/image49.svg"/><Relationship Id="rId16" Type="http://schemas.openxmlformats.org/officeDocument/2006/relationships/image" Target="../media/image50.png"/><Relationship Id="rId20" Type="http://schemas.openxmlformats.org/officeDocument/2006/relationships/hyperlink" Target="#Metas!A1"/><Relationship Id="rId1" Type="http://schemas.openxmlformats.org/officeDocument/2006/relationships/image" Target="../media/image48.png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hyperlink" Target="#GrupoReceitas!A1"/><Relationship Id="rId23" Type="http://schemas.openxmlformats.org/officeDocument/2006/relationships/image" Target="../media/image13.svg"/><Relationship Id="rId10" Type="http://schemas.openxmlformats.org/officeDocument/2006/relationships/image" Target="../media/image29.png"/><Relationship Id="rId19" Type="http://schemas.openxmlformats.org/officeDocument/2006/relationships/hyperlink" Target="#DefinirMetas!A1"/><Relationship Id="rId4" Type="http://schemas.openxmlformats.org/officeDocument/2006/relationships/image" Target="../media/image2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chart" Target="../charts/chart11.xml"/><Relationship Id="rId18" Type="http://schemas.openxmlformats.org/officeDocument/2006/relationships/hyperlink" Target="#DefinirMetas!A1"/><Relationship Id="rId26" Type="http://schemas.openxmlformats.org/officeDocument/2006/relationships/image" Target="../media/image12.png"/><Relationship Id="rId3" Type="http://schemas.openxmlformats.org/officeDocument/2006/relationships/image" Target="../media/image3.svg"/><Relationship Id="rId21" Type="http://schemas.openxmlformats.org/officeDocument/2006/relationships/image" Target="../media/image52.png"/><Relationship Id="rId7" Type="http://schemas.openxmlformats.org/officeDocument/2006/relationships/hyperlink" Target="#'Transfer&#234;ncia Entre Contas'!A1"/><Relationship Id="rId12" Type="http://schemas.openxmlformats.org/officeDocument/2006/relationships/image" Target="../media/image9.svg"/><Relationship Id="rId17" Type="http://schemas.openxmlformats.org/officeDocument/2006/relationships/hyperlink" Target="#AcompanharOr&#231;amento!A1"/><Relationship Id="rId25" Type="http://schemas.openxmlformats.org/officeDocument/2006/relationships/image" Target="../media/image55.svg"/><Relationship Id="rId2" Type="http://schemas.openxmlformats.org/officeDocument/2006/relationships/image" Target="../media/image2.png"/><Relationship Id="rId16" Type="http://schemas.openxmlformats.org/officeDocument/2006/relationships/image" Target="../media/image39.svg"/><Relationship Id="rId20" Type="http://schemas.openxmlformats.org/officeDocument/2006/relationships/hyperlink" Target="https://www.inovar.net/apresentacao-do-novo-recurso-de-metas-na-planilha-financas-pessoais-video/" TargetMode="External"/><Relationship Id="rId1" Type="http://schemas.openxmlformats.org/officeDocument/2006/relationships/hyperlink" Target="#'Conta do Cart&#227;o'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24" Type="http://schemas.openxmlformats.org/officeDocument/2006/relationships/image" Target="../media/image54.png"/><Relationship Id="rId5" Type="http://schemas.openxmlformats.org/officeDocument/2006/relationships/image" Target="../media/image28.png"/><Relationship Id="rId15" Type="http://schemas.openxmlformats.org/officeDocument/2006/relationships/image" Target="../media/image51.png"/><Relationship Id="rId23" Type="http://schemas.openxmlformats.org/officeDocument/2006/relationships/hyperlink" Target="#AcompanharSubgrupo!A1"/><Relationship Id="rId10" Type="http://schemas.openxmlformats.org/officeDocument/2006/relationships/hyperlink" Target="#Registrar!A1"/><Relationship Id="rId19" Type="http://schemas.openxmlformats.org/officeDocument/2006/relationships/hyperlink" Target="#Metas!A1"/><Relationship Id="rId4" Type="http://schemas.openxmlformats.org/officeDocument/2006/relationships/hyperlink" Target="#'Banco de Dados'!A1"/><Relationship Id="rId9" Type="http://schemas.openxmlformats.org/officeDocument/2006/relationships/image" Target="../media/image7.svg"/><Relationship Id="rId14" Type="http://schemas.openxmlformats.org/officeDocument/2006/relationships/hyperlink" Target="#GrupoReceitas!A1"/><Relationship Id="rId22" Type="http://schemas.openxmlformats.org/officeDocument/2006/relationships/image" Target="../media/image53.svg"/><Relationship Id="rId27" Type="http://schemas.openxmlformats.org/officeDocument/2006/relationships/image" Target="../media/image13.sv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hyperlink" Target="#AcompanharOr&#231;amento!A1"/><Relationship Id="rId18" Type="http://schemas.openxmlformats.org/officeDocument/2006/relationships/image" Target="../media/image39.svg"/><Relationship Id="rId26" Type="http://schemas.openxmlformats.org/officeDocument/2006/relationships/image" Target="../media/image60.svg"/><Relationship Id="rId3" Type="http://schemas.openxmlformats.org/officeDocument/2006/relationships/image" Target="../media/image3.svg"/><Relationship Id="rId21" Type="http://schemas.openxmlformats.org/officeDocument/2006/relationships/image" Target="../media/image52.png"/><Relationship Id="rId7" Type="http://schemas.openxmlformats.org/officeDocument/2006/relationships/hyperlink" Target="#'Transfer&#234;ncia Entre Contas'!A1"/><Relationship Id="rId12" Type="http://schemas.openxmlformats.org/officeDocument/2006/relationships/image" Target="../media/image9.svg"/><Relationship Id="rId17" Type="http://schemas.openxmlformats.org/officeDocument/2006/relationships/image" Target="../media/image58.png"/><Relationship Id="rId25" Type="http://schemas.openxmlformats.org/officeDocument/2006/relationships/image" Target="../media/image59.png"/><Relationship Id="rId2" Type="http://schemas.openxmlformats.org/officeDocument/2006/relationships/image" Target="../media/image56.png"/><Relationship Id="rId16" Type="http://schemas.openxmlformats.org/officeDocument/2006/relationships/hyperlink" Target="#GrupoReceitas!A1"/><Relationship Id="rId20" Type="http://schemas.openxmlformats.org/officeDocument/2006/relationships/hyperlink" Target="#Metas!A1"/><Relationship Id="rId1" Type="http://schemas.openxmlformats.org/officeDocument/2006/relationships/hyperlink" Target="#'Conta do Cart&#227;o'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24" Type="http://schemas.openxmlformats.org/officeDocument/2006/relationships/image" Target="../media/image55.svg"/><Relationship Id="rId5" Type="http://schemas.openxmlformats.org/officeDocument/2006/relationships/image" Target="../media/image28.png"/><Relationship Id="rId15" Type="http://schemas.openxmlformats.org/officeDocument/2006/relationships/chart" Target="../charts/chart13.xml"/><Relationship Id="rId23" Type="http://schemas.openxmlformats.org/officeDocument/2006/relationships/image" Target="../media/image54.png"/><Relationship Id="rId28" Type="http://schemas.openxmlformats.org/officeDocument/2006/relationships/image" Target="../media/image13.svg"/><Relationship Id="rId10" Type="http://schemas.openxmlformats.org/officeDocument/2006/relationships/hyperlink" Target="#Registrar!A1"/><Relationship Id="rId19" Type="http://schemas.openxmlformats.org/officeDocument/2006/relationships/hyperlink" Target="#DefinirMetas!A1"/><Relationship Id="rId4" Type="http://schemas.openxmlformats.org/officeDocument/2006/relationships/hyperlink" Target="#'Banco de Dados'!A1"/><Relationship Id="rId9" Type="http://schemas.openxmlformats.org/officeDocument/2006/relationships/image" Target="../media/image7.svg"/><Relationship Id="rId14" Type="http://schemas.openxmlformats.org/officeDocument/2006/relationships/chart" Target="../charts/chart12.xml"/><Relationship Id="rId22" Type="http://schemas.openxmlformats.org/officeDocument/2006/relationships/image" Target="../media/image53.svg"/><Relationship Id="rId27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3" Type="http://schemas.openxmlformats.org/officeDocument/2006/relationships/hyperlink" Target="#'Conta do Cart&#227;o'!A1"/><Relationship Id="rId7" Type="http://schemas.openxmlformats.org/officeDocument/2006/relationships/image" Target="../media/image28.png"/><Relationship Id="rId12" Type="http://schemas.openxmlformats.org/officeDocument/2006/relationships/hyperlink" Target="#Registrar!A1"/><Relationship Id="rId2" Type="http://schemas.openxmlformats.org/officeDocument/2006/relationships/image" Target="../media/image1.png"/><Relationship Id="rId16" Type="http://schemas.openxmlformats.org/officeDocument/2006/relationships/image" Target="../media/image13.sv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image" Target="../media/image12.png"/><Relationship Id="rId10" Type="http://schemas.openxmlformats.org/officeDocument/2006/relationships/image" Target="../media/image29.png"/><Relationship Id="rId4" Type="http://schemas.openxmlformats.org/officeDocument/2006/relationships/image" Target="../media/image2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anco de Dados'!A1"/><Relationship Id="rId13" Type="http://schemas.openxmlformats.org/officeDocument/2006/relationships/image" Target="../media/image7.svg"/><Relationship Id="rId18" Type="http://schemas.openxmlformats.org/officeDocument/2006/relationships/hyperlink" Target="https://www.inovar.net/controle-de-cartao-de-credito-na-planilha-financas-pessoais-completa-video/" TargetMode="External"/><Relationship Id="rId3" Type="http://schemas.openxmlformats.org/officeDocument/2006/relationships/hyperlink" Target="#'Conta do Cart&#227;o'!A1"/><Relationship Id="rId7" Type="http://schemas.openxmlformats.org/officeDocument/2006/relationships/image" Target="../media/image3.svg"/><Relationship Id="rId12" Type="http://schemas.openxmlformats.org/officeDocument/2006/relationships/image" Target="../media/image29.png"/><Relationship Id="rId17" Type="http://schemas.openxmlformats.org/officeDocument/2006/relationships/hyperlink" Target="https://www.inovar.net/apresentacao-do-novo-recurso-de-metas-na-planilha-financas-pessoais-video/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9.svg"/><Relationship Id="rId20" Type="http://schemas.openxmlformats.org/officeDocument/2006/relationships/image" Target="../media/image13.sv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image" Target="../media/image2.png"/><Relationship Id="rId11" Type="http://schemas.openxmlformats.org/officeDocument/2006/relationships/hyperlink" Target="#'Transfer&#234;ncia Entre Contas'!A1"/><Relationship Id="rId5" Type="http://schemas.openxmlformats.org/officeDocument/2006/relationships/image" Target="../media/image62.svg"/><Relationship Id="rId15" Type="http://schemas.openxmlformats.org/officeDocument/2006/relationships/image" Target="../media/image8.png"/><Relationship Id="rId10" Type="http://schemas.openxmlformats.org/officeDocument/2006/relationships/image" Target="../media/image5.svg"/><Relationship Id="rId19" Type="http://schemas.openxmlformats.org/officeDocument/2006/relationships/image" Target="../media/image12.png"/><Relationship Id="rId4" Type="http://schemas.openxmlformats.org/officeDocument/2006/relationships/image" Target="../media/image61.png"/><Relationship Id="rId9" Type="http://schemas.openxmlformats.org/officeDocument/2006/relationships/image" Target="../media/image28.png"/><Relationship Id="rId14" Type="http://schemas.openxmlformats.org/officeDocument/2006/relationships/hyperlink" Target="#Registrar!A1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svg"/><Relationship Id="rId13" Type="http://schemas.openxmlformats.org/officeDocument/2006/relationships/image" Target="../media/image29.png"/><Relationship Id="rId18" Type="http://schemas.openxmlformats.org/officeDocument/2006/relationships/hyperlink" Target="#DefinirMetas!A1"/><Relationship Id="rId26" Type="http://schemas.openxmlformats.org/officeDocument/2006/relationships/chart" Target="../charts/chart14.xml"/><Relationship Id="rId3" Type="http://schemas.openxmlformats.org/officeDocument/2006/relationships/hyperlink" Target="#GrupoReceitas!A1"/><Relationship Id="rId21" Type="http://schemas.openxmlformats.org/officeDocument/2006/relationships/image" Target="../media/image63.png"/><Relationship Id="rId7" Type="http://schemas.openxmlformats.org/officeDocument/2006/relationships/image" Target="../media/image2.png"/><Relationship Id="rId12" Type="http://schemas.openxmlformats.org/officeDocument/2006/relationships/hyperlink" Target="#'Transfer&#234;ncia Entre Contas'!A1"/><Relationship Id="rId17" Type="http://schemas.openxmlformats.org/officeDocument/2006/relationships/image" Target="../media/image9.svg"/><Relationship Id="rId25" Type="http://schemas.openxmlformats.org/officeDocument/2006/relationships/image" Target="../media/image13.sv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hyperlink" Target="#PersonalizarGarantias!A1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hyperlink" Target="#'Conta do Cart&#227;o'!A1"/><Relationship Id="rId11" Type="http://schemas.openxmlformats.org/officeDocument/2006/relationships/image" Target="../media/image5.svg"/><Relationship Id="rId24" Type="http://schemas.openxmlformats.org/officeDocument/2006/relationships/image" Target="../media/image12.png"/><Relationship Id="rId5" Type="http://schemas.openxmlformats.org/officeDocument/2006/relationships/image" Target="../media/image39.svg"/><Relationship Id="rId15" Type="http://schemas.openxmlformats.org/officeDocument/2006/relationships/hyperlink" Target="#Registrar!A1"/><Relationship Id="rId23" Type="http://schemas.microsoft.com/office/2007/relationships/hdphoto" Target="../media/hdphoto1.wdp"/><Relationship Id="rId10" Type="http://schemas.openxmlformats.org/officeDocument/2006/relationships/image" Target="../media/image28.png"/><Relationship Id="rId19" Type="http://schemas.openxmlformats.org/officeDocument/2006/relationships/hyperlink" Target="#AcompanharOr&#231;amento!A1"/><Relationship Id="rId4" Type="http://schemas.openxmlformats.org/officeDocument/2006/relationships/image" Target="../media/image51.png"/><Relationship Id="rId9" Type="http://schemas.openxmlformats.org/officeDocument/2006/relationships/hyperlink" Target="#'Banco de Dados'!A1"/><Relationship Id="rId14" Type="http://schemas.openxmlformats.org/officeDocument/2006/relationships/image" Target="../media/image7.svg"/><Relationship Id="rId22" Type="http://schemas.openxmlformats.org/officeDocument/2006/relationships/image" Target="../media/image6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Transfer&#234;ncia Entre Contas'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'Conta do Cart&#227;o'!A1"/><Relationship Id="rId16" Type="http://schemas.openxmlformats.org/officeDocument/2006/relationships/image" Target="../media/image13.svg"/><Relationship Id="rId1" Type="http://schemas.openxmlformats.org/officeDocument/2006/relationships/chart" Target="../charts/chart15.xml"/><Relationship Id="rId6" Type="http://schemas.openxmlformats.org/officeDocument/2006/relationships/image" Target="../media/image28.png"/><Relationship Id="rId11" Type="http://schemas.openxmlformats.org/officeDocument/2006/relationships/hyperlink" Target="#Registrar!A1"/><Relationship Id="rId5" Type="http://schemas.openxmlformats.org/officeDocument/2006/relationships/hyperlink" Target="#'Banco de Dados'!A1"/><Relationship Id="rId15" Type="http://schemas.openxmlformats.org/officeDocument/2006/relationships/image" Target="../media/image65.png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29.png"/><Relationship Id="rId14" Type="http://schemas.openxmlformats.org/officeDocument/2006/relationships/chart" Target="../charts/chart16.xml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hyperlink" Target="https://www.inovar.net/controle-de-cartao-de-credito-na-planilha-financas-pessoais-completa-video/" TargetMode="External"/><Relationship Id="rId3" Type="http://schemas.openxmlformats.org/officeDocument/2006/relationships/image" Target="../media/image3.svg"/><Relationship Id="rId7" Type="http://schemas.openxmlformats.org/officeDocument/2006/relationships/hyperlink" Target="#'Transfer&#234;ncia Entre Contas'!A1"/><Relationship Id="rId12" Type="http://schemas.openxmlformats.org/officeDocument/2006/relationships/image" Target="../media/image9.svg"/><Relationship Id="rId2" Type="http://schemas.openxmlformats.org/officeDocument/2006/relationships/image" Target="../media/image2.png"/><Relationship Id="rId1" Type="http://schemas.openxmlformats.org/officeDocument/2006/relationships/hyperlink" Target="#'Conta do Cart&#227;o'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66.png"/><Relationship Id="rId15" Type="http://schemas.openxmlformats.org/officeDocument/2006/relationships/image" Target="../media/image13.svg"/><Relationship Id="rId10" Type="http://schemas.openxmlformats.org/officeDocument/2006/relationships/hyperlink" Target="#Registrar!A1"/><Relationship Id="rId4" Type="http://schemas.openxmlformats.org/officeDocument/2006/relationships/hyperlink" Target="#'Banco de Dados'!A1"/><Relationship Id="rId9" Type="http://schemas.openxmlformats.org/officeDocument/2006/relationships/image" Target="../media/image7.svg"/><Relationship Id="rId14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3" Type="http://schemas.openxmlformats.org/officeDocument/2006/relationships/hyperlink" Target="#'Conta do Cart&#227;o'!A1"/><Relationship Id="rId7" Type="http://schemas.openxmlformats.org/officeDocument/2006/relationships/image" Target="../media/image28.png"/><Relationship Id="rId12" Type="http://schemas.openxmlformats.org/officeDocument/2006/relationships/hyperlink" Target="#Registrar!A1"/><Relationship Id="rId2" Type="http://schemas.openxmlformats.org/officeDocument/2006/relationships/image" Target="../media/image1.png"/><Relationship Id="rId16" Type="http://schemas.openxmlformats.org/officeDocument/2006/relationships/image" Target="../media/image13.sv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image" Target="../media/image12.png"/><Relationship Id="rId10" Type="http://schemas.openxmlformats.org/officeDocument/2006/relationships/image" Target="../media/image29.png"/><Relationship Id="rId4" Type="http://schemas.openxmlformats.org/officeDocument/2006/relationships/image" Target="../media/image2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hyperlink" Target="#'Projeto-Sonho'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67.png"/><Relationship Id="rId18" Type="http://schemas.openxmlformats.org/officeDocument/2006/relationships/image" Target="../media/image70.svg"/><Relationship Id="rId3" Type="http://schemas.openxmlformats.org/officeDocument/2006/relationships/image" Target="../media/image3.svg"/><Relationship Id="rId7" Type="http://schemas.openxmlformats.org/officeDocument/2006/relationships/hyperlink" Target="#'Transfer&#234;ncia Entre Contas'!A1"/><Relationship Id="rId12" Type="http://schemas.openxmlformats.org/officeDocument/2006/relationships/image" Target="../media/image9.svg"/><Relationship Id="rId17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3.svg"/><Relationship Id="rId1" Type="http://schemas.openxmlformats.org/officeDocument/2006/relationships/hyperlink" Target="#'Conta do Cart&#227;o'!A1"/><Relationship Id="rId6" Type="http://schemas.openxmlformats.org/officeDocument/2006/relationships/image" Target="../media/image5.svg"/><Relationship Id="rId11" Type="http://schemas.openxmlformats.org/officeDocument/2006/relationships/image" Target="../media/image8.png"/><Relationship Id="rId5" Type="http://schemas.openxmlformats.org/officeDocument/2006/relationships/image" Target="../media/image28.png"/><Relationship Id="rId15" Type="http://schemas.openxmlformats.org/officeDocument/2006/relationships/image" Target="../media/image12.png"/><Relationship Id="rId10" Type="http://schemas.openxmlformats.org/officeDocument/2006/relationships/hyperlink" Target="#Registrar!A1"/><Relationship Id="rId4" Type="http://schemas.openxmlformats.org/officeDocument/2006/relationships/hyperlink" Target="#'Banco de Dados'!A1"/><Relationship Id="rId9" Type="http://schemas.openxmlformats.org/officeDocument/2006/relationships/image" Target="../media/image7.svg"/><Relationship Id="rId14" Type="http://schemas.openxmlformats.org/officeDocument/2006/relationships/image" Target="../media/image68.sv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hyperlink" Target="#Garantias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chart" Target="../charts/chart1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13.sv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.png"/><Relationship Id="rId1" Type="http://schemas.openxmlformats.org/officeDocument/2006/relationships/hyperlink" Target="http://inovar.net/ref/1?campaign=op11" TargetMode="External"/><Relationship Id="rId4" Type="http://schemas.openxmlformats.org/officeDocument/2006/relationships/image" Target="../media/image13.sv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.png"/><Relationship Id="rId1" Type="http://schemas.openxmlformats.org/officeDocument/2006/relationships/hyperlink" Target="http://inovar.net/ref/1?campaign=op11" TargetMode="External"/><Relationship Id="rId4" Type="http://schemas.openxmlformats.org/officeDocument/2006/relationships/image" Target="../media/image13.svg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hyperlink" Target="#'Transfer&#234;ncia Entre Contas'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png"/><Relationship Id="rId2" Type="http://schemas.openxmlformats.org/officeDocument/2006/relationships/hyperlink" Target="#'Conta do Cart&#227;o'!A1"/><Relationship Id="rId16" Type="http://schemas.openxmlformats.org/officeDocument/2006/relationships/hyperlink" Target="https://www.inovar.net/forum/sugestoes-para-a-planilha-financas-pessoal-completo/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28.png"/><Relationship Id="rId11" Type="http://schemas.openxmlformats.org/officeDocument/2006/relationships/hyperlink" Target="#Registrar!A1"/><Relationship Id="rId5" Type="http://schemas.openxmlformats.org/officeDocument/2006/relationships/hyperlink" Target="#'Banco de Dados'!A1"/><Relationship Id="rId15" Type="http://schemas.openxmlformats.org/officeDocument/2006/relationships/image" Target="../media/image74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29.png"/><Relationship Id="rId14" Type="http://schemas.openxmlformats.org/officeDocument/2006/relationships/image" Target="../media/image73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78.png"/><Relationship Id="rId3" Type="http://schemas.openxmlformats.org/officeDocument/2006/relationships/hyperlink" Target="#'Conta do Cart&#227;o'!A1"/><Relationship Id="rId7" Type="http://schemas.openxmlformats.org/officeDocument/2006/relationships/image" Target="../media/image76.png"/><Relationship Id="rId12" Type="http://schemas.openxmlformats.org/officeDocument/2006/relationships/hyperlink" Target="#Registrar!A1"/><Relationship Id="rId2" Type="http://schemas.openxmlformats.org/officeDocument/2006/relationships/image" Target="../media/image1.png"/><Relationship Id="rId16" Type="http://schemas.openxmlformats.org/officeDocument/2006/relationships/image" Target="../media/image13.sv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hyperlink" Target="#'Banco de Dados'!A1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openxmlformats.org/officeDocument/2006/relationships/image" Target="../media/image12.png"/><Relationship Id="rId10" Type="http://schemas.openxmlformats.org/officeDocument/2006/relationships/image" Target="../media/image77.png"/><Relationship Id="rId4" Type="http://schemas.openxmlformats.org/officeDocument/2006/relationships/image" Target="../media/image75.png"/><Relationship Id="rId9" Type="http://schemas.openxmlformats.org/officeDocument/2006/relationships/hyperlink" Target="#'Transfer&#234;ncia Entre Contas'!A1"/><Relationship Id="rId14" Type="http://schemas.openxmlformats.org/officeDocument/2006/relationships/image" Target="../media/image9.sv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GrupoReceitas!A1"/><Relationship Id="rId2" Type="http://schemas.openxmlformats.org/officeDocument/2006/relationships/image" Target="../media/image1.pn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hyperlink" Target="#GrupoDespesas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hyperlink" Target="#'Banco de Dados'!A1"/><Relationship Id="rId13" Type="http://schemas.openxmlformats.org/officeDocument/2006/relationships/image" Target="../media/image91.svg"/><Relationship Id="rId18" Type="http://schemas.openxmlformats.org/officeDocument/2006/relationships/image" Target="../media/image95.svg"/><Relationship Id="rId3" Type="http://schemas.openxmlformats.org/officeDocument/2006/relationships/image" Target="../media/image84.png"/><Relationship Id="rId21" Type="http://schemas.openxmlformats.org/officeDocument/2006/relationships/image" Target="../media/image97.png"/><Relationship Id="rId7" Type="http://schemas.openxmlformats.org/officeDocument/2006/relationships/image" Target="../media/image87.svg"/><Relationship Id="rId12" Type="http://schemas.openxmlformats.org/officeDocument/2006/relationships/image" Target="../media/image90.png"/><Relationship Id="rId17" Type="http://schemas.openxmlformats.org/officeDocument/2006/relationships/image" Target="../media/image94.png"/><Relationship Id="rId2" Type="http://schemas.openxmlformats.org/officeDocument/2006/relationships/image" Target="../media/image1.png"/><Relationship Id="rId16" Type="http://schemas.openxmlformats.org/officeDocument/2006/relationships/image" Target="../media/image93.svg"/><Relationship Id="rId20" Type="http://schemas.openxmlformats.org/officeDocument/2006/relationships/image" Target="../media/image96.png"/><Relationship Id="rId1" Type="http://schemas.openxmlformats.org/officeDocument/2006/relationships/hyperlink" Target="http://inovar.net/ref/1?campaign=op11" TargetMode="External"/><Relationship Id="rId6" Type="http://schemas.openxmlformats.org/officeDocument/2006/relationships/image" Target="../media/image86.png"/><Relationship Id="rId11" Type="http://schemas.openxmlformats.org/officeDocument/2006/relationships/hyperlink" Target="#'Transfer&#234;ncia Entre Contas'!A1"/><Relationship Id="rId24" Type="http://schemas.openxmlformats.org/officeDocument/2006/relationships/image" Target="../media/image99.svg"/><Relationship Id="rId5" Type="http://schemas.openxmlformats.org/officeDocument/2006/relationships/hyperlink" Target="#'Conta do Cart&#227;o'!A1"/><Relationship Id="rId15" Type="http://schemas.openxmlformats.org/officeDocument/2006/relationships/image" Target="../media/image92.png"/><Relationship Id="rId23" Type="http://schemas.openxmlformats.org/officeDocument/2006/relationships/image" Target="../media/image98.png"/><Relationship Id="rId10" Type="http://schemas.openxmlformats.org/officeDocument/2006/relationships/image" Target="../media/image89.svg"/><Relationship Id="rId19" Type="http://schemas.openxmlformats.org/officeDocument/2006/relationships/hyperlink" Target="#AcompanharOr&#231;amento!A1"/><Relationship Id="rId4" Type="http://schemas.openxmlformats.org/officeDocument/2006/relationships/image" Target="../media/image85.svg"/><Relationship Id="rId9" Type="http://schemas.openxmlformats.org/officeDocument/2006/relationships/image" Target="../media/image88.png"/><Relationship Id="rId14" Type="http://schemas.openxmlformats.org/officeDocument/2006/relationships/hyperlink" Target="#Registrar!A1"/><Relationship Id="rId22" Type="http://schemas.openxmlformats.org/officeDocument/2006/relationships/image" Target="../media/image13.sv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GrupoDespesas!A1"/><Relationship Id="rId1" Type="http://schemas.openxmlformats.org/officeDocument/2006/relationships/hyperlink" Target="#GrupoReceitas!A1"/><Relationship Id="rId4" Type="http://schemas.openxmlformats.org/officeDocument/2006/relationships/image" Target="../media/image13.sv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648758</xdr:colOff>
      <xdr:row>30</xdr:row>
      <xdr:rowOff>193675</xdr:rowOff>
    </xdr:from>
    <xdr:to>
      <xdr:col>16</xdr:col>
      <xdr:colOff>47625</xdr:colOff>
      <xdr:row>50</xdr:row>
      <xdr:rowOff>219075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0</xdr:row>
      <xdr:rowOff>125412</xdr:rowOff>
    </xdr:from>
    <xdr:to>
      <xdr:col>0</xdr:col>
      <xdr:colOff>1162050</xdr:colOff>
      <xdr:row>1</xdr:row>
      <xdr:rowOff>74612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25412"/>
          <a:ext cx="1066800" cy="177800"/>
        </a:xfrm>
        <a:prstGeom prst="rect">
          <a:avLst/>
        </a:prstGeom>
      </xdr:spPr>
    </xdr:pic>
    <xdr:clientData/>
  </xdr:twoCellAnchor>
  <xdr:twoCellAnchor editAs="oneCell">
    <xdr:from>
      <xdr:col>9</xdr:col>
      <xdr:colOff>768927</xdr:colOff>
      <xdr:row>0</xdr:row>
      <xdr:rowOff>66675</xdr:rowOff>
    </xdr:from>
    <xdr:to>
      <xdr:col>10</xdr:col>
      <xdr:colOff>455877</xdr:colOff>
      <xdr:row>2</xdr:row>
      <xdr:rowOff>77475</xdr:rowOff>
    </xdr:to>
    <xdr:pic>
      <xdr:nvPicPr>
        <xdr:cNvPr id="30" name="Gráfico 29" descr="Cartão de crédito">
          <a:hlinkClick xmlns:r="http://schemas.openxmlformats.org/officeDocument/2006/relationships" r:id="rId4" tooltip="Cartão de crédito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6452" y="66675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521273</xdr:colOff>
      <xdr:row>0</xdr:row>
      <xdr:rowOff>66676</xdr:rowOff>
    </xdr:from>
    <xdr:to>
      <xdr:col>11</xdr:col>
      <xdr:colOff>206494</xdr:colOff>
      <xdr:row>2</xdr:row>
      <xdr:rowOff>77476</xdr:rowOff>
    </xdr:to>
    <xdr:pic>
      <xdr:nvPicPr>
        <xdr:cNvPr id="32" name="Gráfico 31" descr="Tabela">
          <a:hlinkClick xmlns:r="http://schemas.openxmlformats.org/officeDocument/2006/relationships" r:id="rId7" tooltip="Banco de dados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169848" y="66676"/>
          <a:ext cx="466271" cy="4680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252840</xdr:colOff>
      <xdr:row>0</xdr:row>
      <xdr:rowOff>66675</xdr:rowOff>
    </xdr:from>
    <xdr:to>
      <xdr:col>11</xdr:col>
      <xdr:colOff>723063</xdr:colOff>
      <xdr:row>2</xdr:row>
      <xdr:rowOff>77475</xdr:rowOff>
    </xdr:to>
    <xdr:pic>
      <xdr:nvPicPr>
        <xdr:cNvPr id="35" name="Gráfico 34" descr="Repetir">
          <a:hlinkClick xmlns:r="http://schemas.openxmlformats.org/officeDocument/2006/relationships" r:id="rId10" tooltip="Transferência entre contas.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682465" y="66675"/>
          <a:ext cx="470223" cy="4680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264103</xdr:colOff>
      <xdr:row>0</xdr:row>
      <xdr:rowOff>57150</xdr:rowOff>
    </xdr:from>
    <xdr:to>
      <xdr:col>9</xdr:col>
      <xdr:colOff>732103</xdr:colOff>
      <xdr:row>2</xdr:row>
      <xdr:rowOff>67950</xdr:rowOff>
    </xdr:to>
    <xdr:pic>
      <xdr:nvPicPr>
        <xdr:cNvPr id="37" name="Gráfico 36" descr="Registrar">
          <a:hlinkClick xmlns:r="http://schemas.openxmlformats.org/officeDocument/2006/relationships" r:id="rId13" tooltip="Registrar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7131628" y="57150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11113</xdr:colOff>
      <xdr:row>24</xdr:row>
      <xdr:rowOff>1760</xdr:rowOff>
    </xdr:from>
    <xdr:to>
      <xdr:col>15</xdr:col>
      <xdr:colOff>687810</xdr:colOff>
      <xdr:row>25</xdr:row>
      <xdr:rowOff>84022</xdr:rowOff>
    </xdr:to>
    <xdr:sp macro="[0]!FiltrarNaoPago" textlink="">
      <xdr:nvSpPr>
        <xdr:cNvPr id="28" name="Retângulo 27">
          <a:hlinkClick xmlns:r="http://schemas.openxmlformats.org/officeDocument/2006/relationships" r:id="rId16" tooltip="DEFINIR METAS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742613" y="5677073"/>
          <a:ext cx="1597447" cy="312449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DEFINIR</a:t>
          </a:r>
          <a:r>
            <a:rPr lang="pt-BR" sz="1100" baseline="0">
              <a:solidFill>
                <a:schemeClr val="accent2"/>
              </a:solidFill>
            </a:rPr>
            <a:t> METAS</a:t>
          </a:r>
          <a:endParaRPr lang="pt-BR" sz="1100">
            <a:solidFill>
              <a:schemeClr val="accent2"/>
            </a:solidFill>
          </a:endParaRPr>
        </a:p>
      </xdr:txBody>
    </xdr:sp>
    <xdr:clientData fPrintsWithSheet="0"/>
  </xdr:twoCellAnchor>
  <xdr:twoCellAnchor editAs="oneCell">
    <xdr:from>
      <xdr:col>14</xdr:col>
      <xdr:colOff>10000</xdr:colOff>
      <xdr:row>25</xdr:row>
      <xdr:rowOff>105671</xdr:rowOff>
    </xdr:from>
    <xdr:to>
      <xdr:col>15</xdr:col>
      <xdr:colOff>686697</xdr:colOff>
      <xdr:row>26</xdr:row>
      <xdr:rowOff>192982</xdr:rowOff>
    </xdr:to>
    <xdr:sp macro="" textlink="">
      <xdr:nvSpPr>
        <xdr:cNvPr id="29" name="Retângulo 28">
          <a:hlinkClick xmlns:r="http://schemas.openxmlformats.org/officeDocument/2006/relationships" r:id="rId17" tooltip="ACOMPANHAR A EVOLUÇÃO DAS DESPESAS E RENDIMENTOS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741500" y="6011171"/>
          <a:ext cx="1597447" cy="317499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ACOMPANHAR METAS</a:t>
          </a:r>
        </a:p>
      </xdr:txBody>
    </xdr:sp>
    <xdr:clientData fPrintsWithSheet="0"/>
  </xdr:twoCellAnchor>
  <xdr:twoCellAnchor>
    <xdr:from>
      <xdr:col>2</xdr:col>
      <xdr:colOff>19051</xdr:colOff>
      <xdr:row>30</xdr:row>
      <xdr:rowOff>190499</xdr:rowOff>
    </xdr:from>
    <xdr:to>
      <xdr:col>8</xdr:col>
      <xdr:colOff>619125</xdr:colOff>
      <xdr:row>50</xdr:row>
      <xdr:rowOff>228598</xdr:rowOff>
    </xdr:to>
    <xdr:graphicFrame macro="">
      <xdr:nvGraphicFramePr>
        <xdr:cNvPr id="4" name="Gráfico 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542925</xdr:colOff>
      <xdr:row>27</xdr:row>
      <xdr:rowOff>200025</xdr:rowOff>
    </xdr:from>
    <xdr:to>
      <xdr:col>13</xdr:col>
      <xdr:colOff>180975</xdr:colOff>
      <xdr:row>29</xdr:row>
      <xdr:rowOff>209550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11</xdr:col>
      <xdr:colOff>490151</xdr:colOff>
      <xdr:row>4</xdr:row>
      <xdr:rowOff>95250</xdr:rowOff>
    </xdr:from>
    <xdr:to>
      <xdr:col>13</xdr:col>
      <xdr:colOff>554703</xdr:colOff>
      <xdr:row>4</xdr:row>
      <xdr:rowOff>409574</xdr:rowOff>
    </xdr:to>
    <xdr:sp macro="" textlink="">
      <xdr:nvSpPr>
        <xdr:cNvPr id="18" name="Retângulo 1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919776" y="781050"/>
          <a:ext cx="1626652" cy="314324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COMEÇE</a:t>
          </a:r>
          <a:r>
            <a:rPr lang="pt-BR" sz="1100" baseline="0">
              <a:solidFill>
                <a:schemeClr val="accent1"/>
              </a:solidFill>
            </a:rPr>
            <a:t> AQUI</a:t>
          </a:r>
          <a:endParaRPr lang="pt-BR" sz="1100">
            <a:solidFill>
              <a:schemeClr val="accent1"/>
            </a:solidFill>
          </a:endParaRPr>
        </a:p>
      </xdr:txBody>
    </xdr:sp>
    <xdr:clientData fPrintsWithSheet="0"/>
  </xdr:twoCellAnchor>
  <xdr:twoCellAnchor>
    <xdr:from>
      <xdr:col>0</xdr:col>
      <xdr:colOff>37351</xdr:colOff>
      <xdr:row>17</xdr:row>
      <xdr:rowOff>142875</xdr:rowOff>
    </xdr:from>
    <xdr:to>
      <xdr:col>0</xdr:col>
      <xdr:colOff>1213030</xdr:colOff>
      <xdr:row>21</xdr:row>
      <xdr:rowOff>85725</xdr:rowOff>
    </xdr:to>
    <xdr:pic macro="[0]!CriarBackUp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51" y="4152900"/>
          <a:ext cx="1175679" cy="1123950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4</xdr:row>
      <xdr:rowOff>485775</xdr:rowOff>
    </xdr:from>
    <xdr:to>
      <xdr:col>15</xdr:col>
      <xdr:colOff>847724</xdr:colOff>
      <xdr:row>17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10000</xdr:colOff>
      <xdr:row>26</xdr:row>
      <xdr:rowOff>212033</xdr:rowOff>
    </xdr:from>
    <xdr:to>
      <xdr:col>15</xdr:col>
      <xdr:colOff>686697</xdr:colOff>
      <xdr:row>28</xdr:row>
      <xdr:rowOff>67569</xdr:rowOff>
    </xdr:to>
    <xdr:sp macro="" textlink="">
      <xdr:nvSpPr>
        <xdr:cNvPr id="21" name="Retângulo 20">
          <a:hlinkClick xmlns:r="http://schemas.openxmlformats.org/officeDocument/2006/relationships" r:id="rId23" tooltip="ACOMPANHAR A EVOLUÇÃO DAS DESPESAS E RENDIMENTOS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741500" y="6347721"/>
          <a:ext cx="1597447" cy="315911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MATRIZ</a:t>
          </a:r>
          <a:r>
            <a:rPr lang="pt-BR" sz="1100" baseline="0">
              <a:solidFill>
                <a:schemeClr val="accent2"/>
              </a:solidFill>
            </a:rPr>
            <a:t> GUT</a:t>
          </a:r>
          <a:endParaRPr lang="pt-BR" sz="1100">
            <a:solidFill>
              <a:schemeClr val="accent2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27</xdr:row>
      <xdr:rowOff>0</xdr:rowOff>
    </xdr:from>
    <xdr:to>
      <xdr:col>0</xdr:col>
      <xdr:colOff>1123950</xdr:colOff>
      <xdr:row>31</xdr:row>
      <xdr:rowOff>23295</xdr:rowOff>
    </xdr:to>
    <xdr:pic>
      <xdr:nvPicPr>
        <xdr:cNvPr id="8" name="Imagem 7">
          <a:hlinkClick xmlns:r="http://schemas.openxmlformats.org/officeDocument/2006/relationships" r:id="rId24" tooltip="Clique aqui para deixar sua sugestão ou votar em sugestões de outros usuários.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34125"/>
          <a:ext cx="1123950" cy="937695"/>
        </a:xfrm>
        <a:prstGeom prst="rect">
          <a:avLst/>
        </a:prstGeom>
      </xdr:spPr>
    </xdr:pic>
    <xdr:clientData/>
  </xdr:twoCellAnchor>
  <xdr:twoCellAnchor>
    <xdr:from>
      <xdr:col>2</xdr:col>
      <xdr:colOff>201083</xdr:colOff>
      <xdr:row>64</xdr:row>
      <xdr:rowOff>222251</xdr:rowOff>
    </xdr:from>
    <xdr:to>
      <xdr:col>3</xdr:col>
      <xdr:colOff>751416</xdr:colOff>
      <xdr:row>66</xdr:row>
      <xdr:rowOff>201085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598083" y="15261168"/>
          <a:ext cx="1333500" cy="444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Valor</a:t>
          </a:r>
          <a:r>
            <a:rPr lang="pt-BR" sz="1100" baseline="0">
              <a:solidFill>
                <a:schemeClr val="bg1"/>
              </a:solidFill>
            </a:rPr>
            <a:t> a ser pago em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138545</xdr:colOff>
      <xdr:row>50</xdr:row>
      <xdr:rowOff>123825</xdr:rowOff>
    </xdr:from>
    <xdr:to>
      <xdr:col>8</xdr:col>
      <xdr:colOff>564891</xdr:colOff>
      <xdr:row>52</xdr:row>
      <xdr:rowOff>90961</xdr:rowOff>
    </xdr:to>
    <xdr:pic>
      <xdr:nvPicPr>
        <xdr:cNvPr id="33" name="Gráfico 32" descr="Repetir">
          <a:hlinkClick xmlns:r="http://schemas.openxmlformats.org/officeDocument/2006/relationships" r:id="rId10" tooltip="Transferência entre contas.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25020" y="11715750"/>
          <a:ext cx="426346" cy="424336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733425</xdr:colOff>
      <xdr:row>0</xdr:row>
      <xdr:rowOff>0</xdr:rowOff>
    </xdr:from>
    <xdr:to>
      <xdr:col>12</xdr:col>
      <xdr:colOff>600075</xdr:colOff>
      <xdr:row>2</xdr:row>
      <xdr:rowOff>10800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248775" y="0"/>
          <a:ext cx="647700" cy="468000"/>
          <a:chOff x="219076" y="3457575"/>
          <a:chExt cx="647700" cy="552450"/>
        </a:xfrm>
      </xdr:grpSpPr>
      <xdr:pic macro="[0]!Voltar">
        <xdr:nvPicPr>
          <xdr:cNvPr id="43" name="Gráfico 42" descr="Seta de Linha: girar para a esquerda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14</xdr:col>
      <xdr:colOff>10000</xdr:colOff>
      <xdr:row>28</xdr:row>
      <xdr:rowOff>88208</xdr:rowOff>
    </xdr:from>
    <xdr:to>
      <xdr:col>15</xdr:col>
      <xdr:colOff>686697</xdr:colOff>
      <xdr:row>29</xdr:row>
      <xdr:rowOff>172344</xdr:rowOff>
    </xdr:to>
    <xdr:sp macro="" textlink="">
      <xdr:nvSpPr>
        <xdr:cNvPr id="27" name="Retângulo 2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0782775" y="6650933"/>
          <a:ext cx="1600622" cy="312736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REL.</a:t>
          </a:r>
          <a:r>
            <a:rPr lang="pt-BR" sz="1100" baseline="0">
              <a:solidFill>
                <a:schemeClr val="accent2"/>
              </a:solidFill>
            </a:rPr>
            <a:t> ENTRE DATAS</a:t>
          </a:r>
          <a:endParaRPr lang="pt-BR" sz="1100">
            <a:solidFill>
              <a:schemeClr val="accent2"/>
            </a:solidFill>
          </a:endParaRPr>
        </a:p>
      </xdr:txBody>
    </xdr:sp>
    <xdr:clientData fPrintsWithSheet="0"/>
  </xdr:twoCellAnchor>
  <xdr:twoCellAnchor editAs="oneCell">
    <xdr:from>
      <xdr:col>0</xdr:col>
      <xdr:colOff>1171575</xdr:colOff>
      <xdr:row>2</xdr:row>
      <xdr:rowOff>19050</xdr:rowOff>
    </xdr:from>
    <xdr:to>
      <xdr:col>2</xdr:col>
      <xdr:colOff>102705</xdr:colOff>
      <xdr:row>2</xdr:row>
      <xdr:rowOff>209550</xdr:rowOff>
    </xdr:to>
    <xdr:sp macro="[0]!OcultarColunaA" textlink="">
      <xdr:nvSpPr>
        <xdr:cNvPr id="34" name="Seta para a esquerda e para a direita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71575" y="476250"/>
          <a:ext cx="331305" cy="190500"/>
        </a:xfrm>
        <a:prstGeom prst="leftRightArrow">
          <a:avLst/>
        </a:prstGeom>
        <a:solidFill>
          <a:schemeClr val="bg1"/>
        </a:solidFill>
        <a:ln w="28575"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180975</xdr:colOff>
      <xdr:row>0</xdr:row>
      <xdr:rowOff>0</xdr:rowOff>
    </xdr:from>
    <xdr:to>
      <xdr:col>15</xdr:col>
      <xdr:colOff>657225</xdr:colOff>
      <xdr:row>2</xdr:row>
      <xdr:rowOff>19050</xdr:rowOff>
    </xdr:to>
    <xdr:pic macro="[0]!Usuarios">
      <xdr:nvPicPr>
        <xdr:cNvPr id="5" name="Gráfico 4" descr="Usuári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1734800" y="0"/>
          <a:ext cx="476250" cy="476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26</xdr:row>
          <xdr:rowOff>123825</xdr:rowOff>
        </xdr:from>
        <xdr:to>
          <xdr:col>5</xdr:col>
          <xdr:colOff>0</xdr:colOff>
          <xdr:row>27</xdr:row>
          <xdr:rowOff>76200</xdr:rowOff>
        </xdr:to>
        <xdr:sp macro="" textlink="">
          <xdr:nvSpPr>
            <xdr:cNvPr id="142338" name="Button 2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id="{00000000-0008-0000-00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Contas Atrasadas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</xdr:row>
          <xdr:rowOff>9525</xdr:rowOff>
        </xdr:from>
        <xdr:to>
          <xdr:col>3</xdr:col>
          <xdr:colOff>304800</xdr:colOff>
          <xdr:row>9</xdr:row>
          <xdr:rowOff>104775</xdr:rowOff>
        </xdr:to>
        <xdr:sp macro="" textlink="">
          <xdr:nvSpPr>
            <xdr:cNvPr id="142339" name="Spinner 3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id="{00000000-0008-0000-00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23</xdr:row>
          <xdr:rowOff>47625</xdr:rowOff>
        </xdr:from>
        <xdr:to>
          <xdr:col>0</xdr:col>
          <xdr:colOff>1143000</xdr:colOff>
          <xdr:row>24</xdr:row>
          <xdr:rowOff>57150</xdr:rowOff>
        </xdr:to>
        <xdr:sp macro="" textlink="">
          <xdr:nvSpPr>
            <xdr:cNvPr id="142340" name="Botão 4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:a16="http://schemas.microsoft.com/office/drawing/2014/main" id="{00000000-0008-0000-00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0</xdr:rowOff>
        </xdr:from>
        <xdr:to>
          <xdr:col>15</xdr:col>
          <xdr:colOff>66675</xdr:colOff>
          <xdr:row>0</xdr:row>
          <xdr:rowOff>209550</xdr:rowOff>
        </xdr:to>
        <xdr:sp macro="" textlink="">
          <xdr:nvSpPr>
            <xdr:cNvPr id="142341" name="Botão de opção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:a16="http://schemas.microsoft.com/office/drawing/2014/main" id="{00000000-0008-0000-00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FFF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9525</xdr:rowOff>
        </xdr:from>
        <xdr:to>
          <xdr:col>15</xdr:col>
          <xdr:colOff>66675</xdr:colOff>
          <xdr:row>1</xdr:row>
          <xdr:rowOff>219075</xdr:rowOff>
        </xdr:to>
        <xdr:sp macro="" textlink="">
          <xdr:nvSpPr>
            <xdr:cNvPr id="142342" name="Botão de opção 6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:a16="http://schemas.microsoft.com/office/drawing/2014/main" id="{00000000-0008-0000-00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FFF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Desativar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33</xdr:row>
      <xdr:rowOff>123825</xdr:rowOff>
    </xdr:from>
    <xdr:to>
      <xdr:col>0</xdr:col>
      <xdr:colOff>1304925</xdr:colOff>
      <xdr:row>42</xdr:row>
      <xdr:rowOff>95250</xdr:rowOff>
    </xdr:to>
    <xdr:sp macro="[0]!CriarBKP_Exportar_Dados" textlink="">
      <xdr:nvSpPr>
        <xdr:cNvPr id="31" name="Retângulo de cantos arredondados 46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8058150"/>
          <a:ext cx="1304925" cy="2028825"/>
        </a:xfrm>
        <a:prstGeom prst="roundRect">
          <a:avLst/>
        </a:prstGeom>
        <a:solidFill>
          <a:srgbClr val="00B0F0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EXPORTAR DADOS PARA A VERSÃO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14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42</xdr:row>
      <xdr:rowOff>209550</xdr:rowOff>
    </xdr:from>
    <xdr:to>
      <xdr:col>0</xdr:col>
      <xdr:colOff>1304925</xdr:colOff>
      <xdr:row>46</xdr:row>
      <xdr:rowOff>47625</xdr:rowOff>
    </xdr:to>
    <xdr:sp macro="" textlink="">
      <xdr:nvSpPr>
        <xdr:cNvPr id="38" name="Retângulo de cantos arredondados 46">
          <a:hlinkClick xmlns:r="http://schemas.openxmlformats.org/officeDocument/2006/relationships" r:id="rId31" tooltip="Ver vídeo de ajuda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0" y="10201275"/>
          <a:ext cx="1304925" cy="752475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VÍDEO</a:t>
          </a:r>
          <a:r>
            <a:rPr lang="pt-BR" sz="105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AJUDA - EXPORTAR DADOS</a:t>
          </a:r>
          <a:endParaRPr lang="pt-BR" sz="105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0.00205</cdr:x>
      <cdr:y>0.19488</cdr:y>
    </cdr:from>
    <cdr:to>
      <cdr:x>0.29159</cdr:x>
      <cdr:y>0.3564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1718" y="920706"/>
          <a:ext cx="1654415" cy="7630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400" b="1">
              <a:solidFill>
                <a:schemeClr val="bg1"/>
              </a:solidFill>
            </a:rPr>
            <a:t>Maiores</a:t>
          </a:r>
          <a:br>
            <a:rPr lang="pt-BR" sz="1400" b="1">
              <a:solidFill>
                <a:schemeClr val="accent1"/>
              </a:solidFill>
            </a:rPr>
          </a:br>
          <a:r>
            <a:rPr lang="pt-BR" sz="1400" b="1">
              <a:solidFill>
                <a:schemeClr val="bg1"/>
              </a:solidFill>
            </a:rPr>
            <a:t>Despesas</a:t>
          </a:r>
          <a:br>
            <a:rPr lang="pt-BR" sz="1400" b="1">
              <a:solidFill>
                <a:schemeClr val="bg1"/>
              </a:solidFill>
            </a:rPr>
          </a:br>
          <a:r>
            <a:rPr lang="pt-BR" sz="1050" b="1">
              <a:solidFill>
                <a:schemeClr val="bg1"/>
              </a:solidFill>
            </a:rPr>
            <a:t>(Anual)</a:t>
          </a:r>
          <a:endParaRPr lang="pt-BR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0.00302</cdr:x>
      <cdr:y>0</cdr:y>
    </cdr:from>
    <cdr:to>
      <cdr:x>0.15984</cdr:x>
      <cdr:y>0.22172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17256" y="0"/>
          <a:ext cx="896086" cy="10474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pt-BR" sz="7200" b="1">
              <a:solidFill>
                <a:schemeClr val="bg1"/>
              </a:solidFill>
              <a:latin typeface="Adobe Fan Heiti Std B" pitchFamily="34" charset="-128"/>
              <a:ea typeface="Adobe Fan Heiti Std B" pitchFamily="34" charset="-128"/>
            </a:rPr>
            <a:t>5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7</xdr:row>
      <xdr:rowOff>19050</xdr:rowOff>
    </xdr:from>
    <xdr:to>
      <xdr:col>10</xdr:col>
      <xdr:colOff>152400</xdr:colOff>
      <xdr:row>15</xdr:row>
      <xdr:rowOff>142875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1771650"/>
          <a:ext cx="5591175" cy="1647825"/>
        </a:xfrm>
        <a:prstGeom prst="rect">
          <a:avLst/>
        </a:prstGeom>
      </xdr:spPr>
    </xdr:pic>
    <xdr:clientData/>
  </xdr:twoCellAnchor>
  <xdr:twoCellAnchor>
    <xdr:from>
      <xdr:col>11</xdr:col>
      <xdr:colOff>323849</xdr:colOff>
      <xdr:row>1</xdr:row>
      <xdr:rowOff>104776</xdr:rowOff>
    </xdr:from>
    <xdr:to>
      <xdr:col>12</xdr:col>
      <xdr:colOff>533399</xdr:colOff>
      <xdr:row>5</xdr:row>
      <xdr:rowOff>66676</xdr:rowOff>
    </xdr:to>
    <xdr:sp macro="" textlink="">
      <xdr:nvSpPr>
        <xdr:cNvPr id="4" name="Seta: para Cim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9621812">
          <a:off x="7029449" y="295276"/>
          <a:ext cx="819150" cy="1038225"/>
        </a:xfrm>
        <a:prstGeom prst="upArrow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19050</xdr:rowOff>
    </xdr:from>
    <xdr:to>
      <xdr:col>8</xdr:col>
      <xdr:colOff>19050</xdr:colOff>
      <xdr:row>3</xdr:row>
      <xdr:rowOff>114299</xdr:rowOff>
    </xdr:to>
    <xdr:sp macro="[0]!FecharUsuari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24375" y="314325"/>
          <a:ext cx="2619375" cy="476249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FECHAR</a:t>
          </a:r>
          <a:r>
            <a:rPr lang="pt-BR" sz="1200" b="1" baseline="0"/>
            <a:t> EDIÇÃO</a:t>
          </a:r>
          <a:endParaRPr lang="pt-BR" sz="12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226200</xdr:colOff>
      <xdr:row>24</xdr:row>
      <xdr:rowOff>54750</xdr:rowOff>
    </xdr:from>
    <xdr:to>
      <xdr:col>1</xdr:col>
      <xdr:colOff>514200</xdr:colOff>
      <xdr:row>25</xdr:row>
      <xdr:rowOff>9375</xdr:rowOff>
    </xdr:to>
    <xdr:pic>
      <xdr:nvPicPr>
        <xdr:cNvPr id="5" name="Gráfico 4" descr="Chav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800" y="4769625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585750</xdr:colOff>
      <xdr:row>22</xdr:row>
      <xdr:rowOff>80925</xdr:rowOff>
    </xdr:from>
    <xdr:to>
      <xdr:col>5</xdr:col>
      <xdr:colOff>247650</xdr:colOff>
      <xdr:row>25</xdr:row>
      <xdr:rowOff>104775</xdr:rowOff>
    </xdr:to>
    <xdr:pic macro="[0]!Entrar">
      <xdr:nvPicPr>
        <xdr:cNvPr id="7" name="Gráfico 6" descr="Energia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00700" y="4271925"/>
          <a:ext cx="881100" cy="881100"/>
        </a:xfrm>
        <a:prstGeom prst="rect">
          <a:avLst/>
        </a:prstGeom>
      </xdr:spPr>
    </xdr:pic>
    <xdr:clientData/>
  </xdr:twoCellAnchor>
  <xdr:twoCellAnchor editAs="oneCell">
    <xdr:from>
      <xdr:col>1</xdr:col>
      <xdr:colOff>205294</xdr:colOff>
      <xdr:row>23</xdr:row>
      <xdr:rowOff>14997</xdr:rowOff>
    </xdr:from>
    <xdr:to>
      <xdr:col>1</xdr:col>
      <xdr:colOff>493294</xdr:colOff>
      <xdr:row>23</xdr:row>
      <xdr:rowOff>302997</xdr:rowOff>
    </xdr:to>
    <xdr:pic>
      <xdr:nvPicPr>
        <xdr:cNvPr id="8" name="Gráfico 7" descr="Usuári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14894" y="4396497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0</xdr:row>
      <xdr:rowOff>76200</xdr:rowOff>
    </xdr:from>
    <xdr:to>
      <xdr:col>8</xdr:col>
      <xdr:colOff>361950</xdr:colOff>
      <xdr:row>21</xdr:row>
      <xdr:rowOff>123229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9963150" cy="40475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647701</xdr:colOff>
      <xdr:row>4</xdr:row>
      <xdr:rowOff>95250</xdr:rowOff>
    </xdr:from>
    <xdr:to>
      <xdr:col>8</xdr:col>
      <xdr:colOff>80964</xdr:colOff>
      <xdr:row>6</xdr:row>
      <xdr:rowOff>0</xdr:rowOff>
    </xdr:to>
    <xdr:sp macro="[0]!RelEntreDat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857876" y="1000125"/>
          <a:ext cx="1347788" cy="3619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EXECUTAR</a:t>
          </a:r>
        </a:p>
      </xdr:txBody>
    </xdr:sp>
    <xdr:clientData/>
  </xdr:twoCellAnchor>
  <xdr:twoCellAnchor editAs="absolute">
    <xdr:from>
      <xdr:col>8</xdr:col>
      <xdr:colOff>1228725</xdr:colOff>
      <xdr:row>4</xdr:row>
      <xdr:rowOff>95250</xdr:rowOff>
    </xdr:from>
    <xdr:to>
      <xdr:col>9</xdr:col>
      <xdr:colOff>866775</xdr:colOff>
      <xdr:row>6</xdr:row>
      <xdr:rowOff>0</xdr:rowOff>
    </xdr:to>
    <xdr:sp macro="[0]!EditarRelEntreData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353425" y="1000125"/>
          <a:ext cx="1190625" cy="3619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EDITAR</a:t>
          </a:r>
        </a:p>
      </xdr:txBody>
    </xdr:sp>
    <xdr:clientData/>
  </xdr:twoCellAnchor>
  <xdr:twoCellAnchor>
    <xdr:from>
      <xdr:col>7</xdr:col>
      <xdr:colOff>923924</xdr:colOff>
      <xdr:row>0</xdr:row>
      <xdr:rowOff>0</xdr:rowOff>
    </xdr:from>
    <xdr:to>
      <xdr:col>7</xdr:col>
      <xdr:colOff>1600199</xdr:colOff>
      <xdr:row>3</xdr:row>
      <xdr:rowOff>77258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6134099" y="0"/>
          <a:ext cx="676275" cy="753533"/>
          <a:chOff x="219076" y="3457575"/>
          <a:chExt cx="647700" cy="552450"/>
        </a:xfrm>
      </xdr:grpSpPr>
      <xdr:pic macro="[0]!Voltar">
        <xdr:nvPicPr>
          <xdr:cNvPr id="5" name="Gráfico 4" descr="Seta de Linha: girar para a esquerda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absolute">
    <xdr:from>
      <xdr:col>8</xdr:col>
      <xdr:colOff>390524</xdr:colOff>
      <xdr:row>3</xdr:row>
      <xdr:rowOff>66674</xdr:rowOff>
    </xdr:from>
    <xdr:to>
      <xdr:col>8</xdr:col>
      <xdr:colOff>1028699</xdr:colOff>
      <xdr:row>6</xdr:row>
      <xdr:rowOff>19049</xdr:rowOff>
    </xdr:to>
    <xdr:pic macro="[0]!LimparTelaRelEntreDatas">
      <xdr:nvPicPr>
        <xdr:cNvPr id="8" name="Gráfico 7" descr="Esfregão e bald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15224" y="742949"/>
          <a:ext cx="638175" cy="638175"/>
        </a:xfrm>
        <a:prstGeom prst="rect">
          <a:avLst/>
        </a:prstGeom>
      </xdr:spPr>
    </xdr:pic>
    <xdr:clientData/>
  </xdr:twoCellAnchor>
  <xdr:twoCellAnchor editAs="absolute">
    <xdr:from>
      <xdr:col>8</xdr:col>
      <xdr:colOff>1323975</xdr:colOff>
      <xdr:row>0</xdr:row>
      <xdr:rowOff>0</xdr:rowOff>
    </xdr:from>
    <xdr:to>
      <xdr:col>10</xdr:col>
      <xdr:colOff>0</xdr:colOff>
      <xdr:row>0</xdr:row>
      <xdr:rowOff>361950</xdr:rowOff>
    </xdr:to>
    <xdr:sp macro="" textlink="">
      <xdr:nvSpPr>
        <xdr:cNvPr id="9" name="Retângulo 8">
          <a:hlinkClick xmlns:r="http://schemas.openxmlformats.org/officeDocument/2006/relationships" r:id="rId5" tooltip="Vídeo de Ajuda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8448675" y="0"/>
          <a:ext cx="2105025" cy="3619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VÍDEO DE AJUDA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800100</xdr:colOff>
      <xdr:row>3</xdr:row>
      <xdr:rowOff>19050</xdr:rowOff>
    </xdr:from>
    <xdr:to>
      <xdr:col>7</xdr:col>
      <xdr:colOff>38522</xdr:colOff>
      <xdr:row>4</xdr:row>
      <xdr:rowOff>103186</xdr:rowOff>
    </xdr:to>
    <xdr:sp macro="[0]!SalvaRaioX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962775" y="704850"/>
          <a:ext cx="1600622" cy="312736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SALVAR</a:t>
          </a:r>
        </a:p>
      </xdr:txBody>
    </xdr:sp>
    <xdr:clientData fPrintsWithSheet="0"/>
  </xdr:twoCellAnchor>
  <xdr:twoCellAnchor editAs="absolute">
    <xdr:from>
      <xdr:col>2</xdr:col>
      <xdr:colOff>942975</xdr:colOff>
      <xdr:row>3</xdr:row>
      <xdr:rowOff>9525</xdr:rowOff>
    </xdr:from>
    <xdr:to>
      <xdr:col>3</xdr:col>
      <xdr:colOff>314747</xdr:colOff>
      <xdr:row>4</xdr:row>
      <xdr:rowOff>93661</xdr:rowOff>
    </xdr:to>
    <xdr:sp macro="[0]!BuscaRaioX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514600" y="695325"/>
          <a:ext cx="1600622" cy="312736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BUSCAR</a:t>
          </a:r>
        </a:p>
      </xdr:txBody>
    </xdr:sp>
    <xdr:clientData fPrintsWithSheet="0"/>
  </xdr:twoCellAnchor>
  <xdr:twoCellAnchor editAs="absolute">
    <xdr:from>
      <xdr:col>1</xdr:col>
      <xdr:colOff>304800</xdr:colOff>
      <xdr:row>22</xdr:row>
      <xdr:rowOff>123825</xdr:rowOff>
    </xdr:from>
    <xdr:to>
      <xdr:col>2</xdr:col>
      <xdr:colOff>1581572</xdr:colOff>
      <xdr:row>23</xdr:row>
      <xdr:rowOff>207961</xdr:rowOff>
    </xdr:to>
    <xdr:sp macro="[0]!SalvaRaioX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552575" y="5153025"/>
          <a:ext cx="1600622" cy="312736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Tabela</a:t>
          </a:r>
          <a:r>
            <a:rPr lang="pt-BR" sz="1100" baseline="0">
              <a:solidFill>
                <a:schemeClr val="accent2"/>
              </a:solidFill>
            </a:rPr>
            <a:t> com histórico</a:t>
          </a:r>
          <a:endParaRPr lang="pt-BR" sz="1100">
            <a:solidFill>
              <a:schemeClr val="accent2"/>
            </a:solidFill>
          </a:endParaRPr>
        </a:p>
      </xdr:txBody>
    </xdr:sp>
    <xdr:clientData fPrintsWithSheet="0"/>
  </xdr:twoCellAnchor>
  <xdr:twoCellAnchor>
    <xdr:from>
      <xdr:col>7</xdr:col>
      <xdr:colOff>600075</xdr:colOff>
      <xdr:row>2</xdr:row>
      <xdr:rowOff>57150</xdr:rowOff>
    </xdr:from>
    <xdr:to>
      <xdr:col>8</xdr:col>
      <xdr:colOff>66675</xdr:colOff>
      <xdr:row>4</xdr:row>
      <xdr:rowOff>152400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9124950" y="514350"/>
          <a:ext cx="647700" cy="552450"/>
          <a:chOff x="219076" y="3457575"/>
          <a:chExt cx="647700" cy="552450"/>
        </a:xfrm>
      </xdr:grpSpPr>
      <xdr:pic macro="[0]!Voltar">
        <xdr:nvPicPr>
          <xdr:cNvPr id="11" name="Gráfico 10" descr="Seta de Linha: girar para a esquerda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190500</xdr:rowOff>
        </xdr:from>
        <xdr:to>
          <xdr:col>5</xdr:col>
          <xdr:colOff>0</xdr:colOff>
          <xdr:row>4</xdr:row>
          <xdr:rowOff>190500</xdr:rowOff>
        </xdr:to>
        <xdr:sp macro="" textlink="">
          <xdr:nvSpPr>
            <xdr:cNvPr id="602113" name="Spinner 1" hidden="1">
              <a:extLst>
                <a:ext uri="{63B3BB69-23CF-44E3-9099-C40C66FF867C}">
                  <a14:compatExt spid="_x0000_s602113"/>
                </a:ext>
                <a:ext uri="{FF2B5EF4-FFF2-40B4-BE49-F238E27FC236}">
                  <a16:creationId xmlns:a16="http://schemas.microsoft.com/office/drawing/2014/main" id="{00000000-0008-0000-0600-0000013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15</xdr:row>
      <xdr:rowOff>123825</xdr:rowOff>
    </xdr:from>
    <xdr:to>
      <xdr:col>0</xdr:col>
      <xdr:colOff>904875</xdr:colOff>
      <xdr:row>17</xdr:row>
      <xdr:rowOff>219075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257175" y="3552825"/>
          <a:ext cx="647700" cy="552450"/>
          <a:chOff x="219076" y="3457575"/>
          <a:chExt cx="647700" cy="552450"/>
        </a:xfrm>
      </xdr:grpSpPr>
      <xdr:pic macro="[0]!Voltar">
        <xdr:nvPicPr>
          <xdr:cNvPr id="6" name="Gráfico 5" descr="Seta de Linha: girar para a esquerda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1419225</xdr:colOff>
          <xdr:row>0</xdr:row>
          <xdr:rowOff>123825</xdr:rowOff>
        </xdr:from>
        <xdr:to>
          <xdr:col>2</xdr:col>
          <xdr:colOff>3924300</xdr:colOff>
          <xdr:row>2</xdr:row>
          <xdr:rowOff>76200</xdr:rowOff>
        </xdr:to>
        <xdr:sp macro="" textlink="">
          <xdr:nvSpPr>
            <xdr:cNvPr id="640001" name="Button 1" hidden="1">
              <a:extLst>
                <a:ext uri="{63B3BB69-23CF-44E3-9099-C40C66FF867C}">
                  <a14:compatExt spid="_x0000_s640001"/>
                </a:ext>
                <a:ext uri="{FF2B5EF4-FFF2-40B4-BE49-F238E27FC236}">
                  <a16:creationId xmlns:a16="http://schemas.microsoft.com/office/drawing/2014/main" id="{00000000-0008-0000-0800-000001C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Fornecedor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16</xdr:row>
      <xdr:rowOff>28575</xdr:rowOff>
    </xdr:from>
    <xdr:to>
      <xdr:col>0</xdr:col>
      <xdr:colOff>866775</xdr:colOff>
      <xdr:row>18</xdr:row>
      <xdr:rowOff>123825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219075" y="3686175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1447800</xdr:colOff>
      <xdr:row>0</xdr:row>
      <xdr:rowOff>0</xdr:rowOff>
    </xdr:from>
    <xdr:to>
      <xdr:col>2</xdr:col>
      <xdr:colOff>2095500</xdr:colOff>
      <xdr:row>1</xdr:row>
      <xdr:rowOff>171450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3305175" y="0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2</xdr:row>
      <xdr:rowOff>9525</xdr:rowOff>
    </xdr:from>
    <xdr:to>
      <xdr:col>14</xdr:col>
      <xdr:colOff>266700</xdr:colOff>
      <xdr:row>20</xdr:row>
      <xdr:rowOff>219075</xdr:rowOff>
    </xdr:to>
    <xdr:pic>
      <xdr:nvPicPr>
        <xdr:cNvPr id="3" name="Imagem 2" descr="http://empreendadentista.com.br/wp-content/uploads/2016/04/matriz-GUT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7225" y="466725"/>
          <a:ext cx="6096000" cy="432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161925</xdr:colOff>
      <xdr:row>1</xdr:row>
      <xdr:rowOff>9525</xdr:rowOff>
    </xdr:from>
    <xdr:to>
      <xdr:col>2</xdr:col>
      <xdr:colOff>1495425</xdr:colOff>
      <xdr:row>2</xdr:row>
      <xdr:rowOff>161925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409700" y="238125"/>
          <a:ext cx="1885950" cy="3810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 DE REGISTRO</a:t>
          </a:r>
        </a:p>
      </xdr:txBody>
    </xdr:sp>
    <xdr:clientData/>
  </xdr:twoCellAnchor>
  <xdr:twoCellAnchor editAs="absolute">
    <xdr:from>
      <xdr:col>2</xdr:col>
      <xdr:colOff>1524000</xdr:colOff>
      <xdr:row>1</xdr:row>
      <xdr:rowOff>9525</xdr:rowOff>
    </xdr:from>
    <xdr:to>
      <xdr:col>3</xdr:col>
      <xdr:colOff>1533525</xdr:colOff>
      <xdr:row>2</xdr:row>
      <xdr:rowOff>161925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3324225" y="238125"/>
          <a:ext cx="1885950" cy="381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 MATRIZ</a:t>
          </a:r>
        </a:p>
      </xdr:txBody>
    </xdr:sp>
    <xdr:clientData/>
  </xdr:twoCellAnchor>
  <xdr:twoCellAnchor editAs="absolute">
    <xdr:from>
      <xdr:col>5</xdr:col>
      <xdr:colOff>352425</xdr:colOff>
      <xdr:row>0</xdr:row>
      <xdr:rowOff>38100</xdr:rowOff>
    </xdr:from>
    <xdr:to>
      <xdr:col>6</xdr:col>
      <xdr:colOff>210825</xdr:colOff>
      <xdr:row>2</xdr:row>
      <xdr:rowOff>48900</xdr:rowOff>
    </xdr:to>
    <xdr:pic>
      <xdr:nvPicPr>
        <xdr:cNvPr id="6" name="Gráfico 5" descr="Cartão de crédito">
          <a:hlinkClick xmlns:r="http://schemas.openxmlformats.org/officeDocument/2006/relationships" r:id="rId4" tooltip="Cartão de crédito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72550" y="381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6</xdr:col>
      <xdr:colOff>276226</xdr:colOff>
      <xdr:row>0</xdr:row>
      <xdr:rowOff>38101</xdr:rowOff>
    </xdr:from>
    <xdr:to>
      <xdr:col>7</xdr:col>
      <xdr:colOff>134625</xdr:colOff>
      <xdr:row>2</xdr:row>
      <xdr:rowOff>48901</xdr:rowOff>
    </xdr:to>
    <xdr:pic>
      <xdr:nvPicPr>
        <xdr:cNvPr id="7" name="Gráfico 6" descr="Tabela">
          <a:hlinkClick xmlns:r="http://schemas.openxmlformats.org/officeDocument/2006/relationships" r:id="rId7" tooltip="Banco de dados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505951" y="38101"/>
          <a:ext cx="467999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180974</xdr:colOff>
      <xdr:row>0</xdr:row>
      <xdr:rowOff>38100</xdr:rowOff>
    </xdr:from>
    <xdr:to>
      <xdr:col>8</xdr:col>
      <xdr:colOff>39374</xdr:colOff>
      <xdr:row>2</xdr:row>
      <xdr:rowOff>48900</xdr:rowOff>
    </xdr:to>
    <xdr:pic>
      <xdr:nvPicPr>
        <xdr:cNvPr id="8" name="Gráfico 7" descr="Repetir">
          <a:hlinkClick xmlns:r="http://schemas.openxmlformats.org/officeDocument/2006/relationships" r:id="rId10" tooltip="Transferência entre contas.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020299" y="381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457200</xdr:colOff>
      <xdr:row>0</xdr:row>
      <xdr:rowOff>28575</xdr:rowOff>
    </xdr:from>
    <xdr:to>
      <xdr:col>5</xdr:col>
      <xdr:colOff>286800</xdr:colOff>
      <xdr:row>2</xdr:row>
      <xdr:rowOff>10575</xdr:rowOff>
    </xdr:to>
    <xdr:pic>
      <xdr:nvPicPr>
        <xdr:cNvPr id="10" name="Gráfico 9" descr="Registrar">
          <a:hlinkClick xmlns:r="http://schemas.openxmlformats.org/officeDocument/2006/relationships" r:id="rId13" tooltip="Registrar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8467725" y="28575"/>
          <a:ext cx="439200" cy="4392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333375</xdr:colOff>
      <xdr:row>15</xdr:row>
      <xdr:rowOff>19050</xdr:rowOff>
    </xdr:from>
    <xdr:to>
      <xdr:col>3</xdr:col>
      <xdr:colOff>1419225</xdr:colOff>
      <xdr:row>19</xdr:row>
      <xdr:rowOff>190500</xdr:rowOff>
    </xdr:to>
    <xdr:pic>
      <xdr:nvPicPr>
        <xdr:cNvPr id="11" name="Imagem 10" descr="http://recordentertainment.com/img/youtube.png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025" y="3448050"/>
          <a:ext cx="1085850" cy="10858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76200</xdr:colOff>
      <xdr:row>0</xdr:row>
      <xdr:rowOff>0</xdr:rowOff>
    </xdr:from>
    <xdr:to>
      <xdr:col>9</xdr:col>
      <xdr:colOff>114300</xdr:colOff>
      <xdr:row>2</xdr:row>
      <xdr:rowOff>95250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10525125" y="0"/>
          <a:ext cx="647700" cy="552450"/>
          <a:chOff x="219076" y="3457575"/>
          <a:chExt cx="647700" cy="552450"/>
        </a:xfrm>
      </xdr:grpSpPr>
      <xdr:pic macro="[0]!Voltar">
        <xdr:nvPicPr>
          <xdr:cNvPr id="14" name="Gráfico 13" descr="Seta de Linha: girar para a esquerda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11</xdr:row>
          <xdr:rowOff>104775</xdr:rowOff>
        </xdr:from>
        <xdr:to>
          <xdr:col>4</xdr:col>
          <xdr:colOff>0</xdr:colOff>
          <xdr:row>13</xdr:row>
          <xdr:rowOff>209550</xdr:rowOff>
        </xdr:to>
        <xdr:sp macro="" textlink="">
          <xdr:nvSpPr>
            <xdr:cNvPr id="564226" name="Botão 2" hidden="1">
              <a:extLst>
                <a:ext uri="{63B3BB69-23CF-44E3-9099-C40C66FF867C}">
                  <a14:compatExt spid="_x0000_s564226"/>
                </a:ext>
                <a:ext uri="{FF2B5EF4-FFF2-40B4-BE49-F238E27FC236}">
                  <a16:creationId xmlns:a16="http://schemas.microsoft.com/office/drawing/2014/main" id="{00000000-0008-0000-0B00-0000029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66675</xdr:colOff>
      <xdr:row>1</xdr:row>
      <xdr:rowOff>0</xdr:rowOff>
    </xdr:from>
    <xdr:to>
      <xdr:col>3</xdr:col>
      <xdr:colOff>1076325</xdr:colOff>
      <xdr:row>2</xdr:row>
      <xdr:rowOff>152400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466850" y="228600"/>
          <a:ext cx="1885950" cy="3810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TELA DE REGISTRO</a:t>
          </a:r>
        </a:p>
      </xdr:txBody>
    </xdr:sp>
    <xdr:clientData/>
  </xdr:twoCellAnchor>
  <xdr:twoCellAnchor editAs="absolute">
    <xdr:from>
      <xdr:col>3</xdr:col>
      <xdr:colOff>1104900</xdr:colOff>
      <xdr:row>1</xdr:row>
      <xdr:rowOff>0</xdr:rowOff>
    </xdr:from>
    <xdr:to>
      <xdr:col>3</xdr:col>
      <xdr:colOff>2990850</xdr:colOff>
      <xdr:row>2</xdr:row>
      <xdr:rowOff>152400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1375" y="228600"/>
          <a:ext cx="1885950" cy="3810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VER MATRIZ</a:t>
          </a:r>
        </a:p>
      </xdr:txBody>
    </xdr:sp>
    <xdr:clientData/>
  </xdr:twoCellAnchor>
  <xdr:twoCellAnchor editAs="absolute">
    <xdr:from>
      <xdr:col>3</xdr:col>
      <xdr:colOff>3819525</xdr:colOff>
      <xdr:row>0</xdr:row>
      <xdr:rowOff>9526</xdr:rowOff>
    </xdr:from>
    <xdr:to>
      <xdr:col>3</xdr:col>
      <xdr:colOff>4082152</xdr:colOff>
      <xdr:row>1</xdr:row>
      <xdr:rowOff>42838</xdr:rowOff>
    </xdr:to>
    <xdr:pic>
      <xdr:nvPicPr>
        <xdr:cNvPr id="11" name="Gráfico 10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096000" y="9526"/>
          <a:ext cx="262627" cy="261912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4352925</xdr:colOff>
      <xdr:row>0</xdr:row>
      <xdr:rowOff>9526</xdr:rowOff>
    </xdr:from>
    <xdr:to>
      <xdr:col>3</xdr:col>
      <xdr:colOff>4614581</xdr:colOff>
      <xdr:row>1</xdr:row>
      <xdr:rowOff>42838</xdr:rowOff>
    </xdr:to>
    <xdr:pic>
      <xdr:nvPicPr>
        <xdr:cNvPr id="12" name="Gráfico 11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29400" y="9526"/>
          <a:ext cx="261656" cy="261912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4865542</xdr:colOff>
      <xdr:row>0</xdr:row>
      <xdr:rowOff>9525</xdr:rowOff>
    </xdr:from>
    <xdr:to>
      <xdr:col>3</xdr:col>
      <xdr:colOff>5104795</xdr:colOff>
      <xdr:row>1</xdr:row>
      <xdr:rowOff>19050</xdr:rowOff>
    </xdr:to>
    <xdr:pic>
      <xdr:nvPicPr>
        <xdr:cNvPr id="13" name="Gráfico 12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142017" y="9525"/>
          <a:ext cx="239253" cy="238125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3314700</xdr:colOff>
      <xdr:row>0</xdr:row>
      <xdr:rowOff>0</xdr:rowOff>
    </xdr:from>
    <xdr:to>
      <xdr:col>3</xdr:col>
      <xdr:colOff>3561166</xdr:colOff>
      <xdr:row>1</xdr:row>
      <xdr:rowOff>17866</xdr:rowOff>
    </xdr:to>
    <xdr:pic>
      <xdr:nvPicPr>
        <xdr:cNvPr id="14" name="Gráfico 13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591175" y="0"/>
          <a:ext cx="246466" cy="246466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238125</xdr:colOff>
      <xdr:row>16</xdr:row>
      <xdr:rowOff>9525</xdr:rowOff>
    </xdr:from>
    <xdr:to>
      <xdr:col>0</xdr:col>
      <xdr:colOff>885825</xdr:colOff>
      <xdr:row>18</xdr:row>
      <xdr:rowOff>104775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238125" y="3962400"/>
          <a:ext cx="647700" cy="552450"/>
          <a:chOff x="219076" y="3457575"/>
          <a:chExt cx="647700" cy="552450"/>
        </a:xfrm>
      </xdr:grpSpPr>
      <xdr:pic macro="[0]!Voltar">
        <xdr:nvPicPr>
          <xdr:cNvPr id="17" name="Gráfico 16" descr="Seta de Linha: girar para a esquerda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0</xdr:row>
          <xdr:rowOff>28575</xdr:rowOff>
        </xdr:from>
        <xdr:to>
          <xdr:col>10</xdr:col>
          <xdr:colOff>438150</xdr:colOff>
          <xdr:row>1</xdr:row>
          <xdr:rowOff>9525</xdr:rowOff>
        </xdr:to>
        <xdr:sp macro="" textlink="">
          <xdr:nvSpPr>
            <xdr:cNvPr id="563202" name="Botão de opção 2" hidden="1">
              <a:extLst>
                <a:ext uri="{63B3BB69-23CF-44E3-9099-C40C66FF867C}">
                  <a14:compatExt spid="_x0000_s563202"/>
                </a:ext>
                <a:ext uri="{FF2B5EF4-FFF2-40B4-BE49-F238E27FC236}">
                  <a16:creationId xmlns:a16="http://schemas.microsoft.com/office/drawing/2014/main" id="{00000000-0008-0000-0C00-000002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RESOLVIDO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</xdr:row>
          <xdr:rowOff>0</xdr:rowOff>
        </xdr:from>
        <xdr:to>
          <xdr:col>10</xdr:col>
          <xdr:colOff>447675</xdr:colOff>
          <xdr:row>1</xdr:row>
          <xdr:rowOff>209550</xdr:rowOff>
        </xdr:to>
        <xdr:sp macro="" textlink="">
          <xdr:nvSpPr>
            <xdr:cNvPr id="563203" name="Botão de opção 3" hidden="1">
              <a:extLst>
                <a:ext uri="{63B3BB69-23CF-44E3-9099-C40C66FF867C}">
                  <a14:compatExt spid="_x0000_s563203"/>
                </a:ext>
                <a:ext uri="{FF2B5EF4-FFF2-40B4-BE49-F238E27FC236}">
                  <a16:creationId xmlns:a16="http://schemas.microsoft.com/office/drawing/2014/main" id="{00000000-0008-0000-0C00-000003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</xdr:row>
          <xdr:rowOff>219075</xdr:rowOff>
        </xdr:from>
        <xdr:to>
          <xdr:col>10</xdr:col>
          <xdr:colOff>447675</xdr:colOff>
          <xdr:row>2</xdr:row>
          <xdr:rowOff>200025</xdr:rowOff>
        </xdr:to>
        <xdr:sp macro="" textlink="">
          <xdr:nvSpPr>
            <xdr:cNvPr id="563204" name="Botão de opção 4" hidden="1">
              <a:extLst>
                <a:ext uri="{63B3BB69-23CF-44E3-9099-C40C66FF867C}">
                  <a14:compatExt spid="_x0000_s563204"/>
                </a:ext>
                <a:ext uri="{FF2B5EF4-FFF2-40B4-BE49-F238E27FC236}">
                  <a16:creationId xmlns:a16="http://schemas.microsoft.com/office/drawing/2014/main" id="{00000000-0008-0000-0C00-000004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0</xdr:row>
          <xdr:rowOff>95250</xdr:rowOff>
        </xdr:from>
        <xdr:to>
          <xdr:col>8</xdr:col>
          <xdr:colOff>476250</xdr:colOff>
          <xdr:row>2</xdr:row>
          <xdr:rowOff>142875</xdr:rowOff>
        </xdr:to>
        <xdr:sp macro="" textlink="">
          <xdr:nvSpPr>
            <xdr:cNvPr id="563206" name="Botão 6" hidden="1">
              <a:extLst>
                <a:ext uri="{63B3BB69-23CF-44E3-9099-C40C66FF867C}">
                  <a14:compatExt spid="_x0000_s563206"/>
                </a:ext>
                <a:ext uri="{FF2B5EF4-FFF2-40B4-BE49-F238E27FC236}">
                  <a16:creationId xmlns:a16="http://schemas.microsoft.com/office/drawing/2014/main" id="{00000000-0008-0000-0C00-000006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RESULTADO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1390650</xdr:colOff>
          <xdr:row>3</xdr:row>
          <xdr:rowOff>38100</xdr:rowOff>
        </xdr:from>
        <xdr:to>
          <xdr:col>3</xdr:col>
          <xdr:colOff>5076825</xdr:colOff>
          <xdr:row>3</xdr:row>
          <xdr:rowOff>361950</xdr:rowOff>
        </xdr:to>
        <xdr:sp macro="" textlink="">
          <xdr:nvSpPr>
            <xdr:cNvPr id="563210" name="TextBox1" hidden="1">
              <a:extLst>
                <a:ext uri="{63B3BB69-23CF-44E3-9099-C40C66FF867C}">
                  <a14:compatExt spid="_x0000_s563210"/>
                </a:ext>
                <a:ext uri="{FF2B5EF4-FFF2-40B4-BE49-F238E27FC236}">
                  <a16:creationId xmlns:a16="http://schemas.microsoft.com/office/drawing/2014/main" id="{00000000-0008-0000-0C00-00000A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3</xdr:row>
          <xdr:rowOff>28575</xdr:rowOff>
        </xdr:from>
        <xdr:to>
          <xdr:col>4</xdr:col>
          <xdr:colOff>2800350</xdr:colOff>
          <xdr:row>3</xdr:row>
          <xdr:rowOff>352425</xdr:rowOff>
        </xdr:to>
        <xdr:sp macro="" textlink="">
          <xdr:nvSpPr>
            <xdr:cNvPr id="563211" name="TextBox2" hidden="1">
              <a:extLst>
                <a:ext uri="{63B3BB69-23CF-44E3-9099-C40C66FF867C}">
                  <a14:compatExt spid="_x0000_s563211"/>
                </a:ext>
                <a:ext uri="{FF2B5EF4-FFF2-40B4-BE49-F238E27FC236}">
                  <a16:creationId xmlns:a16="http://schemas.microsoft.com/office/drawing/2014/main" id="{00000000-0008-0000-0C00-00000B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</xdr:row>
          <xdr:rowOff>47625</xdr:rowOff>
        </xdr:from>
        <xdr:to>
          <xdr:col>4</xdr:col>
          <xdr:colOff>2305050</xdr:colOff>
          <xdr:row>2</xdr:row>
          <xdr:rowOff>123825</xdr:rowOff>
        </xdr:to>
        <xdr:sp macro="" textlink="">
          <xdr:nvSpPr>
            <xdr:cNvPr id="563213" name="CommandButton1" hidden="1">
              <a:extLst>
                <a:ext uri="{63B3BB69-23CF-44E3-9099-C40C66FF867C}">
                  <a14:compatExt spid="_x0000_s563213"/>
                </a:ext>
                <a:ext uri="{FF2B5EF4-FFF2-40B4-BE49-F238E27FC236}">
                  <a16:creationId xmlns:a16="http://schemas.microsoft.com/office/drawing/2014/main" id="{00000000-0008-0000-0C00-00000D9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10</xdr:row>
      <xdr:rowOff>85724</xdr:rowOff>
    </xdr:from>
    <xdr:to>
      <xdr:col>16</xdr:col>
      <xdr:colOff>28574</xdr:colOff>
      <xdr:row>17</xdr:row>
      <xdr:rowOff>114299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247650</xdr:colOff>
      <xdr:row>0</xdr:row>
      <xdr:rowOff>114300</xdr:rowOff>
    </xdr:from>
    <xdr:to>
      <xdr:col>15</xdr:col>
      <xdr:colOff>586523</xdr:colOff>
      <xdr:row>1</xdr:row>
      <xdr:rowOff>200024</xdr:rowOff>
    </xdr:to>
    <xdr:sp macro="" textlink="">
      <xdr:nvSpPr>
        <xdr:cNvPr id="7" name="Retângulo 6">
          <a:hlinkClick xmlns:r="http://schemas.openxmlformats.org/officeDocument/2006/relationships" r:id="rId2" tooltip="ACOMPANHAR A EVOLUÇÃO DAS DESPESAS E RENDIMENTOS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8715375" y="114300"/>
          <a:ext cx="1634273" cy="314324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ACOMPANHAR METAS</a:t>
          </a:r>
        </a:p>
      </xdr:txBody>
    </xdr:sp>
    <xdr:clientData fPrintsWithSheet="0"/>
  </xdr:twoCellAnchor>
  <xdr:twoCellAnchor>
    <xdr:from>
      <xdr:col>0</xdr:col>
      <xdr:colOff>219076</xdr:colOff>
      <xdr:row>15</xdr:row>
      <xdr:rowOff>28575</xdr:rowOff>
    </xdr:from>
    <xdr:to>
      <xdr:col>0</xdr:col>
      <xdr:colOff>866776</xdr:colOff>
      <xdr:row>17</xdr:row>
      <xdr:rowOff>123825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219076" y="3457575"/>
          <a:ext cx="647700" cy="552450"/>
          <a:chOff x="219076" y="3457575"/>
          <a:chExt cx="647700" cy="552450"/>
        </a:xfrm>
      </xdr:grpSpPr>
      <xdr:pic macro="[0]!Voltar">
        <xdr:nvPicPr>
          <xdr:cNvPr id="8" name="Gráfico 7" descr="Seta de Linha: girar para a esquerda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209550</xdr:rowOff>
        </xdr:from>
        <xdr:to>
          <xdr:col>9</xdr:col>
          <xdr:colOff>142875</xdr:colOff>
          <xdr:row>3</xdr:row>
          <xdr:rowOff>19050</xdr:rowOff>
        </xdr:to>
        <xdr:sp macro="" textlink="">
          <xdr:nvSpPr>
            <xdr:cNvPr id="522241" name="Controle giratório 1" hidden="1">
              <a:extLst>
                <a:ext uri="{63B3BB69-23CF-44E3-9099-C40C66FF867C}">
                  <a14:compatExt spid="_x0000_s522241"/>
                </a:ext>
                <a:ext uri="{FF2B5EF4-FFF2-40B4-BE49-F238E27FC236}">
                  <a16:creationId xmlns:a16="http://schemas.microsoft.com/office/drawing/2014/main" id="{00000000-0008-0000-0D00-000001F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23</xdr:row>
          <xdr:rowOff>219075</xdr:rowOff>
        </xdr:from>
        <xdr:to>
          <xdr:col>12</xdr:col>
          <xdr:colOff>628650</xdr:colOff>
          <xdr:row>24</xdr:row>
          <xdr:rowOff>257175</xdr:rowOff>
        </xdr:to>
        <xdr:sp macro="" textlink="">
          <xdr:nvSpPr>
            <xdr:cNvPr id="522242" name="Controle giratório 2" hidden="1">
              <a:extLst>
                <a:ext uri="{63B3BB69-23CF-44E3-9099-C40C66FF867C}">
                  <a14:compatExt spid="_x0000_s522242"/>
                </a:ext>
                <a:ext uri="{FF2B5EF4-FFF2-40B4-BE49-F238E27FC236}">
                  <a16:creationId xmlns:a16="http://schemas.microsoft.com/office/drawing/2014/main" id="{00000000-0008-0000-0D00-000002F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6</xdr:row>
          <xdr:rowOff>219075</xdr:rowOff>
        </xdr:from>
        <xdr:to>
          <xdr:col>5</xdr:col>
          <xdr:colOff>638175</xdr:colOff>
          <xdr:row>7</xdr:row>
          <xdr:rowOff>190500</xdr:rowOff>
        </xdr:to>
        <xdr:sp macro="" textlink="">
          <xdr:nvSpPr>
            <xdr:cNvPr id="522243" name="Button 2" hidden="1">
              <a:extLst>
                <a:ext uri="{63B3BB69-23CF-44E3-9099-C40C66FF867C}">
                  <a14:compatExt spid="_x0000_s522243"/>
                </a:ext>
                <a:ext uri="{FF2B5EF4-FFF2-40B4-BE49-F238E27FC236}">
                  <a16:creationId xmlns:a16="http://schemas.microsoft.com/office/drawing/2014/main" id="{00000000-0008-0000-0D00-000003F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Contas Atrasadas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15</xdr:row>
      <xdr:rowOff>114300</xdr:rowOff>
    </xdr:from>
    <xdr:to>
      <xdr:col>0</xdr:col>
      <xdr:colOff>876300</xdr:colOff>
      <xdr:row>17</xdr:row>
      <xdr:rowOff>209550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228600" y="3543300"/>
          <a:ext cx="647700" cy="552450"/>
          <a:chOff x="219076" y="3457575"/>
          <a:chExt cx="647700" cy="552450"/>
        </a:xfrm>
      </xdr:grpSpPr>
      <xdr:pic macro="[0]!Voltar">
        <xdr:nvPicPr>
          <xdr:cNvPr id="3" name="Gráfico 2" descr="Seta de Linha: girar para a esquerda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11</xdr:row>
      <xdr:rowOff>66675</xdr:rowOff>
    </xdr:from>
    <xdr:to>
      <xdr:col>16</xdr:col>
      <xdr:colOff>28575</xdr:colOff>
      <xdr:row>27</xdr:row>
      <xdr:rowOff>209550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647700</xdr:colOff>
      <xdr:row>33</xdr:row>
      <xdr:rowOff>209550</xdr:rowOff>
    </xdr:from>
    <xdr:to>
      <xdr:col>6</xdr:col>
      <xdr:colOff>95251</xdr:colOff>
      <xdr:row>33</xdr:row>
      <xdr:rowOff>457199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676650" y="7753350"/>
          <a:ext cx="1990726" cy="247649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ESCOLHA ABAIXO OS GRUPOS</a:t>
          </a:r>
        </a:p>
      </xdr:txBody>
    </xdr:sp>
    <xdr:clientData fPrintsWithSheet="0"/>
  </xdr:twoCellAnchor>
  <xdr:twoCellAnchor>
    <xdr:from>
      <xdr:col>10</xdr:col>
      <xdr:colOff>9525</xdr:colOff>
      <xdr:row>1</xdr:row>
      <xdr:rowOff>66675</xdr:rowOff>
    </xdr:from>
    <xdr:to>
      <xdr:col>10</xdr:col>
      <xdr:colOff>657225</xdr:colOff>
      <xdr:row>3</xdr:row>
      <xdr:rowOff>161925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8972550" y="295275"/>
          <a:ext cx="647700" cy="552450"/>
          <a:chOff x="219076" y="3457575"/>
          <a:chExt cx="647700" cy="552450"/>
        </a:xfrm>
      </xdr:grpSpPr>
      <xdr:pic macro="[0]!Voltar">
        <xdr:nvPicPr>
          <xdr:cNvPr id="6" name="Gráfico 5" descr="Seta de Linha: girar para a esquerda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19050</xdr:rowOff>
        </xdr:from>
        <xdr:to>
          <xdr:col>3</xdr:col>
          <xdr:colOff>457200</xdr:colOff>
          <xdr:row>6</xdr:row>
          <xdr:rowOff>19050</xdr:rowOff>
        </xdr:to>
        <xdr:sp macro="" textlink="">
          <xdr:nvSpPr>
            <xdr:cNvPr id="450561" name="Controle giratório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0F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180975</xdr:colOff>
      <xdr:row>0</xdr:row>
      <xdr:rowOff>104775</xdr:rowOff>
    </xdr:from>
    <xdr:to>
      <xdr:col>18</xdr:col>
      <xdr:colOff>0</xdr:colOff>
      <xdr:row>32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15</xdr:row>
      <xdr:rowOff>180975</xdr:rowOff>
    </xdr:from>
    <xdr:to>
      <xdr:col>0</xdr:col>
      <xdr:colOff>885825</xdr:colOff>
      <xdr:row>18</xdr:row>
      <xdr:rowOff>47625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pSpPr/>
      </xdr:nvGrpSpPr>
      <xdr:grpSpPr>
        <a:xfrm>
          <a:off x="238125" y="3609975"/>
          <a:ext cx="647700" cy="552450"/>
          <a:chOff x="219076" y="3457575"/>
          <a:chExt cx="647700" cy="552450"/>
        </a:xfrm>
      </xdr:grpSpPr>
      <xdr:pic macro="[0]!Voltar">
        <xdr:nvPicPr>
          <xdr:cNvPr id="5" name="Gráfico 4" descr="Seta de Linha: girar para a esquerda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19050</xdr:rowOff>
        </xdr:from>
        <xdr:to>
          <xdr:col>3</xdr:col>
          <xdr:colOff>933450</xdr:colOff>
          <xdr:row>6</xdr:row>
          <xdr:rowOff>0</xdr:rowOff>
        </xdr:to>
        <xdr:sp macro="" textlink="">
          <xdr:nvSpPr>
            <xdr:cNvPr id="488450" name="Controle giratório 2" hidden="1">
              <a:extLst>
                <a:ext uri="{63B3BB69-23CF-44E3-9099-C40C66FF867C}">
                  <a14:compatExt spid="_x0000_s488450"/>
                </a:ext>
                <a:ext uri="{FF2B5EF4-FFF2-40B4-BE49-F238E27FC236}">
                  <a16:creationId xmlns:a16="http://schemas.microsoft.com/office/drawing/2014/main" id="{00000000-0008-0000-1000-0000027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15</xdr:row>
      <xdr:rowOff>66675</xdr:rowOff>
    </xdr:from>
    <xdr:to>
      <xdr:col>0</xdr:col>
      <xdr:colOff>942975</xdr:colOff>
      <xdr:row>17</xdr:row>
      <xdr:rowOff>161925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95275" y="3495675"/>
          <a:ext cx="647700" cy="552450"/>
          <a:chOff x="219076" y="3457575"/>
          <a:chExt cx="647700" cy="552450"/>
        </a:xfrm>
      </xdr:grpSpPr>
      <xdr:pic macro="[0]!Voltar">
        <xdr:nvPicPr>
          <xdr:cNvPr id="3" name="Gráfico 2" descr="Seta de Linha: girar para a esquerda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180976</xdr:rowOff>
    </xdr:from>
    <xdr:to>
      <xdr:col>13</xdr:col>
      <xdr:colOff>38100</xdr:colOff>
      <xdr:row>17</xdr:row>
      <xdr:rowOff>152400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0</xdr:col>
      <xdr:colOff>314325</xdr:colOff>
      <xdr:row>15</xdr:row>
      <xdr:rowOff>200025</xdr:rowOff>
    </xdr:from>
    <xdr:to>
      <xdr:col>0</xdr:col>
      <xdr:colOff>962025</xdr:colOff>
      <xdr:row>18</xdr:row>
      <xdr:rowOff>66675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pSpPr/>
      </xdr:nvGrpSpPr>
      <xdr:grpSpPr>
        <a:xfrm>
          <a:off x="314325" y="3629025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16</xdr:row>
      <xdr:rowOff>47625</xdr:rowOff>
    </xdr:from>
    <xdr:to>
      <xdr:col>0</xdr:col>
      <xdr:colOff>904875</xdr:colOff>
      <xdr:row>18</xdr:row>
      <xdr:rowOff>142875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257175" y="3705225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6</xdr:row>
          <xdr:rowOff>9525</xdr:rowOff>
        </xdr:from>
        <xdr:to>
          <xdr:col>4</xdr:col>
          <xdr:colOff>714375</xdr:colOff>
          <xdr:row>7</xdr:row>
          <xdr:rowOff>66675</xdr:rowOff>
        </xdr:to>
        <xdr:sp macro="" textlink="">
          <xdr:nvSpPr>
            <xdr:cNvPr id="390145" name="Button 2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13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Contas Atrasadas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495300</xdr:colOff>
      <xdr:row>0</xdr:row>
      <xdr:rowOff>0</xdr:rowOff>
    </xdr:from>
    <xdr:to>
      <xdr:col>13</xdr:col>
      <xdr:colOff>485775</xdr:colOff>
      <xdr:row>3</xdr:row>
      <xdr:rowOff>161926</xdr:rowOff>
    </xdr:to>
    <xdr:sp macro="" textlink="$K$6">
      <xdr:nvSpPr>
        <xdr:cNvPr id="8" name="CaixaDeText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/>
      </xdr:nvSpPr>
      <xdr:spPr>
        <a:xfrm>
          <a:off x="12411075" y="0"/>
          <a:ext cx="2124075" cy="84772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F9AB8E0A-A863-4D5F-91B2-07A741A630A5}" type="TxLink">
            <a:rPr lang="en-US" sz="1400" b="1" i="0" u="sng" strike="noStrike">
              <a:solidFill>
                <a:schemeClr val="bg1"/>
              </a:solidFill>
              <a:latin typeface="Calibri"/>
              <a:cs typeface="Calibri"/>
            </a:rPr>
            <a:pPr algn="ctr"/>
            <a:t>#VALOR!</a:t>
          </a:fld>
          <a:endParaRPr lang="pt-BR" sz="2000" b="1" u="sng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285750</xdr:colOff>
      <xdr:row>18</xdr:row>
      <xdr:rowOff>161925</xdr:rowOff>
    </xdr:from>
    <xdr:to>
      <xdr:col>13</xdr:col>
      <xdr:colOff>152399</xdr:colOff>
      <xdr:row>22</xdr:row>
      <xdr:rowOff>76200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12201525" y="4276725"/>
          <a:ext cx="2000249" cy="82867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pt-BR" sz="1200" b="1" baseline="0"/>
        </a:p>
      </xdr:txBody>
    </xdr:sp>
    <xdr:clientData/>
  </xdr:twoCellAnchor>
  <xdr:twoCellAnchor editAs="absolute">
    <xdr:from>
      <xdr:col>11</xdr:col>
      <xdr:colOff>152400</xdr:colOff>
      <xdr:row>2</xdr:row>
      <xdr:rowOff>209549</xdr:rowOff>
    </xdr:from>
    <xdr:to>
      <xdr:col>13</xdr:col>
      <xdr:colOff>142875</xdr:colOff>
      <xdr:row>11</xdr:row>
      <xdr:rowOff>66674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12068175" y="666749"/>
          <a:ext cx="2124075" cy="191452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DICA</a:t>
          </a:r>
          <a:r>
            <a:rPr lang="pt-BR" sz="1100" b="1" baseline="0"/>
            <a:t> DE USO:</a:t>
          </a:r>
        </a:p>
        <a:p>
          <a:pPr algn="ctr"/>
          <a:r>
            <a:rPr lang="pt-BR" sz="1100" b="1"/>
            <a:t>Preencha</a:t>
          </a:r>
          <a:r>
            <a:rPr lang="pt-BR" sz="1100" b="1" baseline="0"/>
            <a:t> os dados solicitados e transforme seu sonho em algo a ser realizado.</a:t>
          </a:r>
        </a:p>
        <a:p>
          <a:pPr algn="ctr"/>
          <a:endParaRPr lang="pt-BR" sz="1100" b="1" baseline="0"/>
        </a:p>
        <a:p>
          <a:pPr algn="ctr"/>
          <a:r>
            <a:rPr lang="pt-BR" sz="1100" b="1" baseline="0"/>
            <a:t>As celuas editáveis são selecionáveis, as demais não podem ser selecionadas.</a:t>
          </a:r>
          <a:endParaRPr lang="pt-BR" sz="1100" b="1"/>
        </a:p>
      </xdr:txBody>
    </xdr:sp>
    <xdr:clientData/>
  </xdr:twoCellAnchor>
  <xdr:twoCellAnchor editAs="absolute">
    <xdr:from>
      <xdr:col>11</xdr:col>
      <xdr:colOff>571500</xdr:colOff>
      <xdr:row>10</xdr:row>
      <xdr:rowOff>19049</xdr:rowOff>
    </xdr:from>
    <xdr:to>
      <xdr:col>13</xdr:col>
      <xdr:colOff>561975</xdr:colOff>
      <xdr:row>18</xdr:row>
      <xdr:rowOff>104774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2487275" y="2305049"/>
          <a:ext cx="2124075" cy="191452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QUEM NÃO SABE O QUE</a:t>
          </a:r>
          <a:r>
            <a:rPr lang="pt-BR" sz="1100" b="1" baseline="0"/>
            <a:t> PROCURA, NÃO PERCEBE QUANDO ACHA.</a:t>
          </a:r>
          <a:endParaRPr lang="pt-BR" sz="1100" b="1"/>
        </a:p>
      </xdr:txBody>
    </xdr:sp>
    <xdr:clientData/>
  </xdr:twoCellAnchor>
  <xdr:twoCellAnchor editAs="absolute">
    <xdr:from>
      <xdr:col>11</xdr:col>
      <xdr:colOff>228600</xdr:colOff>
      <xdr:row>17</xdr:row>
      <xdr:rowOff>38099</xdr:rowOff>
    </xdr:from>
    <xdr:to>
      <xdr:col>13</xdr:col>
      <xdr:colOff>219075</xdr:colOff>
      <xdr:row>25</xdr:row>
      <xdr:rowOff>123824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2144375" y="3924299"/>
          <a:ext cx="2124075" cy="191452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/>
            <a:t>SE PROJETAS ALGUMA COISA, ELA TE SAÍRA BEM,</a:t>
          </a:r>
          <a:r>
            <a:rPr lang="pt-BR" sz="1200" b="1" baseline="0"/>
            <a:t> E A LUZ BRILHARÁ EM TEUS CAMINHOS.</a:t>
          </a:r>
        </a:p>
        <a:p>
          <a:pPr algn="ctr"/>
          <a:endParaRPr lang="pt-BR" sz="1200" b="1" baseline="0"/>
        </a:p>
        <a:p>
          <a:pPr algn="r"/>
          <a:r>
            <a:rPr lang="pt-BR" sz="1200" b="1" baseline="0"/>
            <a:t>Jó 22.28</a:t>
          </a:r>
          <a:endParaRPr lang="pt-BR" sz="1200" b="1"/>
        </a:p>
      </xdr:txBody>
    </xdr:sp>
    <xdr:clientData/>
  </xdr:twoCellAnchor>
  <xdr:twoCellAnchor editAs="absolute">
    <xdr:from>
      <xdr:col>6</xdr:col>
      <xdr:colOff>990600</xdr:colOff>
      <xdr:row>0</xdr:row>
      <xdr:rowOff>38100</xdr:rowOff>
    </xdr:from>
    <xdr:to>
      <xdr:col>8</xdr:col>
      <xdr:colOff>485774</xdr:colOff>
      <xdr:row>1</xdr:row>
      <xdr:rowOff>123824</xdr:rowOff>
    </xdr:to>
    <xdr:sp macro="" textlink="">
      <xdr:nvSpPr>
        <xdr:cNvPr id="6" name="Retângulo 5">
          <a:hlinkClick xmlns:r="http://schemas.openxmlformats.org/officeDocument/2006/relationships" r:id="rId1" tooltip="ACOMPANHAR A EVOLUÇÃO DAS DESPESAS E RENDIMENTOS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7572375" y="38100"/>
          <a:ext cx="1628774" cy="314324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&lt; VOLTAR PARA SONHOS</a:t>
          </a:r>
        </a:p>
      </xdr:txBody>
    </xdr:sp>
    <xdr:clientData fPrintsWithSheet="0"/>
  </xdr:twoCellAnchor>
  <xdr:twoCellAnchor editAs="absolute">
    <xdr:from>
      <xdr:col>3</xdr:col>
      <xdr:colOff>1021513</xdr:colOff>
      <xdr:row>7</xdr:row>
      <xdr:rowOff>148999</xdr:rowOff>
    </xdr:from>
    <xdr:to>
      <xdr:col>6</xdr:col>
      <xdr:colOff>2126</xdr:colOff>
      <xdr:row>11</xdr:row>
      <xdr:rowOff>22275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161925</xdr:colOff>
      <xdr:row>0</xdr:row>
      <xdr:rowOff>0</xdr:rowOff>
    </xdr:from>
    <xdr:to>
      <xdr:col>9</xdr:col>
      <xdr:colOff>809625</xdr:colOff>
      <xdr:row>2</xdr:row>
      <xdr:rowOff>95250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9944100" y="0"/>
          <a:ext cx="647700" cy="552450"/>
          <a:chOff x="219076" y="3457575"/>
          <a:chExt cx="647700" cy="552450"/>
        </a:xfrm>
      </xdr:grpSpPr>
      <xdr:pic macro="[0]!Voltar">
        <xdr:nvPicPr>
          <xdr:cNvPr id="10" name="Gráfico 9" descr="Seta de Linha: girar para a esquerda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3</xdr:row>
      <xdr:rowOff>9525</xdr:rowOff>
    </xdr:from>
    <xdr:to>
      <xdr:col>11</xdr:col>
      <xdr:colOff>285750</xdr:colOff>
      <xdr:row>13</xdr:row>
      <xdr:rowOff>85725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38099</xdr:colOff>
      <xdr:row>12</xdr:row>
      <xdr:rowOff>114300</xdr:rowOff>
    </xdr:from>
    <xdr:to>
      <xdr:col>11</xdr:col>
      <xdr:colOff>247650</xdr:colOff>
      <xdr:row>22</xdr:row>
      <xdr:rowOff>190500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276225</xdr:colOff>
      <xdr:row>0</xdr:row>
      <xdr:rowOff>142875</xdr:rowOff>
    </xdr:from>
    <xdr:to>
      <xdr:col>0</xdr:col>
      <xdr:colOff>1343025</xdr:colOff>
      <xdr:row>1</xdr:row>
      <xdr:rowOff>53975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42875"/>
          <a:ext cx="1066800" cy="17780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0</xdr:row>
      <xdr:rowOff>47625</xdr:rowOff>
    </xdr:from>
    <xdr:to>
      <xdr:col>10</xdr:col>
      <xdr:colOff>781050</xdr:colOff>
      <xdr:row>2</xdr:row>
      <xdr:rowOff>66675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1372850" y="47625"/>
          <a:ext cx="647700" cy="552450"/>
          <a:chOff x="219076" y="3457575"/>
          <a:chExt cx="647700" cy="552450"/>
        </a:xfrm>
      </xdr:grpSpPr>
      <xdr:pic macro="[0]!Voltar">
        <xdr:nvPicPr>
          <xdr:cNvPr id="6" name="Gráfico 5" descr="Seta de Linha: girar para a esquerda">
            <a:extLst>
              <a:ext uri="{FF2B5EF4-FFF2-40B4-BE49-F238E27FC236}">
                <a16:creationId xmlns:a16="http://schemas.microsoft.com/office/drawing/2014/main" id="{00000000-0008-0000-1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428625</xdr:colOff>
      <xdr:row>0</xdr:row>
      <xdr:rowOff>9525</xdr:rowOff>
    </xdr:from>
    <xdr:to>
      <xdr:col>10</xdr:col>
      <xdr:colOff>115575</xdr:colOff>
      <xdr:row>2</xdr:row>
      <xdr:rowOff>20325</xdr:rowOff>
    </xdr:to>
    <xdr:pic>
      <xdr:nvPicPr>
        <xdr:cNvPr id="2" name="Gráfico 1" descr="Cartão de crédito">
          <a:hlinkClick xmlns:r="http://schemas.openxmlformats.org/officeDocument/2006/relationships" r:id="rId1" tooltip="Cartão de crédito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5325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10</xdr:col>
      <xdr:colOff>180976</xdr:colOff>
      <xdr:row>0</xdr:row>
      <xdr:rowOff>9526</xdr:rowOff>
    </xdr:from>
    <xdr:to>
      <xdr:col>10</xdr:col>
      <xdr:colOff>648976</xdr:colOff>
      <xdr:row>2</xdr:row>
      <xdr:rowOff>20326</xdr:rowOff>
    </xdr:to>
    <xdr:pic>
      <xdr:nvPicPr>
        <xdr:cNvPr id="3" name="Gráfico 2" descr="Tabela">
          <a:hlinkClick xmlns:r="http://schemas.openxmlformats.org/officeDocument/2006/relationships" r:id="rId4" tooltip="Banco de dados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86651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10</xdr:col>
      <xdr:colOff>695325</xdr:colOff>
      <xdr:row>0</xdr:row>
      <xdr:rowOff>9525</xdr:rowOff>
    </xdr:from>
    <xdr:to>
      <xdr:col>12</xdr:col>
      <xdr:colOff>87000</xdr:colOff>
      <xdr:row>2</xdr:row>
      <xdr:rowOff>20325</xdr:rowOff>
    </xdr:to>
    <xdr:pic>
      <xdr:nvPicPr>
        <xdr:cNvPr id="4" name="Gráfico 3" descr="Repetir">
          <a:hlinkClick xmlns:r="http://schemas.openxmlformats.org/officeDocument/2006/relationships" r:id="rId7" tooltip="Transferência entre contas.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0100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704850</xdr:colOff>
      <xdr:row>0</xdr:row>
      <xdr:rowOff>0</xdr:rowOff>
    </xdr:from>
    <xdr:to>
      <xdr:col>9</xdr:col>
      <xdr:colOff>363000</xdr:colOff>
      <xdr:row>1</xdr:row>
      <xdr:rowOff>210600</xdr:rowOff>
    </xdr:to>
    <xdr:pic>
      <xdr:nvPicPr>
        <xdr:cNvPr id="5" name="Gráfico 4" descr="Registrar">
          <a:hlinkClick xmlns:r="http://schemas.openxmlformats.org/officeDocument/2006/relationships" r:id="rId10" tooltip="Registrar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48425" y="0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238125</xdr:colOff>
      <xdr:row>0</xdr:row>
      <xdr:rowOff>0</xdr:rowOff>
    </xdr:from>
    <xdr:to>
      <xdr:col>11</xdr:col>
      <xdr:colOff>104775</xdr:colOff>
      <xdr:row>2</xdr:row>
      <xdr:rowOff>95250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7543800" y="0"/>
          <a:ext cx="647700" cy="552450"/>
          <a:chOff x="219076" y="3457575"/>
          <a:chExt cx="647700" cy="552450"/>
        </a:xfrm>
      </xdr:grpSpPr>
      <xdr:pic macro="[0]!Voltar">
        <xdr:nvPicPr>
          <xdr:cNvPr id="7" name="Gráfico 6" descr="Seta de Linha: girar para a esquerda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1</xdr:col>
      <xdr:colOff>762000</xdr:colOff>
      <xdr:row>33</xdr:row>
      <xdr:rowOff>171450</xdr:rowOff>
    </xdr:from>
    <xdr:to>
      <xdr:col>12</xdr:col>
      <xdr:colOff>238125</xdr:colOff>
      <xdr:row>38</xdr:row>
      <xdr:rowOff>95250</xdr:rowOff>
    </xdr:to>
    <xdr:sp macro="[0]!Usuario" textlink="">
      <xdr:nvSpPr>
        <xdr:cNvPr id="10" name="Retângulo de cantos arredondados 46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2009775" y="7715250"/>
          <a:ext cx="7077075" cy="106680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40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Usuários</a:t>
          </a:r>
        </a:p>
      </xdr:txBody>
    </xdr:sp>
    <xdr:clientData/>
  </xdr:twoCellAnchor>
  <xdr:twoCellAnchor editAs="oneCell">
    <xdr:from>
      <xdr:col>2</xdr:col>
      <xdr:colOff>0</xdr:colOff>
      <xdr:row>39</xdr:row>
      <xdr:rowOff>66675</xdr:rowOff>
    </xdr:from>
    <xdr:to>
      <xdr:col>12</xdr:col>
      <xdr:colOff>238125</xdr:colOff>
      <xdr:row>43</xdr:row>
      <xdr:rowOff>219075</xdr:rowOff>
    </xdr:to>
    <xdr:sp macro="[0]!ExibirAoAbrir" textlink="">
      <xdr:nvSpPr>
        <xdr:cNvPr id="11" name="Retângulo de cantos arredondados 46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2028825" y="8982075"/>
          <a:ext cx="7077075" cy="10668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4000" b="1">
              <a:solidFill>
                <a:schemeClr val="bg1"/>
              </a:solidFill>
              <a:latin typeface="+mn-lt"/>
              <a:ea typeface="+mn-ea"/>
              <a:cs typeface="+mn-cs"/>
            </a:rPr>
            <a:t>Exibir todas as</a:t>
          </a:r>
          <a:r>
            <a:rPr lang="pt-BR" sz="4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Planilhas</a:t>
          </a:r>
          <a:endParaRPr lang="pt-BR" sz="4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30</xdr:row>
          <xdr:rowOff>95250</xdr:rowOff>
        </xdr:from>
        <xdr:to>
          <xdr:col>8</xdr:col>
          <xdr:colOff>495300</xdr:colOff>
          <xdr:row>32</xdr:row>
          <xdr:rowOff>133350</xdr:rowOff>
        </xdr:to>
        <xdr:sp macro="" textlink="">
          <xdr:nvSpPr>
            <xdr:cNvPr id="654337" name="Button 1" hidden="1">
              <a:extLst>
                <a:ext uri="{63B3BB69-23CF-44E3-9099-C40C66FF867C}">
                  <a14:compatExt spid="_x0000_s654337"/>
                </a:ext>
                <a:ext uri="{FF2B5EF4-FFF2-40B4-BE49-F238E27FC236}">
                  <a16:creationId xmlns:a16="http://schemas.microsoft.com/office/drawing/2014/main" id="{00000000-0008-0000-1600-000001F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TODOS OS DADOS DA PLANILHA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285750</xdr:colOff>
      <xdr:row>10</xdr:row>
      <xdr:rowOff>219075</xdr:rowOff>
    </xdr:from>
    <xdr:to>
      <xdr:col>20</xdr:col>
      <xdr:colOff>857250</xdr:colOff>
      <xdr:row>16</xdr:row>
      <xdr:rowOff>161925</xdr:rowOff>
    </xdr:to>
    <xdr:sp macro="[0]!CriarBKP_Exportar_Dados" textlink="">
      <xdr:nvSpPr>
        <xdr:cNvPr id="13" name="Retângulo de cantos arredondados 46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8372475" y="2505075"/>
          <a:ext cx="7077075" cy="1314450"/>
        </a:xfrm>
        <a:prstGeom prst="roundRect">
          <a:avLst/>
        </a:prstGeom>
        <a:solidFill>
          <a:srgbClr val="00B0F0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800" b="1">
              <a:solidFill>
                <a:schemeClr val="bg1"/>
              </a:solidFill>
              <a:latin typeface="+mn-lt"/>
              <a:ea typeface="+mn-ea"/>
              <a:cs typeface="+mn-cs"/>
            </a:rPr>
            <a:t>EXPORTAR DADOS PARA VERSÃO</a:t>
          </a:r>
          <a:r>
            <a:rPr lang="pt-BR" sz="2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14</a:t>
          </a:r>
          <a:endParaRPr lang="pt-BR" sz="2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12</xdr:col>
      <xdr:colOff>47625</xdr:colOff>
      <xdr:row>18</xdr:row>
      <xdr:rowOff>0</xdr:rowOff>
    </xdr:from>
    <xdr:to>
      <xdr:col>20</xdr:col>
      <xdr:colOff>847725</xdr:colOff>
      <xdr:row>21</xdr:row>
      <xdr:rowOff>66675</xdr:rowOff>
    </xdr:to>
    <xdr:sp macro="" textlink="">
      <xdr:nvSpPr>
        <xdr:cNvPr id="14" name="Retângulo de cantos arredondados 46">
          <a:hlinkClick xmlns:r="http://schemas.openxmlformats.org/officeDocument/2006/relationships" r:id="rId15" tooltip="Ver vídeo de ajuda"/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/>
      </xdr:nvSpPr>
      <xdr:spPr>
        <a:xfrm>
          <a:off x="8429625" y="4114800"/>
          <a:ext cx="7010400" cy="752475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VÍDEO</a:t>
          </a:r>
          <a:r>
            <a:rPr lang="pt-BR" sz="105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AJUDA - EXPORTAR DADOS</a:t>
          </a:r>
          <a:endParaRPr lang="pt-BR" sz="105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0</xdr:rowOff>
    </xdr:from>
    <xdr:to>
      <xdr:col>9</xdr:col>
      <xdr:colOff>304800</xdr:colOff>
      <xdr:row>2</xdr:row>
      <xdr:rowOff>95250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5781675" y="0"/>
          <a:ext cx="647700" cy="552450"/>
          <a:chOff x="219076" y="3457575"/>
          <a:chExt cx="647700" cy="552450"/>
        </a:xfrm>
      </xdr:grpSpPr>
      <xdr:pic macro="[0]!Voltar">
        <xdr:nvPicPr>
          <xdr:cNvPr id="3" name="Gráfico 2" descr="Seta de Linha: girar para a esquerda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209550</xdr:rowOff>
    </xdr:from>
    <xdr:to>
      <xdr:col>0</xdr:col>
      <xdr:colOff>1771650</xdr:colOff>
      <xdr:row>1</xdr:row>
      <xdr:rowOff>209550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CxnSpPr/>
      </xdr:nvCxnSpPr>
      <xdr:spPr>
        <a:xfrm>
          <a:off x="152400" y="447675"/>
          <a:ext cx="1095375" cy="0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</xdr:colOff>
      <xdr:row>0</xdr:row>
      <xdr:rowOff>134938</xdr:rowOff>
    </xdr:from>
    <xdr:to>
      <xdr:col>0</xdr:col>
      <xdr:colOff>1209676</xdr:colOff>
      <xdr:row>1</xdr:row>
      <xdr:rowOff>92076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4938"/>
          <a:ext cx="1114426" cy="185738"/>
        </a:xfrm>
        <a:prstGeom prst="rect">
          <a:avLst/>
        </a:prstGeom>
      </xdr:spPr>
    </xdr:pic>
    <xdr:clientData/>
  </xdr:twoCellAnchor>
  <xdr:twoCellAnchor editAs="absolute">
    <xdr:from>
      <xdr:col>8</xdr:col>
      <xdr:colOff>276225</xdr:colOff>
      <xdr:row>0</xdr:row>
      <xdr:rowOff>9525</xdr:rowOff>
    </xdr:from>
    <xdr:to>
      <xdr:col>8</xdr:col>
      <xdr:colOff>744225</xdr:colOff>
      <xdr:row>2</xdr:row>
      <xdr:rowOff>20325</xdr:rowOff>
    </xdr:to>
    <xdr:pic>
      <xdr:nvPicPr>
        <xdr:cNvPr id="7" name="Gráfico 6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99135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28576</xdr:colOff>
      <xdr:row>0</xdr:row>
      <xdr:rowOff>9526</xdr:rowOff>
    </xdr:from>
    <xdr:to>
      <xdr:col>9</xdr:col>
      <xdr:colOff>496576</xdr:colOff>
      <xdr:row>2</xdr:row>
      <xdr:rowOff>20326</xdr:rowOff>
    </xdr:to>
    <xdr:pic>
      <xdr:nvPicPr>
        <xdr:cNvPr id="8" name="Gráfico 7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524751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542925</xdr:colOff>
      <xdr:row>0</xdr:row>
      <xdr:rowOff>9525</xdr:rowOff>
    </xdr:from>
    <xdr:to>
      <xdr:col>10</xdr:col>
      <xdr:colOff>229875</xdr:colOff>
      <xdr:row>2</xdr:row>
      <xdr:rowOff>20325</xdr:rowOff>
    </xdr:to>
    <xdr:pic>
      <xdr:nvPicPr>
        <xdr:cNvPr id="9" name="Gráfico 8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03910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552450</xdr:colOff>
      <xdr:row>0</xdr:row>
      <xdr:rowOff>0</xdr:rowOff>
    </xdr:from>
    <xdr:to>
      <xdr:col>8</xdr:col>
      <xdr:colOff>210600</xdr:colOff>
      <xdr:row>1</xdr:row>
      <xdr:rowOff>210600</xdr:rowOff>
    </xdr:to>
    <xdr:pic>
      <xdr:nvPicPr>
        <xdr:cNvPr id="10" name="Gráfico 9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486525" y="0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323850</xdr:colOff>
      <xdr:row>0</xdr:row>
      <xdr:rowOff>0</xdr:rowOff>
    </xdr:from>
    <xdr:to>
      <xdr:col>11</xdr:col>
      <xdr:colOff>190500</xdr:colOff>
      <xdr:row>2</xdr:row>
      <xdr:rowOff>95250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GrpSpPr/>
      </xdr:nvGrpSpPr>
      <xdr:grpSpPr>
        <a:xfrm>
          <a:off x="8601075" y="0"/>
          <a:ext cx="647700" cy="552450"/>
          <a:chOff x="219076" y="3457575"/>
          <a:chExt cx="647700" cy="552450"/>
        </a:xfrm>
      </xdr:grpSpPr>
      <xdr:pic macro="[0]!Voltar">
        <xdr:nvPicPr>
          <xdr:cNvPr id="12" name="Gráfico 11" descr="Seta de Linha: girar para a esquerda">
            <a:extLst>
              <a:ext uri="{FF2B5EF4-FFF2-40B4-BE49-F238E27FC236}">
                <a16:creationId xmlns:a16="http://schemas.microsoft.com/office/drawing/2014/main" id="{00000000-0008-0000-1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1800-00000D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800099</xdr:colOff>
      <xdr:row>7</xdr:row>
      <xdr:rowOff>9525</xdr:rowOff>
    </xdr:from>
    <xdr:to>
      <xdr:col>10</xdr:col>
      <xdr:colOff>123824</xdr:colOff>
      <xdr:row>9</xdr:row>
      <xdr:rowOff>57150</xdr:rowOff>
    </xdr:to>
    <xdr:sp macro="[0]!RegistrarMetaApag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6067424" y="1609725"/>
          <a:ext cx="3133725" cy="504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/>
            <a:t>REGISTRAR METAS</a:t>
          </a:r>
        </a:p>
      </xdr:txBody>
    </xdr:sp>
    <xdr:clientData fPrintsWithSheet="0"/>
  </xdr:twoCellAnchor>
  <xdr:twoCellAnchor editAs="absolute">
    <xdr:from>
      <xdr:col>10</xdr:col>
      <xdr:colOff>419100</xdr:colOff>
      <xdr:row>0</xdr:row>
      <xdr:rowOff>180975</xdr:rowOff>
    </xdr:from>
    <xdr:to>
      <xdr:col>13</xdr:col>
      <xdr:colOff>762000</xdr:colOff>
      <xdr:row>10</xdr:row>
      <xdr:rowOff>57150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9496425" y="180975"/>
          <a:ext cx="3200400" cy="216217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pt-BR" sz="1600" b="1"/>
            <a:t>MODO DE USAR:</a:t>
          </a:r>
        </a:p>
        <a:p>
          <a:endParaRPr lang="pt-BR" sz="1100"/>
        </a:p>
        <a:p>
          <a:r>
            <a:rPr lang="pt-BR" sz="1100"/>
            <a:t>1º - ESCOLHA O GRUPO</a:t>
          </a:r>
        </a:p>
        <a:p>
          <a:r>
            <a:rPr lang="pt-BR" sz="1100"/>
            <a:t>2º - DIGITE</a:t>
          </a:r>
          <a:r>
            <a:rPr lang="pt-BR" sz="1100" baseline="0"/>
            <a:t> O ANO</a:t>
          </a:r>
        </a:p>
        <a:p>
          <a:r>
            <a:rPr lang="pt-BR" sz="1100" baseline="0"/>
            <a:t>3º - NOS SUBGRUPOS PREENCHA O VALOR MÁXIMO QUE DESEJA GASTAR OU GANHAR EM CADA MÊS.</a:t>
          </a:r>
        </a:p>
        <a:p>
          <a:r>
            <a:rPr lang="pt-BR" sz="1100" baseline="0"/>
            <a:t>5º - CLIQUE EM REGISTRAR DADOS.</a:t>
          </a:r>
        </a:p>
        <a:p>
          <a:endParaRPr lang="pt-BR" sz="1100" baseline="0"/>
        </a:p>
        <a:p>
          <a:r>
            <a:rPr lang="pt-BR" sz="1100" baseline="0"/>
            <a:t>APÓS REGISTRAR AS METAS ESCOLHA OUTRO GRUPO E RECOMECE O PROCESSO.</a:t>
          </a:r>
          <a:endParaRPr lang="pt-BR" sz="1100"/>
        </a:p>
      </xdr:txBody>
    </xdr:sp>
    <xdr:clientData fPrintsWithSheet="0"/>
  </xdr:twoCellAnchor>
  <xdr:twoCellAnchor editAs="absolute">
    <xdr:from>
      <xdr:col>6</xdr:col>
      <xdr:colOff>800100</xdr:colOff>
      <xdr:row>2</xdr:row>
      <xdr:rowOff>38100</xdr:rowOff>
    </xdr:from>
    <xdr:to>
      <xdr:col>9</xdr:col>
      <xdr:colOff>628650</xdr:colOff>
      <xdr:row>3</xdr:row>
      <xdr:rowOff>123825</xdr:rowOff>
    </xdr:to>
    <xdr:sp macro="" textlink="">
      <xdr:nvSpPr>
        <xdr:cNvPr id="5" name="Retângulo 4">
          <a:hlinkClick xmlns:r="http://schemas.openxmlformats.org/officeDocument/2006/relationships" r:id="rId1" tooltip="ACOMPANHAR A EVOLUÇÃO DAS DESPESAS E RENDIMENTOS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6067425" y="495300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ACOMPANHAR METAS</a:t>
          </a:r>
        </a:p>
      </xdr:txBody>
    </xdr:sp>
    <xdr:clientData fPrintsWithSheet="0"/>
  </xdr:twoCellAnchor>
  <xdr:twoCellAnchor editAs="absolute">
    <xdr:from>
      <xdr:col>6</xdr:col>
      <xdr:colOff>800100</xdr:colOff>
      <xdr:row>3</xdr:row>
      <xdr:rowOff>180975</xdr:rowOff>
    </xdr:from>
    <xdr:to>
      <xdr:col>9</xdr:col>
      <xdr:colOff>628650</xdr:colOff>
      <xdr:row>5</xdr:row>
      <xdr:rowOff>38100</xdr:rowOff>
    </xdr:to>
    <xdr:sp macro="" textlink="">
      <xdr:nvSpPr>
        <xdr:cNvPr id="6" name="Retângulo 5">
          <a:hlinkClick xmlns:r="http://schemas.openxmlformats.org/officeDocument/2006/relationships" r:id="rId2" tooltip="DEFINIR METAS DE DESPESAS E RENDIMENTOS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6067425" y="866775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/>
            <a:t>DEFINIR METAS</a:t>
          </a:r>
        </a:p>
      </xdr:txBody>
    </xdr:sp>
    <xdr:clientData fPrintsWithSheet="0"/>
  </xdr:twoCellAnchor>
  <xdr:twoCellAnchor editAs="absolute">
    <xdr:from>
      <xdr:col>6</xdr:col>
      <xdr:colOff>800100</xdr:colOff>
      <xdr:row>5</xdr:row>
      <xdr:rowOff>85725</xdr:rowOff>
    </xdr:from>
    <xdr:to>
      <xdr:col>9</xdr:col>
      <xdr:colOff>628650</xdr:colOff>
      <xdr:row>6</xdr:row>
      <xdr:rowOff>171450</xdr:rowOff>
    </xdr:to>
    <xdr:sp macro="" textlink="">
      <xdr:nvSpPr>
        <xdr:cNvPr id="7" name="Retângulo 6">
          <a:hlinkClick xmlns:r="http://schemas.openxmlformats.org/officeDocument/2006/relationships" r:id="rId3" tooltip="REVISAR METAS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6067425" y="1228725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REVISAR METAS</a:t>
          </a:r>
        </a:p>
      </xdr:txBody>
    </xdr:sp>
    <xdr:clientData fPrintsWithSheet="0"/>
  </xdr:twoCellAnchor>
  <xdr:twoCellAnchor editAs="oneCell">
    <xdr:from>
      <xdr:col>4</xdr:col>
      <xdr:colOff>1228725</xdr:colOff>
      <xdr:row>8</xdr:row>
      <xdr:rowOff>57150</xdr:rowOff>
    </xdr:from>
    <xdr:to>
      <xdr:col>4</xdr:col>
      <xdr:colOff>1857375</xdr:colOff>
      <xdr:row>11</xdr:row>
      <xdr:rowOff>0</xdr:rowOff>
    </xdr:to>
    <xdr:pic>
      <xdr:nvPicPr>
        <xdr:cNvPr id="8" name="Gráfico 7" descr="Engrenagens">
          <a:hlinkClick xmlns:r="http://schemas.openxmlformats.org/officeDocument/2006/relationships" r:id="rId4" tooltip="Revisar Grupos e Subgrupos (Alterar)"/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90875" y="1885950"/>
          <a:ext cx="628650" cy="628650"/>
        </a:xfrm>
        <a:prstGeom prst="rect">
          <a:avLst/>
        </a:prstGeom>
      </xdr:spPr>
    </xdr:pic>
    <xdr:clientData/>
  </xdr:twoCellAnchor>
  <xdr:twoCellAnchor editAs="absolute">
    <xdr:from>
      <xdr:col>7</xdr:col>
      <xdr:colOff>742949</xdr:colOff>
      <xdr:row>9</xdr:row>
      <xdr:rowOff>66676</xdr:rowOff>
    </xdr:from>
    <xdr:to>
      <xdr:col>10</xdr:col>
      <xdr:colOff>114300</xdr:colOff>
      <xdr:row>10</xdr:row>
      <xdr:rowOff>180976</xdr:rowOff>
    </xdr:to>
    <xdr:sp macro="[0]!RegistrarMetaENov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/>
      </xdr:nvSpPr>
      <xdr:spPr>
        <a:xfrm>
          <a:off x="6962774" y="2124076"/>
          <a:ext cx="2228851" cy="3429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REGISTRAR E</a:t>
          </a:r>
          <a:r>
            <a:rPr lang="pt-BR" sz="1200" b="0" baseline="0"/>
            <a:t> SEMELHANTE</a:t>
          </a:r>
          <a:endParaRPr lang="pt-BR" sz="1200" b="0"/>
        </a:p>
      </xdr:txBody>
    </xdr:sp>
    <xdr:clientData fPrintsWithSheet="0"/>
  </xdr:twoCellAnchor>
  <xdr:twoCellAnchor editAs="absolute">
    <xdr:from>
      <xdr:col>5</xdr:col>
      <xdr:colOff>95250</xdr:colOff>
      <xdr:row>9</xdr:row>
      <xdr:rowOff>38100</xdr:rowOff>
    </xdr:from>
    <xdr:to>
      <xdr:col>6</xdr:col>
      <xdr:colOff>457200</xdr:colOff>
      <xdr:row>10</xdr:row>
      <xdr:rowOff>66675</xdr:rowOff>
    </xdr:to>
    <xdr:sp macro="" textlink="">
      <xdr:nvSpPr>
        <xdr:cNvPr id="10" name="Retângulo 9">
          <a:hlinkClick xmlns:r="http://schemas.openxmlformats.org/officeDocument/2006/relationships" r:id="rId7" tooltip="Vídeo de Ajuda mostrando o Recurso de Metas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4410075" y="2095500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 editAs="absolute">
    <xdr:from>
      <xdr:col>0</xdr:col>
      <xdr:colOff>76200</xdr:colOff>
      <xdr:row>32</xdr:row>
      <xdr:rowOff>171450</xdr:rowOff>
    </xdr:from>
    <xdr:to>
      <xdr:col>3</xdr:col>
      <xdr:colOff>504825</xdr:colOff>
      <xdr:row>37</xdr:row>
      <xdr:rowOff>19050</xdr:rowOff>
    </xdr:to>
    <xdr:sp macro="[0]!FiltroDefinirMEta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76200" y="7562850"/>
          <a:ext cx="1704975" cy="9906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REVISAR METAS DO SUBGRUPO SELECIONADO</a:t>
          </a:r>
        </a:p>
      </xdr:txBody>
    </xdr:sp>
    <xdr:clientData fPrintsWithSheet="0"/>
  </xdr:twoCellAnchor>
  <xdr:twoCellAnchor editAs="absolute">
    <xdr:from>
      <xdr:col>0</xdr:col>
      <xdr:colOff>838200</xdr:colOff>
      <xdr:row>35</xdr:row>
      <xdr:rowOff>133350</xdr:rowOff>
    </xdr:from>
    <xdr:to>
      <xdr:col>3</xdr:col>
      <xdr:colOff>476250</xdr:colOff>
      <xdr:row>39</xdr:row>
      <xdr:rowOff>133350</xdr:rowOff>
    </xdr:to>
    <xdr:pic macro="[0]!FiltroDefinirMEtas">
      <xdr:nvPicPr>
        <xdr:cNvPr id="14" name="Gráfico 13" descr="Lupa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38200" y="8210550"/>
          <a:ext cx="914400" cy="9144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885825</xdr:colOff>
      <xdr:row>29</xdr:row>
      <xdr:rowOff>95250</xdr:rowOff>
    </xdr:from>
    <xdr:to>
      <xdr:col>3</xdr:col>
      <xdr:colOff>238125</xdr:colOff>
      <xdr:row>31</xdr:row>
      <xdr:rowOff>190500</xdr:rowOff>
    </xdr:to>
    <xdr:pic>
      <xdr:nvPicPr>
        <xdr:cNvPr id="15" name="Gráfico 14" descr="Engrenagens">
          <a:hlinkClick xmlns:r="http://schemas.openxmlformats.org/officeDocument/2006/relationships" r:id="rId4" tooltip="Revisar Grupos e Subgrupos (Alterar)"/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" y="6724650"/>
          <a:ext cx="628650" cy="628650"/>
        </a:xfrm>
        <a:prstGeom prst="rect">
          <a:avLst/>
        </a:prstGeom>
      </xdr:spPr>
    </xdr:pic>
    <xdr:clientData/>
  </xdr:twoCellAnchor>
  <xdr:twoCellAnchor>
    <xdr:from>
      <xdr:col>0</xdr:col>
      <xdr:colOff>269875</xdr:colOff>
      <xdr:row>15</xdr:row>
      <xdr:rowOff>174625</xdr:rowOff>
    </xdr:from>
    <xdr:to>
      <xdr:col>0</xdr:col>
      <xdr:colOff>917575</xdr:colOff>
      <xdr:row>18</xdr:row>
      <xdr:rowOff>36513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900-000010000000}"/>
            </a:ext>
          </a:extLst>
        </xdr:cNvPr>
        <xdr:cNvGrpSpPr/>
      </xdr:nvGrpSpPr>
      <xdr:grpSpPr>
        <a:xfrm>
          <a:off x="269875" y="3603625"/>
          <a:ext cx="647700" cy="547688"/>
          <a:chOff x="219076" y="3457575"/>
          <a:chExt cx="647700" cy="552450"/>
        </a:xfrm>
      </xdr:grpSpPr>
      <xdr:pic macro="[0]!Voltar">
        <xdr:nvPicPr>
          <xdr:cNvPr id="17" name="Gráfico 16" descr="Seta de Linha: girar para a esquerda">
            <a:extLst>
              <a:ext uri="{FF2B5EF4-FFF2-40B4-BE49-F238E27FC236}">
                <a16:creationId xmlns:a16="http://schemas.microsoft.com/office/drawing/2014/main" id="{00000000-0008-0000-19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1900-000012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47625</xdr:rowOff>
        </xdr:from>
        <xdr:to>
          <xdr:col>5</xdr:col>
          <xdr:colOff>476250</xdr:colOff>
          <xdr:row>6</xdr:row>
          <xdr:rowOff>85725</xdr:rowOff>
        </xdr:to>
        <xdr:sp macro="" textlink="">
          <xdr:nvSpPr>
            <xdr:cNvPr id="458753" name="Controle giratório 1" hidden="1">
              <a:extLst>
                <a:ext uri="{63B3BB69-23CF-44E3-9099-C40C66FF867C}">
                  <a14:compatExt spid="_x0000_s458753"/>
                </a:ext>
                <a:ext uri="{FF2B5EF4-FFF2-40B4-BE49-F238E27FC236}">
                  <a16:creationId xmlns:a16="http://schemas.microsoft.com/office/drawing/2014/main" id="{00000000-0008-0000-1900-000001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1</xdr:row>
      <xdr:rowOff>161925</xdr:rowOff>
    </xdr:from>
    <xdr:to>
      <xdr:col>2</xdr:col>
      <xdr:colOff>552449</xdr:colOff>
      <xdr:row>4</xdr:row>
      <xdr:rowOff>57150</xdr:rowOff>
    </xdr:to>
    <xdr:pic macro="[0]!DesprotegerPlanAtiva">
      <xdr:nvPicPr>
        <xdr:cNvPr id="3" name="Gráfico 2" descr="Desbloquear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43024" y="390525"/>
          <a:ext cx="581025" cy="581025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1019175</xdr:colOff>
      <xdr:row>1</xdr:row>
      <xdr:rowOff>133350</xdr:rowOff>
    </xdr:from>
    <xdr:to>
      <xdr:col>3</xdr:col>
      <xdr:colOff>1487175</xdr:colOff>
      <xdr:row>3</xdr:row>
      <xdr:rowOff>144150</xdr:rowOff>
    </xdr:to>
    <xdr:pic>
      <xdr:nvPicPr>
        <xdr:cNvPr id="6" name="Gráfico 5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572000" y="36195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1552576</xdr:colOff>
      <xdr:row>1</xdr:row>
      <xdr:rowOff>133351</xdr:rowOff>
    </xdr:from>
    <xdr:to>
      <xdr:col>3</xdr:col>
      <xdr:colOff>2020576</xdr:colOff>
      <xdr:row>3</xdr:row>
      <xdr:rowOff>144151</xdr:rowOff>
    </xdr:to>
    <xdr:pic>
      <xdr:nvPicPr>
        <xdr:cNvPr id="7" name="Gráfico 6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05401" y="361951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2066925</xdr:colOff>
      <xdr:row>1</xdr:row>
      <xdr:rowOff>133350</xdr:rowOff>
    </xdr:from>
    <xdr:to>
      <xdr:col>3</xdr:col>
      <xdr:colOff>2534925</xdr:colOff>
      <xdr:row>3</xdr:row>
      <xdr:rowOff>144150</xdr:rowOff>
    </xdr:to>
    <xdr:pic>
      <xdr:nvPicPr>
        <xdr:cNvPr id="8" name="Gráfico 7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619750" y="36195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514350</xdr:colOff>
      <xdr:row>1</xdr:row>
      <xdr:rowOff>123825</xdr:rowOff>
    </xdr:from>
    <xdr:to>
      <xdr:col>3</xdr:col>
      <xdr:colOff>953550</xdr:colOff>
      <xdr:row>3</xdr:row>
      <xdr:rowOff>105825</xdr:rowOff>
    </xdr:to>
    <xdr:pic>
      <xdr:nvPicPr>
        <xdr:cNvPr id="9" name="Gráfico 8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067175" y="352425"/>
          <a:ext cx="439200" cy="43920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609600</xdr:colOff>
      <xdr:row>1</xdr:row>
      <xdr:rowOff>223875</xdr:rowOff>
    </xdr:from>
    <xdr:to>
      <xdr:col>2</xdr:col>
      <xdr:colOff>1114425</xdr:colOff>
      <xdr:row>4</xdr:row>
      <xdr:rowOff>42900</xdr:rowOff>
    </xdr:to>
    <xdr:pic>
      <xdr:nvPicPr>
        <xdr:cNvPr id="10" name="Gráfico 9" descr="Engrenagens">
          <a:hlinkClick xmlns:r="http://schemas.openxmlformats.org/officeDocument/2006/relationships" r:id="rId15" tooltip="PERSONALIZAR GRUPOS E SUBGRUPOS"/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981200" y="452475"/>
          <a:ext cx="504825" cy="504825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66675</xdr:colOff>
      <xdr:row>0</xdr:row>
      <xdr:rowOff>0</xdr:rowOff>
    </xdr:from>
    <xdr:to>
      <xdr:col>9</xdr:col>
      <xdr:colOff>28575</xdr:colOff>
      <xdr:row>1</xdr:row>
      <xdr:rowOff>85725</xdr:rowOff>
    </xdr:to>
    <xdr:sp macro="" textlink="">
      <xdr:nvSpPr>
        <xdr:cNvPr id="12" name="Retângulo 11">
          <a:hlinkClick xmlns:r="http://schemas.openxmlformats.org/officeDocument/2006/relationships" r:id="rId18" tooltip="ACOMPANHAR A EVOLUÇÃO DAS DESPESAS E RENDIMENTOS"/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SpPr/>
      </xdr:nvSpPr>
      <xdr:spPr>
        <a:xfrm>
          <a:off x="6858000" y="0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ACOMPANHAR METAS</a:t>
          </a:r>
        </a:p>
      </xdr:txBody>
    </xdr:sp>
    <xdr:clientData fPrintsWithSheet="0"/>
  </xdr:twoCellAnchor>
  <xdr:twoCellAnchor editAs="absolute">
    <xdr:from>
      <xdr:col>4</xdr:col>
      <xdr:colOff>66675</xdr:colOff>
      <xdr:row>1</xdr:row>
      <xdr:rowOff>104775</xdr:rowOff>
    </xdr:from>
    <xdr:to>
      <xdr:col>9</xdr:col>
      <xdr:colOff>28575</xdr:colOff>
      <xdr:row>2</xdr:row>
      <xdr:rowOff>190500</xdr:rowOff>
    </xdr:to>
    <xdr:sp macro="" textlink="">
      <xdr:nvSpPr>
        <xdr:cNvPr id="16" name="Retângulo 15">
          <a:hlinkClick xmlns:r="http://schemas.openxmlformats.org/officeDocument/2006/relationships" r:id="rId19" tooltip="DEFINIR METAS DE DESPESAS E RENDIMENTOS"/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6858000" y="333375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DEFINIR METAS</a:t>
          </a:r>
        </a:p>
      </xdr:txBody>
    </xdr:sp>
    <xdr:clientData fPrintsWithSheet="0"/>
  </xdr:twoCellAnchor>
  <xdr:twoCellAnchor editAs="absolute">
    <xdr:from>
      <xdr:col>4</xdr:col>
      <xdr:colOff>66675</xdr:colOff>
      <xdr:row>2</xdr:row>
      <xdr:rowOff>209550</xdr:rowOff>
    </xdr:from>
    <xdr:to>
      <xdr:col>9</xdr:col>
      <xdr:colOff>28575</xdr:colOff>
      <xdr:row>4</xdr:row>
      <xdr:rowOff>66675</xdr:rowOff>
    </xdr:to>
    <xdr:sp macro="" textlink="">
      <xdr:nvSpPr>
        <xdr:cNvPr id="17" name="Retângulo 16">
          <a:hlinkClick xmlns:r="http://schemas.openxmlformats.org/officeDocument/2006/relationships" r:id="rId20" tooltip="REVISAR METAS"/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6858000" y="666750"/>
          <a:ext cx="268605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/>
            <a:t>REVISAR METAS</a:t>
          </a:r>
        </a:p>
      </xdr:txBody>
    </xdr:sp>
    <xdr:clientData fPrintsWithSheet="0"/>
  </xdr:twoCellAnchor>
  <xdr:twoCellAnchor editAs="absolute">
    <xdr:from>
      <xdr:col>2</xdr:col>
      <xdr:colOff>1171575</xdr:colOff>
      <xdr:row>2</xdr:row>
      <xdr:rowOff>9525</xdr:rowOff>
    </xdr:from>
    <xdr:to>
      <xdr:col>3</xdr:col>
      <xdr:colOff>304800</xdr:colOff>
      <xdr:row>3</xdr:row>
      <xdr:rowOff>38100</xdr:rowOff>
    </xdr:to>
    <xdr:sp macro="" textlink="">
      <xdr:nvSpPr>
        <xdr:cNvPr id="18" name="Retângulo 17">
          <a:hlinkClick xmlns:r="http://schemas.openxmlformats.org/officeDocument/2006/relationships" r:id="rId21" tooltip="Vídeo de Ajuda mostrando o Recurso de Metas"/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SpPr/>
      </xdr:nvSpPr>
      <xdr:spPr>
        <a:xfrm>
          <a:off x="2543175" y="466725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 editAs="absolute">
    <xdr:from>
      <xdr:col>9</xdr:col>
      <xdr:colOff>104774</xdr:colOff>
      <xdr:row>0</xdr:row>
      <xdr:rowOff>180975</xdr:rowOff>
    </xdr:from>
    <xdr:to>
      <xdr:col>10</xdr:col>
      <xdr:colOff>76199</xdr:colOff>
      <xdr:row>3</xdr:row>
      <xdr:rowOff>76200</xdr:rowOff>
    </xdr:to>
    <xdr:pic macro="[0]!DesprotegerPlanAtiva">
      <xdr:nvPicPr>
        <xdr:cNvPr id="19" name="Gráfico 18" descr="Desbloquear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620249" y="180975"/>
          <a:ext cx="581025" cy="581025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2581275</xdr:colOff>
      <xdr:row>1</xdr:row>
      <xdr:rowOff>85725</xdr:rowOff>
    </xdr:from>
    <xdr:to>
      <xdr:col>3</xdr:col>
      <xdr:colOff>3228975</xdr:colOff>
      <xdr:row>3</xdr:row>
      <xdr:rowOff>180975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GrpSpPr/>
      </xdr:nvGrpSpPr>
      <xdr:grpSpPr>
        <a:xfrm>
          <a:off x="6134100" y="314325"/>
          <a:ext cx="647700" cy="552450"/>
          <a:chOff x="219076" y="3457575"/>
          <a:chExt cx="647700" cy="552450"/>
        </a:xfrm>
      </xdr:grpSpPr>
      <xdr:pic macro="[0]!Voltar">
        <xdr:nvPicPr>
          <xdr:cNvPr id="21" name="Gráfico 20" descr="Seta de Linha: girar para a esquerda">
            <a:extLst>
              <a:ext uri="{FF2B5EF4-FFF2-40B4-BE49-F238E27FC236}">
                <a16:creationId xmlns:a16="http://schemas.microsoft.com/office/drawing/2014/main" id="{00000000-0008-0000-1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123825</xdr:rowOff>
        </xdr:from>
        <xdr:to>
          <xdr:col>3</xdr:col>
          <xdr:colOff>19050</xdr:colOff>
          <xdr:row>4</xdr:row>
          <xdr:rowOff>419100</xdr:rowOff>
        </xdr:to>
        <xdr:sp macro="" textlink="">
          <xdr:nvSpPr>
            <xdr:cNvPr id="364559" name="GrupoFiltro1" hidden="1">
              <a:extLst>
                <a:ext uri="{63B3BB69-23CF-44E3-9099-C40C66FF867C}">
                  <a14:compatExt spid="_x0000_s364559"/>
                </a:ext>
                <a:ext uri="{FF2B5EF4-FFF2-40B4-BE49-F238E27FC236}">
                  <a16:creationId xmlns:a16="http://schemas.microsoft.com/office/drawing/2014/main" id="{00000000-0008-0000-1A00-00000F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123825</xdr:rowOff>
        </xdr:from>
        <xdr:to>
          <xdr:col>4</xdr:col>
          <xdr:colOff>0</xdr:colOff>
          <xdr:row>4</xdr:row>
          <xdr:rowOff>409575</xdr:rowOff>
        </xdr:to>
        <xdr:sp macro="" textlink="">
          <xdr:nvSpPr>
            <xdr:cNvPr id="364561" name="Subgrupo" hidden="1">
              <a:extLst>
                <a:ext uri="{63B3BB69-23CF-44E3-9099-C40C66FF867C}">
                  <a14:compatExt spid="_x0000_s364561"/>
                </a:ext>
                <a:ext uri="{FF2B5EF4-FFF2-40B4-BE49-F238E27FC236}">
                  <a16:creationId xmlns:a16="http://schemas.microsoft.com/office/drawing/2014/main" id="{00000000-0008-0000-1A00-00001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123825</xdr:rowOff>
        </xdr:from>
        <xdr:to>
          <xdr:col>5</xdr:col>
          <xdr:colOff>9525</xdr:colOff>
          <xdr:row>4</xdr:row>
          <xdr:rowOff>409575</xdr:rowOff>
        </xdr:to>
        <xdr:sp macro="" textlink="">
          <xdr:nvSpPr>
            <xdr:cNvPr id="364562" name="Ano" hidden="1">
              <a:extLst>
                <a:ext uri="{63B3BB69-23CF-44E3-9099-C40C66FF867C}">
                  <a14:compatExt spid="_x0000_s364562"/>
                </a:ext>
                <a:ext uri="{FF2B5EF4-FFF2-40B4-BE49-F238E27FC236}">
                  <a16:creationId xmlns:a16="http://schemas.microsoft.com/office/drawing/2014/main" id="{00000000-0008-0000-1A00-00001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123825</xdr:rowOff>
        </xdr:from>
        <xdr:to>
          <xdr:col>5</xdr:col>
          <xdr:colOff>866775</xdr:colOff>
          <xdr:row>4</xdr:row>
          <xdr:rowOff>409575</xdr:rowOff>
        </xdr:to>
        <xdr:sp macro="" textlink="">
          <xdr:nvSpPr>
            <xdr:cNvPr id="364563" name="Mees" hidden="1">
              <a:extLst>
                <a:ext uri="{63B3BB69-23CF-44E3-9099-C40C66FF867C}">
                  <a14:compatExt spid="_x0000_s364563"/>
                </a:ext>
                <a:ext uri="{FF2B5EF4-FFF2-40B4-BE49-F238E27FC236}">
                  <a16:creationId xmlns:a16="http://schemas.microsoft.com/office/drawing/2014/main" id="{00000000-0008-0000-1A00-00001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4</xdr:row>
          <xdr:rowOff>133350</xdr:rowOff>
        </xdr:from>
        <xdr:to>
          <xdr:col>6</xdr:col>
          <xdr:colOff>952500</xdr:colOff>
          <xdr:row>4</xdr:row>
          <xdr:rowOff>419100</xdr:rowOff>
        </xdr:to>
        <xdr:sp macro="" textlink="">
          <xdr:nvSpPr>
            <xdr:cNvPr id="364572" name="CommandButton1" hidden="1">
              <a:extLst>
                <a:ext uri="{63B3BB69-23CF-44E3-9099-C40C66FF867C}">
                  <a14:compatExt spid="_x0000_s364572"/>
                </a:ext>
                <a:ext uri="{FF2B5EF4-FFF2-40B4-BE49-F238E27FC236}">
                  <a16:creationId xmlns:a16="http://schemas.microsoft.com/office/drawing/2014/main" id="{00000000-0008-0000-1A00-00001C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990600</xdr:colOff>
      <xdr:row>4</xdr:row>
      <xdr:rowOff>76200</xdr:rowOff>
    </xdr:from>
    <xdr:to>
      <xdr:col>6</xdr:col>
      <xdr:colOff>210825</xdr:colOff>
      <xdr:row>6</xdr:row>
      <xdr:rowOff>10800</xdr:rowOff>
    </xdr:to>
    <xdr:pic>
      <xdr:nvPicPr>
        <xdr:cNvPr id="10" name="Gráfico 9" descr="Cartão de crédito">
          <a:hlinkClick xmlns:r="http://schemas.openxmlformats.org/officeDocument/2006/relationships" r:id="rId1" tooltip="Cartão de crédito"/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29550" y="76200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276226</xdr:colOff>
      <xdr:row>4</xdr:row>
      <xdr:rowOff>76201</xdr:rowOff>
    </xdr:from>
    <xdr:to>
      <xdr:col>6</xdr:col>
      <xdr:colOff>744226</xdr:colOff>
      <xdr:row>6</xdr:row>
      <xdr:rowOff>10801</xdr:rowOff>
    </xdr:to>
    <xdr:pic>
      <xdr:nvPicPr>
        <xdr:cNvPr id="11" name="Gráfico 10" descr="Tabela">
          <a:hlinkClick xmlns:r="http://schemas.openxmlformats.org/officeDocument/2006/relationships" r:id="rId4" tooltip="Banco de dados"/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62951" y="76201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790575</xdr:colOff>
      <xdr:row>4</xdr:row>
      <xdr:rowOff>76200</xdr:rowOff>
    </xdr:from>
    <xdr:to>
      <xdr:col>7</xdr:col>
      <xdr:colOff>10800</xdr:colOff>
      <xdr:row>6</xdr:row>
      <xdr:rowOff>10800</xdr:rowOff>
    </xdr:to>
    <xdr:pic>
      <xdr:nvPicPr>
        <xdr:cNvPr id="12" name="Gráfico 11" descr="Repetir">
          <a:hlinkClick xmlns:r="http://schemas.openxmlformats.org/officeDocument/2006/relationships" r:id="rId7" tooltip="Transferência entre contas."/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877300" y="76200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485775</xdr:colOff>
      <xdr:row>4</xdr:row>
      <xdr:rowOff>66675</xdr:rowOff>
    </xdr:from>
    <xdr:to>
      <xdr:col>5</xdr:col>
      <xdr:colOff>924975</xdr:colOff>
      <xdr:row>5</xdr:row>
      <xdr:rowOff>239175</xdr:rowOff>
    </xdr:to>
    <xdr:pic>
      <xdr:nvPicPr>
        <xdr:cNvPr id="13" name="Gráfico 12" descr="Registrar">
          <a:hlinkClick xmlns:r="http://schemas.openxmlformats.org/officeDocument/2006/relationships" r:id="rId10" tooltip="Registrar"/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24725" y="66675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928181</xdr:colOff>
      <xdr:row>14</xdr:row>
      <xdr:rowOff>8106</xdr:rowOff>
    </xdr:from>
    <xdr:to>
      <xdr:col>8</xdr:col>
      <xdr:colOff>0</xdr:colOff>
      <xdr:row>21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26333</xdr:colOff>
      <xdr:row>16</xdr:row>
      <xdr:rowOff>172571</xdr:rowOff>
    </xdr:from>
    <xdr:to>
      <xdr:col>4</xdr:col>
      <xdr:colOff>512108</xdr:colOff>
      <xdr:row>18</xdr:row>
      <xdr:rowOff>29695</xdr:rowOff>
    </xdr:to>
    <xdr:sp macro="[0]!MetasDeSubgrupo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SpPr/>
      </xdr:nvSpPr>
      <xdr:spPr>
        <a:xfrm>
          <a:off x="3119157" y="3299012"/>
          <a:ext cx="2973480" cy="395007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 DETALHES DO GRUPO SELECIONADO</a:t>
          </a:r>
        </a:p>
      </xdr:txBody>
    </xdr:sp>
    <xdr:clientData fPrintsWithSheet="0"/>
  </xdr:twoCellAnchor>
  <xdr:twoCellAnchor editAs="oneCell">
    <xdr:from>
      <xdr:col>1</xdr:col>
      <xdr:colOff>552450</xdr:colOff>
      <xdr:row>18</xdr:row>
      <xdr:rowOff>0</xdr:rowOff>
    </xdr:from>
    <xdr:to>
      <xdr:col>1</xdr:col>
      <xdr:colOff>909675</xdr:colOff>
      <xdr:row>19</xdr:row>
      <xdr:rowOff>90525</xdr:rowOff>
    </xdr:to>
    <xdr:pic>
      <xdr:nvPicPr>
        <xdr:cNvPr id="16" name="Gráfico 15" descr="Engrenagen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00225" y="2838450"/>
          <a:ext cx="357225" cy="357225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171450</xdr:colOff>
      <xdr:row>8</xdr:row>
      <xdr:rowOff>57150</xdr:rowOff>
    </xdr:from>
    <xdr:to>
      <xdr:col>3</xdr:col>
      <xdr:colOff>857250</xdr:colOff>
      <xdr:row>8</xdr:row>
      <xdr:rowOff>371475</xdr:rowOff>
    </xdr:to>
    <xdr:sp macro="" textlink="">
      <xdr:nvSpPr>
        <xdr:cNvPr id="17" name="Retângulo 16">
          <a:hlinkClick xmlns:r="http://schemas.openxmlformats.org/officeDocument/2006/relationships" r:id="rId17" tooltip="ACOMPANHAR A EVOLUÇÃO DAS DESPESAS E RENDIMENTOS"/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SpPr/>
      </xdr:nvSpPr>
      <xdr:spPr>
        <a:xfrm>
          <a:off x="3267075" y="857250"/>
          <a:ext cx="193357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/>
            <a:t>ACOMPANHAR METAS</a:t>
          </a:r>
        </a:p>
      </xdr:txBody>
    </xdr:sp>
    <xdr:clientData fPrintsWithSheet="0"/>
  </xdr:twoCellAnchor>
  <xdr:twoCellAnchor editAs="oneCell">
    <xdr:from>
      <xdr:col>3</xdr:col>
      <xdr:colOff>857250</xdr:colOff>
      <xdr:row>8</xdr:row>
      <xdr:rowOff>57150</xdr:rowOff>
    </xdr:from>
    <xdr:to>
      <xdr:col>5</xdr:col>
      <xdr:colOff>295275</xdr:colOff>
      <xdr:row>8</xdr:row>
      <xdr:rowOff>371475</xdr:rowOff>
    </xdr:to>
    <xdr:sp macro="" textlink="">
      <xdr:nvSpPr>
        <xdr:cNvPr id="18" name="Retângulo 17">
          <a:hlinkClick xmlns:r="http://schemas.openxmlformats.org/officeDocument/2006/relationships" r:id="rId18" tooltip="DEFINIR METAS DE DESPESAS E RENDIMENTOS"/>
          <a:extLst>
            <a:ext uri="{FF2B5EF4-FFF2-40B4-BE49-F238E27FC236}">
              <a16:creationId xmlns:a16="http://schemas.microsoft.com/office/drawing/2014/main" id="{00000000-0008-0000-1B00-000012000000}"/>
            </a:ext>
          </a:extLst>
        </xdr:cNvPr>
        <xdr:cNvSpPr/>
      </xdr:nvSpPr>
      <xdr:spPr>
        <a:xfrm>
          <a:off x="5200650" y="857250"/>
          <a:ext cx="193357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DEFINIR METAS</a:t>
          </a:r>
        </a:p>
      </xdr:txBody>
    </xdr:sp>
    <xdr:clientData fPrintsWithSheet="0"/>
  </xdr:twoCellAnchor>
  <xdr:twoCellAnchor editAs="oneCell">
    <xdr:from>
      <xdr:col>5</xdr:col>
      <xdr:colOff>285750</xdr:colOff>
      <xdr:row>8</xdr:row>
      <xdr:rowOff>57150</xdr:rowOff>
    </xdr:from>
    <xdr:to>
      <xdr:col>6</xdr:col>
      <xdr:colOff>971550</xdr:colOff>
      <xdr:row>8</xdr:row>
      <xdr:rowOff>371475</xdr:rowOff>
    </xdr:to>
    <xdr:sp macro="" textlink="">
      <xdr:nvSpPr>
        <xdr:cNvPr id="19" name="Retângulo 18">
          <a:hlinkClick xmlns:r="http://schemas.openxmlformats.org/officeDocument/2006/relationships" r:id="rId19" tooltip="REVISAR METAS"/>
          <a:extLst>
            <a:ext uri="{FF2B5EF4-FFF2-40B4-BE49-F238E27FC236}">
              <a16:creationId xmlns:a16="http://schemas.microsoft.com/office/drawing/2014/main" id="{00000000-0008-0000-1B00-000013000000}"/>
            </a:ext>
          </a:extLst>
        </xdr:cNvPr>
        <xdr:cNvSpPr/>
      </xdr:nvSpPr>
      <xdr:spPr>
        <a:xfrm>
          <a:off x="7124700" y="857250"/>
          <a:ext cx="193357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REVISAR METAS</a:t>
          </a:r>
        </a:p>
      </xdr:txBody>
    </xdr:sp>
    <xdr:clientData fPrintsWithSheet="0"/>
  </xdr:twoCellAnchor>
  <xdr:twoCellAnchor editAs="absolute">
    <xdr:from>
      <xdr:col>9</xdr:col>
      <xdr:colOff>114300</xdr:colOff>
      <xdr:row>13</xdr:row>
      <xdr:rowOff>0</xdr:rowOff>
    </xdr:from>
    <xdr:to>
      <xdr:col>10</xdr:col>
      <xdr:colOff>47625</xdr:colOff>
      <xdr:row>13</xdr:row>
      <xdr:rowOff>257175</xdr:rowOff>
    </xdr:to>
    <xdr:sp macro="" textlink="">
      <xdr:nvSpPr>
        <xdr:cNvPr id="21" name="Retângulo 20">
          <a:hlinkClick xmlns:r="http://schemas.openxmlformats.org/officeDocument/2006/relationships" r:id="rId20" tooltip="Vídeo de Ajuda mostrando o Recurso de Metas"/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/>
      </xdr:nvSpPr>
      <xdr:spPr>
        <a:xfrm>
          <a:off x="10753725" y="2305050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>
    <xdr:from>
      <xdr:col>0</xdr:col>
      <xdr:colOff>19051</xdr:colOff>
      <xdr:row>21</xdr:row>
      <xdr:rowOff>391646</xdr:rowOff>
    </xdr:from>
    <xdr:to>
      <xdr:col>0</xdr:col>
      <xdr:colOff>1181101</xdr:colOff>
      <xdr:row>39</xdr:row>
      <xdr:rowOff>247650</xdr:rowOff>
    </xdr:to>
    <xdr:sp macro="[0]!MetasDeSubgrupo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1B00-000014000000}"/>
            </a:ext>
          </a:extLst>
        </xdr:cNvPr>
        <xdr:cNvSpPr/>
      </xdr:nvSpPr>
      <xdr:spPr>
        <a:xfrm>
          <a:off x="19051" y="4830296"/>
          <a:ext cx="1162050" cy="4980454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 DETALHES DO GRUPO SELECIONADO</a:t>
          </a:r>
        </a:p>
      </xdr:txBody>
    </xdr:sp>
    <xdr:clientData fPrintsWithSheet="0"/>
  </xdr:twoCellAnchor>
  <xdr:twoCellAnchor>
    <xdr:from>
      <xdr:col>0</xdr:col>
      <xdr:colOff>104775</xdr:colOff>
      <xdr:row>25</xdr:row>
      <xdr:rowOff>76200</xdr:rowOff>
    </xdr:from>
    <xdr:to>
      <xdr:col>0</xdr:col>
      <xdr:colOff>1019175</xdr:colOff>
      <xdr:row>28</xdr:row>
      <xdr:rowOff>190500</xdr:rowOff>
    </xdr:to>
    <xdr:pic macro="[0]!MetasDeSubgrupo">
      <xdr:nvPicPr>
        <xdr:cNvPr id="4" name="Gráfico 3" descr="Lupa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4775" y="5581650"/>
          <a:ext cx="914400" cy="914400"/>
        </a:xfrm>
        <a:prstGeom prst="rect">
          <a:avLst/>
        </a:prstGeom>
      </xdr:spPr>
    </xdr:pic>
    <xdr:clientData/>
  </xdr:twoCellAnchor>
  <xdr:twoCellAnchor>
    <xdr:from>
      <xdr:col>0</xdr:col>
      <xdr:colOff>133350</xdr:colOff>
      <xdr:row>18</xdr:row>
      <xdr:rowOff>9525</xdr:rowOff>
    </xdr:from>
    <xdr:to>
      <xdr:col>0</xdr:col>
      <xdr:colOff>1047750</xdr:colOff>
      <xdr:row>21</xdr:row>
      <xdr:rowOff>123825</xdr:rowOff>
    </xdr:to>
    <xdr:pic>
      <xdr:nvPicPr>
        <xdr:cNvPr id="22" name="Gráfico 21" descr="Início">
          <a:hlinkClick xmlns:r="http://schemas.openxmlformats.org/officeDocument/2006/relationships" r:id="rId23" tooltip="Voltar para Grupos"/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 rot="10800000">
          <a:off x="133350" y="3648075"/>
          <a:ext cx="914400" cy="914400"/>
        </a:xfrm>
        <a:prstGeom prst="rect">
          <a:avLst/>
        </a:prstGeom>
      </xdr:spPr>
    </xdr:pic>
    <xdr:clientData/>
  </xdr:twoCellAnchor>
  <xdr:twoCellAnchor>
    <xdr:from>
      <xdr:col>7</xdr:col>
      <xdr:colOff>66675</xdr:colOff>
      <xdr:row>0</xdr:row>
      <xdr:rowOff>0</xdr:rowOff>
    </xdr:from>
    <xdr:to>
      <xdr:col>7</xdr:col>
      <xdr:colOff>714375</xdr:colOff>
      <xdr:row>6</xdr:row>
      <xdr:rowOff>19050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GrpSpPr/>
      </xdr:nvGrpSpPr>
      <xdr:grpSpPr>
        <a:xfrm>
          <a:off x="9401175" y="0"/>
          <a:ext cx="647700" cy="552450"/>
          <a:chOff x="219076" y="3457575"/>
          <a:chExt cx="647700" cy="552450"/>
        </a:xfrm>
      </xdr:grpSpPr>
      <xdr:pic macro="[0]!Voltar">
        <xdr:nvPicPr>
          <xdr:cNvPr id="24" name="Gráfico 23" descr="Seta de Linha: girar para a esquerda">
            <a:extLst>
              <a:ext uri="{FF2B5EF4-FFF2-40B4-BE49-F238E27FC236}">
                <a16:creationId xmlns:a16="http://schemas.microsoft.com/office/drawing/2014/main" id="{00000000-0008-0000-1B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000000-0008-0000-1B00-000019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1066800</xdr:colOff>
      <xdr:row>6</xdr:row>
      <xdr:rowOff>28575</xdr:rowOff>
    </xdr:from>
    <xdr:to>
      <xdr:col>1</xdr:col>
      <xdr:colOff>150330</xdr:colOff>
      <xdr:row>6</xdr:row>
      <xdr:rowOff>219075</xdr:rowOff>
    </xdr:to>
    <xdr:sp macro="[0]!OcultarColunaA" textlink="">
      <xdr:nvSpPr>
        <xdr:cNvPr id="27" name="Seta para a esquerda e para a direita 26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1066800" y="561975"/>
          <a:ext cx="331305" cy="190500"/>
        </a:xfrm>
        <a:prstGeom prst="leftRightArrow">
          <a:avLst/>
        </a:prstGeom>
        <a:solidFill>
          <a:schemeClr val="bg1"/>
        </a:solidFill>
        <a:ln w="28575"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1038225</xdr:colOff>
          <xdr:row>6</xdr:row>
          <xdr:rowOff>257175</xdr:rowOff>
        </xdr:from>
        <xdr:to>
          <xdr:col>8</xdr:col>
          <xdr:colOff>133350</xdr:colOff>
          <xdr:row>9</xdr:row>
          <xdr:rowOff>9525</xdr:rowOff>
        </xdr:to>
        <xdr:sp macro="" textlink="">
          <xdr:nvSpPr>
            <xdr:cNvPr id="182280" name="Controle giratório 8" hidden="1">
              <a:extLst>
                <a:ext uri="{63B3BB69-23CF-44E3-9099-C40C66FF867C}">
                  <a14:compatExt spid="_x0000_s182280"/>
                </a:ext>
                <a:ext uri="{FF2B5EF4-FFF2-40B4-BE49-F238E27FC236}">
                  <a16:creationId xmlns:a16="http://schemas.microsoft.com/office/drawing/2014/main" id="{00000000-0008-0000-1B00-000008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1228725</xdr:colOff>
          <xdr:row>4</xdr:row>
          <xdr:rowOff>247650</xdr:rowOff>
        </xdr:from>
        <xdr:to>
          <xdr:col>11</xdr:col>
          <xdr:colOff>47625</xdr:colOff>
          <xdr:row>11</xdr:row>
          <xdr:rowOff>0</xdr:rowOff>
        </xdr:to>
        <xdr:sp macro="" textlink="">
          <xdr:nvSpPr>
            <xdr:cNvPr id="182282" name="Controle giratório 10" hidden="1">
              <a:extLst>
                <a:ext uri="{63B3BB69-23CF-44E3-9099-C40C66FF867C}">
                  <a14:compatExt spid="_x0000_s182282"/>
                </a:ext>
                <a:ext uri="{FF2B5EF4-FFF2-40B4-BE49-F238E27FC236}">
                  <a16:creationId xmlns:a16="http://schemas.microsoft.com/office/drawing/2014/main" id="{00000000-0008-0000-1B00-00000A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20</xdr:row>
          <xdr:rowOff>161925</xdr:rowOff>
        </xdr:from>
        <xdr:to>
          <xdr:col>5</xdr:col>
          <xdr:colOff>1219200</xdr:colOff>
          <xdr:row>21</xdr:row>
          <xdr:rowOff>95250</xdr:rowOff>
        </xdr:to>
        <xdr:sp macro="" textlink="">
          <xdr:nvSpPr>
            <xdr:cNvPr id="182283" name="Button 2" hidden="1">
              <a:extLst>
                <a:ext uri="{63B3BB69-23CF-44E3-9099-C40C66FF867C}">
                  <a14:compatExt spid="_x0000_s182283"/>
                </a:ext>
                <a:ext uri="{FF2B5EF4-FFF2-40B4-BE49-F238E27FC236}">
                  <a16:creationId xmlns:a16="http://schemas.microsoft.com/office/drawing/2014/main" id="{00000000-0008-0000-1B00-00000B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Contas Atrasadas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47</xdr:row>
          <xdr:rowOff>66675</xdr:rowOff>
        </xdr:from>
        <xdr:to>
          <xdr:col>4</xdr:col>
          <xdr:colOff>1162050</xdr:colOff>
          <xdr:row>51</xdr:row>
          <xdr:rowOff>9525</xdr:rowOff>
        </xdr:to>
        <xdr:sp macro="" textlink="">
          <xdr:nvSpPr>
            <xdr:cNvPr id="182284" name="Spinner 1036" hidden="1">
              <a:extLst>
                <a:ext uri="{63B3BB69-23CF-44E3-9099-C40C66FF867C}">
                  <a14:compatExt spid="_x0000_s182284"/>
                </a:ext>
                <a:ext uri="{FF2B5EF4-FFF2-40B4-BE49-F238E27FC236}">
                  <a16:creationId xmlns:a16="http://schemas.microsoft.com/office/drawing/2014/main" id="{00000000-0008-0000-1B00-00000C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775855</xdr:colOff>
      <xdr:row>4</xdr:row>
      <xdr:rowOff>66675</xdr:rowOff>
    </xdr:from>
    <xdr:to>
      <xdr:col>6</xdr:col>
      <xdr:colOff>1242989</xdr:colOff>
      <xdr:row>6</xdr:row>
      <xdr:rowOff>1275</xdr:rowOff>
    </xdr:to>
    <xdr:pic>
      <xdr:nvPicPr>
        <xdr:cNvPr id="2" name="Gráfico 1" descr="Cartão de crédito">
          <a:hlinkClick xmlns:r="http://schemas.openxmlformats.org/officeDocument/2006/relationships" r:id="rId1" tooltip="Cartão de crédito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848600" y="6667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61481</xdr:colOff>
      <xdr:row>4</xdr:row>
      <xdr:rowOff>66676</xdr:rowOff>
    </xdr:from>
    <xdr:to>
      <xdr:col>7</xdr:col>
      <xdr:colOff>529481</xdr:colOff>
      <xdr:row>6</xdr:row>
      <xdr:rowOff>1276</xdr:rowOff>
    </xdr:to>
    <xdr:pic>
      <xdr:nvPicPr>
        <xdr:cNvPr id="3" name="Gráfico 2" descr="Tabela">
          <a:hlinkClick xmlns:r="http://schemas.openxmlformats.org/officeDocument/2006/relationships" r:id="rId4" tooltip="Banco de dados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82001" y="6667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575830</xdr:colOff>
      <xdr:row>4</xdr:row>
      <xdr:rowOff>66675</xdr:rowOff>
    </xdr:from>
    <xdr:to>
      <xdr:col>7</xdr:col>
      <xdr:colOff>1042964</xdr:colOff>
      <xdr:row>6</xdr:row>
      <xdr:rowOff>1275</xdr:rowOff>
    </xdr:to>
    <xdr:pic>
      <xdr:nvPicPr>
        <xdr:cNvPr id="4" name="Gráfico 3" descr="Repetir">
          <a:hlinkClick xmlns:r="http://schemas.openxmlformats.org/officeDocument/2006/relationships" r:id="rId7" tooltip="Transferência entre contas."/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896350" y="6667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6</xdr:col>
      <xdr:colOff>271030</xdr:colOff>
      <xdr:row>4</xdr:row>
      <xdr:rowOff>57150</xdr:rowOff>
    </xdr:from>
    <xdr:to>
      <xdr:col>6</xdr:col>
      <xdr:colOff>710230</xdr:colOff>
      <xdr:row>5</xdr:row>
      <xdr:rowOff>229650</xdr:rowOff>
    </xdr:to>
    <xdr:pic>
      <xdr:nvPicPr>
        <xdr:cNvPr id="5" name="Gráfico 4" descr="Registrar">
          <a:hlinkClick xmlns:r="http://schemas.openxmlformats.org/officeDocument/2006/relationships" r:id="rId10" tooltip="Registrar"/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43775" y="57150"/>
          <a:ext cx="439200" cy="439200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693523</xdr:colOff>
      <xdr:row>8</xdr:row>
      <xdr:rowOff>86659</xdr:rowOff>
    </xdr:from>
    <xdr:to>
      <xdr:col>5</xdr:col>
      <xdr:colOff>881063</xdr:colOff>
      <xdr:row>8</xdr:row>
      <xdr:rowOff>400984</xdr:rowOff>
    </xdr:to>
    <xdr:sp macro="[0]!FiltrarNaoPago" textlink="">
      <xdr:nvSpPr>
        <xdr:cNvPr id="9" name="Retângulo 8">
          <a:hlinkClick xmlns:r="http://schemas.openxmlformats.org/officeDocument/2006/relationships" r:id="rId13" tooltip="DEFINIR METAS"/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4017748" y="886759"/>
          <a:ext cx="2683090" cy="3143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tx2"/>
              </a:solidFill>
              <a:latin typeface="+mn-lt"/>
              <a:ea typeface="+mn-ea"/>
              <a:cs typeface="+mn-cs"/>
            </a:rPr>
            <a:t>&lt; VOLTAR PARA GRUPOS</a:t>
          </a:r>
        </a:p>
      </xdr:txBody>
    </xdr:sp>
    <xdr:clientData fPrintsWithSheet="0"/>
  </xdr:twoCellAnchor>
  <xdr:twoCellAnchor>
    <xdr:from>
      <xdr:col>2</xdr:col>
      <xdr:colOff>47624</xdr:colOff>
      <xdr:row>11</xdr:row>
      <xdr:rowOff>47625</xdr:rowOff>
    </xdr:from>
    <xdr:to>
      <xdr:col>6</xdr:col>
      <xdr:colOff>1057275</xdr:colOff>
      <xdr:row>20</xdr:row>
      <xdr:rowOff>161925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1239492</xdr:colOff>
      <xdr:row>12</xdr:row>
      <xdr:rowOff>43898</xdr:rowOff>
    </xdr:from>
    <xdr:to>
      <xdr:col>9</xdr:col>
      <xdr:colOff>65018</xdr:colOff>
      <xdr:row>22</xdr:row>
      <xdr:rowOff>120097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0</xdr:col>
      <xdr:colOff>969065</xdr:colOff>
      <xdr:row>20</xdr:row>
      <xdr:rowOff>248478</xdr:rowOff>
    </xdr:from>
    <xdr:to>
      <xdr:col>2</xdr:col>
      <xdr:colOff>75616</xdr:colOff>
      <xdr:row>22</xdr:row>
      <xdr:rowOff>75616</xdr:rowOff>
    </xdr:to>
    <xdr:pic>
      <xdr:nvPicPr>
        <xdr:cNvPr id="14" name="Gráfico 13" descr="Engrenagen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69065" y="4398065"/>
          <a:ext cx="357225" cy="357225"/>
        </a:xfrm>
        <a:prstGeom prst="rect">
          <a:avLst/>
        </a:prstGeom>
      </xdr:spPr>
    </xdr:pic>
    <xdr:clientData/>
  </xdr:twoCellAnchor>
  <xdr:twoCellAnchor editAs="absolute">
    <xdr:from>
      <xdr:col>2</xdr:col>
      <xdr:colOff>69039</xdr:colOff>
      <xdr:row>6</xdr:row>
      <xdr:rowOff>19260</xdr:rowOff>
    </xdr:from>
    <xdr:to>
      <xdr:col>3</xdr:col>
      <xdr:colOff>674648</xdr:colOff>
      <xdr:row>8</xdr:row>
      <xdr:rowOff>68542</xdr:rowOff>
    </xdr:to>
    <xdr:sp macro="" textlink="">
      <xdr:nvSpPr>
        <xdr:cNvPr id="13" name="Retângulo 12">
          <a:hlinkClick xmlns:r="http://schemas.openxmlformats.org/officeDocument/2006/relationships" r:id="rId13" tooltip="ACOMPANHAR A EVOLUÇÃO DAS DESPESAS E RENDIMENTOS"/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1316814" y="552660"/>
          <a:ext cx="2682059" cy="31598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2"/>
              </a:solidFill>
              <a:latin typeface="+mn-lt"/>
              <a:ea typeface="+mn-ea"/>
              <a:cs typeface="+mn-cs"/>
            </a:rPr>
            <a:t>ACOMPANHAR METAS</a:t>
          </a:r>
        </a:p>
      </xdr:txBody>
    </xdr:sp>
    <xdr:clientData fPrintsWithSheet="0"/>
  </xdr:twoCellAnchor>
  <xdr:twoCellAnchor editAs="absolute">
    <xdr:from>
      <xdr:col>2</xdr:col>
      <xdr:colOff>69039</xdr:colOff>
      <xdr:row>8</xdr:row>
      <xdr:rowOff>83097</xdr:rowOff>
    </xdr:from>
    <xdr:to>
      <xdr:col>3</xdr:col>
      <xdr:colOff>674648</xdr:colOff>
      <xdr:row>8</xdr:row>
      <xdr:rowOff>400811</xdr:rowOff>
    </xdr:to>
    <xdr:sp macro="" textlink="">
      <xdr:nvSpPr>
        <xdr:cNvPr id="15" name="Retângulo 14">
          <a:hlinkClick xmlns:r="http://schemas.openxmlformats.org/officeDocument/2006/relationships" r:id="rId19" tooltip="DEFINIR METAS DE DESPESAS E RENDIMENTOS"/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SpPr/>
      </xdr:nvSpPr>
      <xdr:spPr>
        <a:xfrm>
          <a:off x="1316814" y="883197"/>
          <a:ext cx="2682059" cy="31771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2"/>
              </a:solidFill>
              <a:latin typeface="+mn-lt"/>
              <a:ea typeface="+mn-ea"/>
              <a:cs typeface="+mn-cs"/>
            </a:rPr>
            <a:t>DEFINIR METAS</a:t>
          </a:r>
        </a:p>
      </xdr:txBody>
    </xdr:sp>
    <xdr:clientData fPrintsWithSheet="0"/>
  </xdr:twoCellAnchor>
  <xdr:twoCellAnchor editAs="absolute">
    <xdr:from>
      <xdr:col>3</xdr:col>
      <xdr:colOff>692727</xdr:colOff>
      <xdr:row>6</xdr:row>
      <xdr:rowOff>20866</xdr:rowOff>
    </xdr:from>
    <xdr:to>
      <xdr:col>5</xdr:col>
      <xdr:colOff>882700</xdr:colOff>
      <xdr:row>8</xdr:row>
      <xdr:rowOff>70148</xdr:rowOff>
    </xdr:to>
    <xdr:sp macro="" textlink="">
      <xdr:nvSpPr>
        <xdr:cNvPr id="16" name="Retângulo 15">
          <a:hlinkClick xmlns:r="http://schemas.openxmlformats.org/officeDocument/2006/relationships" r:id="rId20" tooltip="REVISAR METAS"/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/>
      </xdr:nvSpPr>
      <xdr:spPr>
        <a:xfrm>
          <a:off x="4016952" y="554266"/>
          <a:ext cx="2685523" cy="31598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2"/>
              </a:solidFill>
              <a:latin typeface="+mn-lt"/>
              <a:ea typeface="+mn-ea"/>
              <a:cs typeface="+mn-cs"/>
            </a:rPr>
            <a:t>REVISAR METAS</a:t>
          </a:r>
        </a:p>
      </xdr:txBody>
    </xdr:sp>
    <xdr:clientData fPrintsWithSheet="0"/>
  </xdr:twoCellAnchor>
  <xdr:twoCellAnchor editAs="absolute">
    <xdr:from>
      <xdr:col>0</xdr:col>
      <xdr:colOff>28576</xdr:colOff>
      <xdr:row>23</xdr:row>
      <xdr:rowOff>28573</xdr:rowOff>
    </xdr:from>
    <xdr:to>
      <xdr:col>0</xdr:col>
      <xdr:colOff>1200150</xdr:colOff>
      <xdr:row>37</xdr:row>
      <xdr:rowOff>85724</xdr:rowOff>
    </xdr:to>
    <xdr:sp macro="[0]!MaisDetalhesMeta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SpPr/>
      </xdr:nvSpPr>
      <xdr:spPr>
        <a:xfrm>
          <a:off x="28576" y="5000623"/>
          <a:ext cx="1171574" cy="3790951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VEJA DETALHES DO SUBGRUPO SELECIONADO</a:t>
          </a:r>
        </a:p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r>
            <a:rPr lang="pt-BR" sz="1100" b="1">
              <a:solidFill>
                <a:schemeClr val="bg1"/>
              </a:solidFill>
            </a:rPr>
            <a:t>Clique</a:t>
          </a:r>
          <a:r>
            <a:rPr lang="pt-BR" sz="1100" b="1" baseline="0">
              <a:solidFill>
                <a:schemeClr val="bg1"/>
              </a:solidFill>
            </a:rPr>
            <a:t> aqui</a:t>
          </a:r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0</xdr:col>
      <xdr:colOff>180975</xdr:colOff>
      <xdr:row>24</xdr:row>
      <xdr:rowOff>0</xdr:rowOff>
    </xdr:from>
    <xdr:to>
      <xdr:col>0</xdr:col>
      <xdr:colOff>1095375</xdr:colOff>
      <xdr:row>27</xdr:row>
      <xdr:rowOff>114300</xdr:rowOff>
    </xdr:to>
    <xdr:pic macro="[0]!MaisDetalhesMetas">
      <xdr:nvPicPr>
        <xdr:cNvPr id="10" name="Gráfico 9" descr="Lupa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80975" y="5238750"/>
          <a:ext cx="914400" cy="9144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176175</xdr:colOff>
      <xdr:row>18</xdr:row>
      <xdr:rowOff>4725</xdr:rowOff>
    </xdr:from>
    <xdr:to>
      <xdr:col>0</xdr:col>
      <xdr:colOff>1090575</xdr:colOff>
      <xdr:row>21</xdr:row>
      <xdr:rowOff>119025</xdr:rowOff>
    </xdr:to>
    <xdr:pic>
      <xdr:nvPicPr>
        <xdr:cNvPr id="20" name="Gráfico 19" descr="Início">
          <a:hlinkClick xmlns:r="http://schemas.openxmlformats.org/officeDocument/2006/relationships" r:id="rId13" tooltip="Voltar para Grupos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76175" y="36432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9</xdr:col>
      <xdr:colOff>176175</xdr:colOff>
      <xdr:row>11</xdr:row>
      <xdr:rowOff>166650</xdr:rowOff>
    </xdr:from>
    <xdr:to>
      <xdr:col>10</xdr:col>
      <xdr:colOff>909600</xdr:colOff>
      <xdr:row>15</xdr:row>
      <xdr:rowOff>14250</xdr:rowOff>
    </xdr:to>
    <xdr:pic>
      <xdr:nvPicPr>
        <xdr:cNvPr id="19" name="Gráfico 18" descr="Início">
          <a:hlinkClick xmlns:r="http://schemas.openxmlformats.org/officeDocument/2006/relationships" r:id="rId13" tooltip="Voltar para Grupos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0987050" y="1938300"/>
          <a:ext cx="914400" cy="914400"/>
        </a:xfrm>
        <a:prstGeom prst="rect">
          <a:avLst/>
        </a:prstGeom>
      </xdr:spPr>
    </xdr:pic>
    <xdr:clientData/>
  </xdr:twoCellAnchor>
  <xdr:twoCellAnchor>
    <xdr:from>
      <xdr:col>7</xdr:col>
      <xdr:colOff>1095375</xdr:colOff>
      <xdr:row>0</xdr:row>
      <xdr:rowOff>0</xdr:rowOff>
    </xdr:from>
    <xdr:to>
      <xdr:col>8</xdr:col>
      <xdr:colOff>495300</xdr:colOff>
      <xdr:row>6</xdr:row>
      <xdr:rowOff>19050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GrpSpPr/>
      </xdr:nvGrpSpPr>
      <xdr:grpSpPr>
        <a:xfrm>
          <a:off x="9410700" y="0"/>
          <a:ext cx="647700" cy="552450"/>
          <a:chOff x="219076" y="3457575"/>
          <a:chExt cx="647700" cy="552450"/>
        </a:xfrm>
      </xdr:grpSpPr>
      <xdr:pic macro="[0]!Voltar">
        <xdr:nvPicPr>
          <xdr:cNvPr id="22" name="Gráfico 21" descr="Seta de Linha: girar para a esquerda">
            <a:extLst>
              <a:ext uri="{FF2B5EF4-FFF2-40B4-BE49-F238E27FC236}">
                <a16:creationId xmlns:a16="http://schemas.microsoft.com/office/drawing/2014/main" id="{00000000-0008-0000-1C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1C00-00001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1057275</xdr:colOff>
          <xdr:row>6</xdr:row>
          <xdr:rowOff>247650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92193" name="Spinner 1" hidden="1">
              <a:extLst>
                <a:ext uri="{63B3BB69-23CF-44E3-9099-C40C66FF867C}">
                  <a14:compatExt spid="_x0000_s392193"/>
                </a:ext>
                <a:ext uri="{FF2B5EF4-FFF2-40B4-BE49-F238E27FC236}">
                  <a16:creationId xmlns:a16="http://schemas.microsoft.com/office/drawing/2014/main" id="{00000000-0008-0000-1C00-000001F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238125</xdr:rowOff>
        </xdr:from>
        <xdr:to>
          <xdr:col>12</xdr:col>
          <xdr:colOff>85725</xdr:colOff>
          <xdr:row>10</xdr:row>
          <xdr:rowOff>257175</xdr:rowOff>
        </xdr:to>
        <xdr:sp macro="" textlink="">
          <xdr:nvSpPr>
            <xdr:cNvPr id="392194" name="Spinner 2" hidden="1">
              <a:extLst>
                <a:ext uri="{63B3BB69-23CF-44E3-9099-C40C66FF867C}">
                  <a14:compatExt spid="_x0000_s392194"/>
                </a:ext>
                <a:ext uri="{FF2B5EF4-FFF2-40B4-BE49-F238E27FC236}">
                  <a16:creationId xmlns:a16="http://schemas.microsoft.com/office/drawing/2014/main" id="{00000000-0008-0000-1C00-000002F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57150</xdr:rowOff>
        </xdr:from>
        <xdr:to>
          <xdr:col>6</xdr:col>
          <xdr:colOff>1123950</xdr:colOff>
          <xdr:row>22</xdr:row>
          <xdr:rowOff>9525</xdr:rowOff>
        </xdr:to>
        <xdr:sp macro="" textlink="">
          <xdr:nvSpPr>
            <xdr:cNvPr id="392195" name="Button 2" hidden="1">
              <a:extLst>
                <a:ext uri="{63B3BB69-23CF-44E3-9099-C40C66FF867C}">
                  <a14:compatExt spid="_x0000_s392195"/>
                </a:ext>
                <a:ext uri="{FF2B5EF4-FFF2-40B4-BE49-F238E27FC236}">
                  <a16:creationId xmlns:a16="http://schemas.microsoft.com/office/drawing/2014/main" id="{00000000-0008-0000-1C00-000003F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Contas Atrasadas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15</xdr:row>
      <xdr:rowOff>190500</xdr:rowOff>
    </xdr:from>
    <xdr:to>
      <xdr:col>0</xdr:col>
      <xdr:colOff>1009650</xdr:colOff>
      <xdr:row>18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61950" y="3619500"/>
          <a:ext cx="647700" cy="552450"/>
          <a:chOff x="219076" y="3457575"/>
          <a:chExt cx="647700" cy="552450"/>
        </a:xfrm>
      </xdr:grpSpPr>
      <xdr:pic macro="[0]!Voltar">
        <xdr:nvPicPr>
          <xdr:cNvPr id="3" name="Gráfico 2" descr="Seta de Linha: girar para a esquerda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209550</xdr:rowOff>
    </xdr:from>
    <xdr:to>
      <xdr:col>0</xdr:col>
      <xdr:colOff>1771650</xdr:colOff>
      <xdr:row>1</xdr:row>
      <xdr:rowOff>209550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CxnSpPr/>
      </xdr:nvCxnSpPr>
      <xdr:spPr>
        <a:xfrm>
          <a:off x="152400" y="476250"/>
          <a:ext cx="1619250" cy="0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</xdr:colOff>
      <xdr:row>0</xdr:row>
      <xdr:rowOff>134938</xdr:rowOff>
    </xdr:from>
    <xdr:to>
      <xdr:col>0</xdr:col>
      <xdr:colOff>1209676</xdr:colOff>
      <xdr:row>1</xdr:row>
      <xdr:rowOff>92076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4938"/>
          <a:ext cx="1114426" cy="185738"/>
        </a:xfrm>
        <a:prstGeom prst="rect">
          <a:avLst/>
        </a:prstGeom>
      </xdr:spPr>
    </xdr:pic>
    <xdr:clientData/>
  </xdr:twoCellAnchor>
  <xdr:twoCellAnchor editAs="absolute">
    <xdr:from>
      <xdr:col>8</xdr:col>
      <xdr:colOff>381000</xdr:colOff>
      <xdr:row>0</xdr:row>
      <xdr:rowOff>9525</xdr:rowOff>
    </xdr:from>
    <xdr:to>
      <xdr:col>9</xdr:col>
      <xdr:colOff>67950</xdr:colOff>
      <xdr:row>2</xdr:row>
      <xdr:rowOff>20325</xdr:rowOff>
    </xdr:to>
    <xdr:pic>
      <xdr:nvPicPr>
        <xdr:cNvPr id="7" name="Gráfico 6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09612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133351</xdr:colOff>
      <xdr:row>0</xdr:row>
      <xdr:rowOff>9526</xdr:rowOff>
    </xdr:from>
    <xdr:to>
      <xdr:col>9</xdr:col>
      <xdr:colOff>601351</xdr:colOff>
      <xdr:row>2</xdr:row>
      <xdr:rowOff>20326</xdr:rowOff>
    </xdr:to>
    <xdr:pic>
      <xdr:nvPicPr>
        <xdr:cNvPr id="8" name="Gráfico 7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29526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647700</xdr:colOff>
      <xdr:row>0</xdr:row>
      <xdr:rowOff>9525</xdr:rowOff>
    </xdr:from>
    <xdr:to>
      <xdr:col>10</xdr:col>
      <xdr:colOff>334650</xdr:colOff>
      <xdr:row>2</xdr:row>
      <xdr:rowOff>20325</xdr:rowOff>
    </xdr:to>
    <xdr:pic>
      <xdr:nvPicPr>
        <xdr:cNvPr id="9" name="Gráfico 8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14387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657225</xdr:colOff>
      <xdr:row>0</xdr:row>
      <xdr:rowOff>0</xdr:rowOff>
    </xdr:from>
    <xdr:to>
      <xdr:col>8</xdr:col>
      <xdr:colOff>315375</xdr:colOff>
      <xdr:row>1</xdr:row>
      <xdr:rowOff>210600</xdr:rowOff>
    </xdr:to>
    <xdr:pic>
      <xdr:nvPicPr>
        <xdr:cNvPr id="10" name="Gráfico 9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591300" y="0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371475</xdr:colOff>
      <xdr:row>0</xdr:row>
      <xdr:rowOff>0</xdr:rowOff>
    </xdr:from>
    <xdr:to>
      <xdr:col>11</xdr:col>
      <xdr:colOff>238125</xdr:colOff>
      <xdr:row>2</xdr:row>
      <xdr:rowOff>95250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GrpSpPr/>
      </xdr:nvGrpSpPr>
      <xdr:grpSpPr>
        <a:xfrm>
          <a:off x="8648700" y="0"/>
          <a:ext cx="647700" cy="552450"/>
          <a:chOff x="219076" y="3457575"/>
          <a:chExt cx="647700" cy="552450"/>
        </a:xfrm>
      </xdr:grpSpPr>
      <xdr:pic macro="[0]!Voltar">
        <xdr:nvPicPr>
          <xdr:cNvPr id="12" name="Gráfico 11" descr="Seta de Linha: girar para a esquerda">
            <a:extLst>
              <a:ext uri="{FF2B5EF4-FFF2-40B4-BE49-F238E27FC236}">
                <a16:creationId xmlns:a16="http://schemas.microsoft.com/office/drawing/2014/main" id="{00000000-0008-0000-1E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1E00-00000D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209550</xdr:rowOff>
    </xdr:from>
    <xdr:to>
      <xdr:col>0</xdr:col>
      <xdr:colOff>1771650</xdr:colOff>
      <xdr:row>1</xdr:row>
      <xdr:rowOff>209550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CxnSpPr/>
      </xdr:nvCxnSpPr>
      <xdr:spPr>
        <a:xfrm>
          <a:off x="152400" y="476250"/>
          <a:ext cx="1619250" cy="0"/>
        </a:xfrm>
        <a:prstGeom prst="line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95250</xdr:colOff>
      <xdr:row>0</xdr:row>
      <xdr:rowOff>134938</xdr:rowOff>
    </xdr:from>
    <xdr:to>
      <xdr:col>0</xdr:col>
      <xdr:colOff>1209676</xdr:colOff>
      <xdr:row>1</xdr:row>
      <xdr:rowOff>92076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4938"/>
          <a:ext cx="1114426" cy="185738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7</xdr:row>
      <xdr:rowOff>190499</xdr:rowOff>
    </xdr:from>
    <xdr:to>
      <xdr:col>10</xdr:col>
      <xdr:colOff>733425</xdr:colOff>
      <xdr:row>10</xdr:row>
      <xdr:rowOff>28574</xdr:rowOff>
    </xdr:to>
    <xdr:pic>
      <xdr:nvPicPr>
        <xdr:cNvPr id="8" name="Gráfico 7" descr="Cartão de crédit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486775" y="1790699"/>
          <a:ext cx="523875" cy="523875"/>
        </a:xfrm>
        <a:prstGeom prst="rect">
          <a:avLst/>
        </a:prstGeom>
      </xdr:spPr>
    </xdr:pic>
    <xdr:clientData/>
  </xdr:twoCellAnchor>
  <xdr:twoCellAnchor editAs="absolute">
    <xdr:from>
      <xdr:col>8</xdr:col>
      <xdr:colOff>323850</xdr:colOff>
      <xdr:row>0</xdr:row>
      <xdr:rowOff>9525</xdr:rowOff>
    </xdr:from>
    <xdr:to>
      <xdr:col>9</xdr:col>
      <xdr:colOff>10800</xdr:colOff>
      <xdr:row>2</xdr:row>
      <xdr:rowOff>20325</xdr:rowOff>
    </xdr:to>
    <xdr:pic>
      <xdr:nvPicPr>
        <xdr:cNvPr id="9" name="Gráfico 8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03897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76201</xdr:colOff>
      <xdr:row>0</xdr:row>
      <xdr:rowOff>9526</xdr:rowOff>
    </xdr:from>
    <xdr:to>
      <xdr:col>9</xdr:col>
      <xdr:colOff>544201</xdr:colOff>
      <xdr:row>2</xdr:row>
      <xdr:rowOff>20326</xdr:rowOff>
    </xdr:to>
    <xdr:pic>
      <xdr:nvPicPr>
        <xdr:cNvPr id="10" name="Gráfico 9" descr="Tabela">
          <a:hlinkClick xmlns:r="http://schemas.openxmlformats.org/officeDocument/2006/relationships" r:id="rId8" tooltip="Banco de dados"/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572376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590550</xdr:colOff>
      <xdr:row>0</xdr:row>
      <xdr:rowOff>9525</xdr:rowOff>
    </xdr:from>
    <xdr:to>
      <xdr:col>10</xdr:col>
      <xdr:colOff>277500</xdr:colOff>
      <xdr:row>2</xdr:row>
      <xdr:rowOff>20325</xdr:rowOff>
    </xdr:to>
    <xdr:pic>
      <xdr:nvPicPr>
        <xdr:cNvPr id="11" name="Gráfico 10" descr="Repetir">
          <a:hlinkClick xmlns:r="http://schemas.openxmlformats.org/officeDocument/2006/relationships" r:id="rId11" tooltip="Transferência entre contas."/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08672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0</xdr:row>
      <xdr:rowOff>0</xdr:rowOff>
    </xdr:from>
    <xdr:to>
      <xdr:col>8</xdr:col>
      <xdr:colOff>258225</xdr:colOff>
      <xdr:row>1</xdr:row>
      <xdr:rowOff>210600</xdr:rowOff>
    </xdr:to>
    <xdr:pic>
      <xdr:nvPicPr>
        <xdr:cNvPr id="12" name="Gráfico 11" descr="Registrar">
          <a:hlinkClick xmlns:r="http://schemas.openxmlformats.org/officeDocument/2006/relationships" r:id="rId14" tooltip="Registrar"/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534150" y="0"/>
          <a:ext cx="439200" cy="4392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257175</xdr:colOff>
      <xdr:row>5</xdr:row>
      <xdr:rowOff>76200</xdr:rowOff>
    </xdr:from>
    <xdr:to>
      <xdr:col>6</xdr:col>
      <xdr:colOff>9525</xdr:colOff>
      <xdr:row>6</xdr:row>
      <xdr:rowOff>104775</xdr:rowOff>
    </xdr:to>
    <xdr:sp macro="" textlink="">
      <xdr:nvSpPr>
        <xdr:cNvPr id="13" name="Retângulo 12">
          <a:hlinkClick xmlns:r="http://schemas.openxmlformats.org/officeDocument/2006/relationships" r:id="rId17" tooltip="Vídeo de Ajuda mostrando o Recurso de Metas"/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SpPr/>
      </xdr:nvSpPr>
      <xdr:spPr>
        <a:xfrm>
          <a:off x="3848100" y="1219200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 editAs="absolute">
    <xdr:from>
      <xdr:col>9</xdr:col>
      <xdr:colOff>257175</xdr:colOff>
      <xdr:row>9</xdr:row>
      <xdr:rowOff>152400</xdr:rowOff>
    </xdr:from>
    <xdr:to>
      <xdr:col>11</xdr:col>
      <xdr:colOff>9525</xdr:colOff>
      <xdr:row>10</xdr:row>
      <xdr:rowOff>180975</xdr:rowOff>
    </xdr:to>
    <xdr:sp macro="" textlink="">
      <xdr:nvSpPr>
        <xdr:cNvPr id="14" name="Retângulo 13">
          <a:hlinkClick xmlns:r="http://schemas.openxmlformats.org/officeDocument/2006/relationships" r:id="rId18" tooltip="Vídeo de Ajuda mostrando o Recurso de Cartões"/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SpPr/>
      </xdr:nvSpPr>
      <xdr:spPr>
        <a:xfrm>
          <a:off x="7753350" y="2209800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>
    <xdr:from>
      <xdr:col>10</xdr:col>
      <xdr:colOff>333375</xdr:colOff>
      <xdr:row>0</xdr:row>
      <xdr:rowOff>0</xdr:rowOff>
    </xdr:from>
    <xdr:to>
      <xdr:col>11</xdr:col>
      <xdr:colOff>200025</xdr:colOff>
      <xdr:row>2</xdr:row>
      <xdr:rowOff>95250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F00-00000F000000}"/>
            </a:ext>
          </a:extLst>
        </xdr:cNvPr>
        <xdr:cNvGrpSpPr/>
      </xdr:nvGrpSpPr>
      <xdr:grpSpPr>
        <a:xfrm>
          <a:off x="8610600" y="0"/>
          <a:ext cx="647700" cy="552450"/>
          <a:chOff x="219076" y="3457575"/>
          <a:chExt cx="647700" cy="552450"/>
        </a:xfrm>
      </xdr:grpSpPr>
      <xdr:pic macro="[0]!Voltar">
        <xdr:nvPicPr>
          <xdr:cNvPr id="16" name="Gráfico 15" descr="Seta de Linha: girar para a esquerda">
            <a:extLst>
              <a:ext uri="{FF2B5EF4-FFF2-40B4-BE49-F238E27FC236}">
                <a16:creationId xmlns:a16="http://schemas.microsoft.com/office/drawing/2014/main" id="{00000000-0008-0000-1F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1F00-000011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106362</xdr:rowOff>
    </xdr:from>
    <xdr:to>
      <xdr:col>0</xdr:col>
      <xdr:colOff>1228725</xdr:colOff>
      <xdr:row>0</xdr:row>
      <xdr:rowOff>284162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06362"/>
          <a:ext cx="1066800" cy="1778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6</xdr:row>
      <xdr:rowOff>26175</xdr:rowOff>
    </xdr:from>
    <xdr:to>
      <xdr:col>4</xdr:col>
      <xdr:colOff>146931</xdr:colOff>
      <xdr:row>7</xdr:row>
      <xdr:rowOff>154800</xdr:rowOff>
    </xdr:to>
    <xdr:pic>
      <xdr:nvPicPr>
        <xdr:cNvPr id="5" name="Gráfico 4" descr="Engrenagen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12050" y="1502550"/>
          <a:ext cx="357225" cy="357225"/>
        </a:xfrm>
        <a:prstGeom prst="rect">
          <a:avLst/>
        </a:prstGeom>
      </xdr:spPr>
    </xdr:pic>
    <xdr:clientData/>
  </xdr:twoCellAnchor>
  <xdr:twoCellAnchor editAs="absolute">
    <xdr:from>
      <xdr:col>5</xdr:col>
      <xdr:colOff>2659132</xdr:colOff>
      <xdr:row>0</xdr:row>
      <xdr:rowOff>9525</xdr:rowOff>
    </xdr:from>
    <xdr:to>
      <xdr:col>6</xdr:col>
      <xdr:colOff>393457</xdr:colOff>
      <xdr:row>1</xdr:row>
      <xdr:rowOff>1275</xdr:rowOff>
    </xdr:to>
    <xdr:pic>
      <xdr:nvPicPr>
        <xdr:cNvPr id="21" name="Gráfico 20" descr="Cartão de crédito">
          <a:hlinkClick xmlns:r="http://schemas.openxmlformats.org/officeDocument/2006/relationships" r:id="rId6" tooltip="Cartão de crédito"/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1500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6</xdr:col>
      <xdr:colOff>458858</xdr:colOff>
      <xdr:row>0</xdr:row>
      <xdr:rowOff>9526</xdr:rowOff>
    </xdr:from>
    <xdr:to>
      <xdr:col>7</xdr:col>
      <xdr:colOff>288682</xdr:colOff>
      <xdr:row>1</xdr:row>
      <xdr:rowOff>1276</xdr:rowOff>
    </xdr:to>
    <xdr:pic>
      <xdr:nvPicPr>
        <xdr:cNvPr id="22" name="Gráfico 21" descr="Tabela">
          <a:hlinkClick xmlns:r="http://schemas.openxmlformats.org/officeDocument/2006/relationships" r:id="rId9" tooltip="Banco de dados"/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248401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335031</xdr:colOff>
      <xdr:row>0</xdr:row>
      <xdr:rowOff>9525</xdr:rowOff>
    </xdr:from>
    <xdr:to>
      <xdr:col>7</xdr:col>
      <xdr:colOff>803031</xdr:colOff>
      <xdr:row>1</xdr:row>
      <xdr:rowOff>1275</xdr:rowOff>
    </xdr:to>
    <xdr:pic>
      <xdr:nvPicPr>
        <xdr:cNvPr id="23" name="Gráfico 22" descr="Repetir">
          <a:hlinkClick xmlns:r="http://schemas.openxmlformats.org/officeDocument/2006/relationships" r:id="rId12" tooltip="Transferência entre contas."/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76275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5</xdr:col>
      <xdr:colOff>2154307</xdr:colOff>
      <xdr:row>0</xdr:row>
      <xdr:rowOff>0</xdr:rowOff>
    </xdr:from>
    <xdr:to>
      <xdr:col>5</xdr:col>
      <xdr:colOff>2593507</xdr:colOff>
      <xdr:row>0</xdr:row>
      <xdr:rowOff>439200</xdr:rowOff>
    </xdr:to>
    <xdr:pic>
      <xdr:nvPicPr>
        <xdr:cNvPr id="24" name="Gráfico 23" descr="Registrar">
          <a:hlinkClick xmlns:r="http://schemas.openxmlformats.org/officeDocument/2006/relationships" r:id="rId15" tooltip="Registrar"/>
          <a:extLst>
            <a:ext uri="{FF2B5EF4-FFF2-40B4-BE49-F238E27FC236}">
              <a16:creationId xmlns:a16="http://schemas.microsoft.com/office/drawing/2014/main" id="{00000000-0008-0000-2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5210175" y="0"/>
          <a:ext cx="439200" cy="439200"/>
        </a:xfrm>
        <a:prstGeom prst="rect">
          <a:avLst/>
        </a:prstGeom>
      </xdr:spPr>
    </xdr:pic>
    <xdr:clientData fPrintsWithSheet="0"/>
  </xdr:twoCellAnchor>
  <xdr:twoCellAnchor editAs="absolute">
    <xdr:from>
      <xdr:col>11</xdr:col>
      <xdr:colOff>517986</xdr:colOff>
      <xdr:row>12</xdr:row>
      <xdr:rowOff>171450</xdr:rowOff>
    </xdr:from>
    <xdr:to>
      <xdr:col>13</xdr:col>
      <xdr:colOff>323286</xdr:colOff>
      <xdr:row>14</xdr:row>
      <xdr:rowOff>28575</xdr:rowOff>
    </xdr:to>
    <xdr:sp macro="[0]!FiltrarNaoPago" textlink="">
      <xdr:nvSpPr>
        <xdr:cNvPr id="20" name="Retângulo 19">
          <a:hlinkClick xmlns:r="http://schemas.openxmlformats.org/officeDocument/2006/relationships" r:id="rId18" tooltip="DEFINIR METAS"/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/>
      </xdr:nvSpPr>
      <xdr:spPr>
        <a:xfrm>
          <a:off x="9566736" y="3619500"/>
          <a:ext cx="163410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50000"/>
                  <a:lumOff val="50000"/>
                </a:schemeClr>
              </a:solidFill>
            </a:rPr>
            <a:t>DEFINIR</a:t>
          </a:r>
          <a:r>
            <a:rPr lang="pt-BR" sz="1100" baseline="0">
              <a:solidFill>
                <a:schemeClr val="tx1">
                  <a:lumMod val="50000"/>
                  <a:lumOff val="50000"/>
                </a:schemeClr>
              </a:solidFill>
            </a:rPr>
            <a:t> METAS</a:t>
          </a:r>
          <a:endParaRPr lang="pt-BR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 fPrintsWithSheet="0"/>
  </xdr:twoCellAnchor>
  <xdr:twoCellAnchor editAs="absolute">
    <xdr:from>
      <xdr:col>11</xdr:col>
      <xdr:colOff>516873</xdr:colOff>
      <xdr:row>14</xdr:row>
      <xdr:rowOff>78799</xdr:rowOff>
    </xdr:from>
    <xdr:to>
      <xdr:col>13</xdr:col>
      <xdr:colOff>322173</xdr:colOff>
      <xdr:row>15</xdr:row>
      <xdr:rowOff>164523</xdr:rowOff>
    </xdr:to>
    <xdr:sp macro="" textlink="">
      <xdr:nvSpPr>
        <xdr:cNvPr id="25" name="Retângulo 24">
          <a:hlinkClick xmlns:r="http://schemas.openxmlformats.org/officeDocument/2006/relationships" r:id="rId19" tooltip="ACOMPANHAR A EVOLUÇÃO DAS DESPESAS E RENDIMENTOS"/>
          <a:extLst>
            <a:ext uri="{FF2B5EF4-FFF2-40B4-BE49-F238E27FC236}">
              <a16:creationId xmlns:a16="http://schemas.microsoft.com/office/drawing/2014/main" id="{00000000-0008-0000-2000-000019000000}"/>
            </a:ext>
          </a:extLst>
        </xdr:cNvPr>
        <xdr:cNvSpPr/>
      </xdr:nvSpPr>
      <xdr:spPr>
        <a:xfrm>
          <a:off x="9565623" y="3984049"/>
          <a:ext cx="1634100" cy="314324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50000"/>
                  <a:lumOff val="50000"/>
                </a:schemeClr>
              </a:solidFill>
            </a:rPr>
            <a:t>ACOMPANHAR METAS</a:t>
          </a:r>
        </a:p>
      </xdr:txBody>
    </xdr:sp>
    <xdr:clientData fPrintsWithSheet="0"/>
  </xdr:twoCellAnchor>
  <xdr:twoCellAnchor editAs="oneCell">
    <xdr:from>
      <xdr:col>6</xdr:col>
      <xdr:colOff>396592</xdr:colOff>
      <xdr:row>16</xdr:row>
      <xdr:rowOff>220909</xdr:rowOff>
    </xdr:from>
    <xdr:to>
      <xdr:col>7</xdr:col>
      <xdr:colOff>67142</xdr:colOff>
      <xdr:row>18</xdr:row>
      <xdr:rowOff>63501</xdr:rowOff>
    </xdr:to>
    <xdr:pic>
      <xdr:nvPicPr>
        <xdr:cNvPr id="26" name="Gráfico 25" descr="Engrenagens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2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302092" y="4274326"/>
          <a:ext cx="305551" cy="308258"/>
        </a:xfrm>
        <a:prstGeom prst="rect">
          <a:avLst/>
        </a:prstGeom>
      </xdr:spPr>
    </xdr:pic>
    <xdr:clientData/>
  </xdr:twoCellAnchor>
  <xdr:twoCellAnchor editAs="oneCell">
    <xdr:from>
      <xdr:col>4</xdr:col>
      <xdr:colOff>1209675</xdr:colOff>
      <xdr:row>9</xdr:row>
      <xdr:rowOff>47625</xdr:rowOff>
    </xdr:from>
    <xdr:to>
      <xdr:col>4</xdr:col>
      <xdr:colOff>1504950</xdr:colOff>
      <xdr:row>9</xdr:row>
      <xdr:rowOff>342900</xdr:rowOff>
    </xdr:to>
    <xdr:pic macro="[0]!Fornecedor">
      <xdr:nvPicPr>
        <xdr:cNvPr id="3" name="Imagem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675" y="2676525"/>
          <a:ext cx="295275" cy="295275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0</xdr:row>
      <xdr:rowOff>0</xdr:rowOff>
    </xdr:from>
    <xdr:to>
      <xdr:col>8</xdr:col>
      <xdr:colOff>695325</xdr:colOff>
      <xdr:row>1</xdr:row>
      <xdr:rowOff>76200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2000-00001B000000}"/>
            </a:ext>
          </a:extLst>
        </xdr:cNvPr>
        <xdr:cNvGrpSpPr/>
      </xdr:nvGrpSpPr>
      <xdr:grpSpPr>
        <a:xfrm>
          <a:off x="7305675" y="0"/>
          <a:ext cx="647700" cy="552450"/>
          <a:chOff x="219076" y="3457575"/>
          <a:chExt cx="647700" cy="552450"/>
        </a:xfrm>
      </xdr:grpSpPr>
      <xdr:pic macro="[0]!Voltar">
        <xdr:nvPicPr>
          <xdr:cNvPr id="28" name="Gráfico 27" descr="Seta de Linha: girar para a esquerda">
            <a:extLst>
              <a:ext uri="{FF2B5EF4-FFF2-40B4-BE49-F238E27FC236}">
                <a16:creationId xmlns:a16="http://schemas.microsoft.com/office/drawing/2014/main" id="{00000000-0008-0000-2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0000000-0008-0000-2000-00001D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9</xdr:col>
      <xdr:colOff>9524</xdr:colOff>
      <xdr:row>0</xdr:row>
      <xdr:rowOff>0</xdr:rowOff>
    </xdr:from>
    <xdr:to>
      <xdr:col>15</xdr:col>
      <xdr:colOff>142874</xdr:colOff>
      <xdr:row>7</xdr:row>
      <xdr:rowOff>66675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0</xdr:col>
      <xdr:colOff>1200978</xdr:colOff>
      <xdr:row>0</xdr:row>
      <xdr:rowOff>430699</xdr:rowOff>
    </xdr:from>
    <xdr:to>
      <xdr:col>4</xdr:col>
      <xdr:colOff>0</xdr:colOff>
      <xdr:row>1</xdr:row>
      <xdr:rowOff>140808</xdr:rowOff>
    </xdr:to>
    <xdr:sp macro="[0]!OcultarColunaA" textlink="">
      <xdr:nvSpPr>
        <xdr:cNvPr id="2" name="Seta para a esquerda e para a direita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200978" y="430699"/>
          <a:ext cx="331305" cy="190500"/>
        </a:xfrm>
        <a:prstGeom prst="leftRightArrow">
          <a:avLst/>
        </a:prstGeom>
        <a:solidFill>
          <a:schemeClr val="bg1"/>
        </a:solidFill>
        <a:ln w="28575"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7</xdr:row>
          <xdr:rowOff>76200</xdr:rowOff>
        </xdr:from>
        <xdr:to>
          <xdr:col>13</xdr:col>
          <xdr:colOff>476250</xdr:colOff>
          <xdr:row>9</xdr:row>
          <xdr:rowOff>123825</xdr:rowOff>
        </xdr:to>
        <xdr:sp macro="" textlink="">
          <xdr:nvSpPr>
            <xdr:cNvPr id="239618" name="Button 2" hidden="1">
              <a:extLst>
                <a:ext uri="{63B3BB69-23CF-44E3-9099-C40C66FF867C}">
                  <a14:compatExt spid="_x0000_s239618"/>
                </a:ext>
                <a:ext uri="{FF2B5EF4-FFF2-40B4-BE49-F238E27FC236}">
                  <a16:creationId xmlns:a16="http://schemas.microsoft.com/office/drawing/2014/main" id="{00000000-0008-0000-2000-00000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2428875</xdr:colOff>
          <xdr:row>2</xdr:row>
          <xdr:rowOff>190500</xdr:rowOff>
        </xdr:from>
        <xdr:to>
          <xdr:col>6</xdr:col>
          <xdr:colOff>104775</xdr:colOff>
          <xdr:row>4</xdr:row>
          <xdr:rowOff>0</xdr:rowOff>
        </xdr:to>
        <xdr:sp macro="" textlink="">
          <xdr:nvSpPr>
            <xdr:cNvPr id="239619" name="Button 3" hidden="1">
              <a:extLst>
                <a:ext uri="{63B3BB69-23CF-44E3-9099-C40C66FF867C}">
                  <a14:compatExt spid="_x0000_s239619"/>
                </a:ext>
                <a:ext uri="{FF2B5EF4-FFF2-40B4-BE49-F238E27FC236}">
                  <a16:creationId xmlns:a16="http://schemas.microsoft.com/office/drawing/2014/main" id="{00000000-0008-0000-2000-000003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2438400</xdr:colOff>
          <xdr:row>1</xdr:row>
          <xdr:rowOff>228600</xdr:rowOff>
        </xdr:from>
        <xdr:to>
          <xdr:col>5</xdr:col>
          <xdr:colOff>2619375</xdr:colOff>
          <xdr:row>2</xdr:row>
          <xdr:rowOff>180975</xdr:rowOff>
        </xdr:to>
        <xdr:sp macro="" textlink="">
          <xdr:nvSpPr>
            <xdr:cNvPr id="239620" name="Button 4" hidden="1">
              <a:extLst>
                <a:ext uri="{63B3BB69-23CF-44E3-9099-C40C66FF867C}">
                  <a14:compatExt spid="_x0000_s239620"/>
                </a:ext>
                <a:ext uri="{FF2B5EF4-FFF2-40B4-BE49-F238E27FC236}">
                  <a16:creationId xmlns:a16="http://schemas.microsoft.com/office/drawing/2014/main" id="{00000000-0008-0000-2000-00000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2647950</xdr:colOff>
          <xdr:row>2</xdr:row>
          <xdr:rowOff>0</xdr:rowOff>
        </xdr:from>
        <xdr:to>
          <xdr:col>6</xdr:col>
          <xdr:colOff>95250</xdr:colOff>
          <xdr:row>2</xdr:row>
          <xdr:rowOff>180975</xdr:rowOff>
        </xdr:to>
        <xdr:sp macro="" textlink="">
          <xdr:nvSpPr>
            <xdr:cNvPr id="239621" name="Button 5" hidden="1">
              <a:extLst>
                <a:ext uri="{63B3BB69-23CF-44E3-9099-C40C66FF867C}">
                  <a14:compatExt spid="_x0000_s239621"/>
                </a:ext>
                <a:ext uri="{FF2B5EF4-FFF2-40B4-BE49-F238E27FC236}">
                  <a16:creationId xmlns:a16="http://schemas.microsoft.com/office/drawing/2014/main" id="{00000000-0008-0000-2000-000005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219075</xdr:rowOff>
        </xdr:from>
        <xdr:to>
          <xdr:col>7</xdr:col>
          <xdr:colOff>104775</xdr:colOff>
          <xdr:row>7</xdr:row>
          <xdr:rowOff>219075</xdr:rowOff>
        </xdr:to>
        <xdr:sp macro="" textlink="">
          <xdr:nvSpPr>
            <xdr:cNvPr id="239625" name="Spinner 9" hidden="1">
              <a:extLst>
                <a:ext uri="{63B3BB69-23CF-44E3-9099-C40C66FF867C}">
                  <a14:compatExt spid="_x0000_s239625"/>
                </a:ext>
                <a:ext uri="{FF2B5EF4-FFF2-40B4-BE49-F238E27FC236}">
                  <a16:creationId xmlns:a16="http://schemas.microsoft.com/office/drawing/2014/main" id="{00000000-0008-0000-2000-000009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9</xdr:row>
          <xdr:rowOff>161925</xdr:rowOff>
        </xdr:from>
        <xdr:to>
          <xdr:col>13</xdr:col>
          <xdr:colOff>457200</xdr:colOff>
          <xdr:row>11</xdr:row>
          <xdr:rowOff>57150</xdr:rowOff>
        </xdr:to>
        <xdr:sp macro="" textlink="">
          <xdr:nvSpPr>
            <xdr:cNvPr id="239627" name="Botão 11" hidden="1">
              <a:extLst>
                <a:ext uri="{63B3BB69-23CF-44E3-9099-C40C66FF867C}">
                  <a14:compatExt spid="_x0000_s239627"/>
                </a:ext>
                <a:ext uri="{FF2B5EF4-FFF2-40B4-BE49-F238E27FC236}">
                  <a16:creationId xmlns:a16="http://schemas.microsoft.com/office/drawing/2014/main" id="{00000000-0008-0000-2000-00000B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REGISTRAR E NOVO SEMELHANTE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2428875</xdr:colOff>
          <xdr:row>4</xdr:row>
          <xdr:rowOff>9525</xdr:rowOff>
        </xdr:from>
        <xdr:to>
          <xdr:col>6</xdr:col>
          <xdr:colOff>104775</xdr:colOff>
          <xdr:row>5</xdr:row>
          <xdr:rowOff>47625</xdr:rowOff>
        </xdr:to>
        <xdr:sp macro="" textlink="">
          <xdr:nvSpPr>
            <xdr:cNvPr id="239634" name="Botão 18" hidden="1">
              <a:extLst>
                <a:ext uri="{63B3BB69-23CF-44E3-9099-C40C66FF867C}">
                  <a14:compatExt spid="_x0000_s239634"/>
                </a:ext>
                <a:ext uri="{FF2B5EF4-FFF2-40B4-BE49-F238E27FC236}">
                  <a16:creationId xmlns:a16="http://schemas.microsoft.com/office/drawing/2014/main" id="{00000000-0008-0000-2000-000012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5</xdr:row>
          <xdr:rowOff>66675</xdr:rowOff>
        </xdr:from>
        <xdr:to>
          <xdr:col>5</xdr:col>
          <xdr:colOff>2171700</xdr:colOff>
          <xdr:row>5</xdr:row>
          <xdr:rowOff>352425</xdr:rowOff>
        </xdr:to>
        <xdr:sp macro="" textlink="">
          <xdr:nvSpPr>
            <xdr:cNvPr id="239636" name="Botão 20" hidden="1">
              <a:extLst>
                <a:ext uri="{63B3BB69-23CF-44E3-9099-C40C66FF867C}">
                  <a14:compatExt spid="_x0000_s239636"/>
                </a:ext>
                <a:ext uri="{FF2B5EF4-FFF2-40B4-BE49-F238E27FC236}">
                  <a16:creationId xmlns:a16="http://schemas.microsoft.com/office/drawing/2014/main" id="{00000000-0008-0000-2000-000014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Grupos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1419225</xdr:colOff>
          <xdr:row>6</xdr:row>
          <xdr:rowOff>28575</xdr:rowOff>
        </xdr:from>
        <xdr:to>
          <xdr:col>5</xdr:col>
          <xdr:colOff>76200</xdr:colOff>
          <xdr:row>7</xdr:row>
          <xdr:rowOff>209550</xdr:rowOff>
        </xdr:to>
        <xdr:sp macro="" textlink="">
          <xdr:nvSpPr>
            <xdr:cNvPr id="239639" name="Botão 23" hidden="1">
              <a:extLst>
                <a:ext uri="{63B3BB69-23CF-44E3-9099-C40C66FF867C}">
                  <a14:compatExt spid="_x0000_s239639"/>
                </a:ext>
                <a:ext uri="{FF2B5EF4-FFF2-40B4-BE49-F238E27FC236}">
                  <a16:creationId xmlns:a16="http://schemas.microsoft.com/office/drawing/2014/main" id="{00000000-0008-0000-2000-000017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16</xdr:row>
          <xdr:rowOff>171450</xdr:rowOff>
        </xdr:from>
        <xdr:to>
          <xdr:col>0</xdr:col>
          <xdr:colOff>1209675</xdr:colOff>
          <xdr:row>17</xdr:row>
          <xdr:rowOff>180975</xdr:rowOff>
        </xdr:to>
        <xdr:sp macro="" textlink="">
          <xdr:nvSpPr>
            <xdr:cNvPr id="239641" name="Botão 25" hidden="1">
              <a:extLst>
                <a:ext uri="{63B3BB69-23CF-44E3-9099-C40C66FF867C}">
                  <a14:compatExt spid="_x0000_s239641"/>
                </a:ext>
                <a:ext uri="{FF2B5EF4-FFF2-40B4-BE49-F238E27FC236}">
                  <a16:creationId xmlns:a16="http://schemas.microsoft.com/office/drawing/2014/main" id="{00000000-0008-0000-2000-000019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11</xdr:row>
          <xdr:rowOff>95250</xdr:rowOff>
        </xdr:from>
        <xdr:to>
          <xdr:col>13</xdr:col>
          <xdr:colOff>466725</xdr:colOff>
          <xdr:row>12</xdr:row>
          <xdr:rowOff>114300</xdr:rowOff>
        </xdr:to>
        <xdr:sp macro="" textlink="">
          <xdr:nvSpPr>
            <xdr:cNvPr id="239643" name="Button 1051" hidden="1">
              <a:extLst>
                <a:ext uri="{63B3BB69-23CF-44E3-9099-C40C66FF867C}">
                  <a14:compatExt spid="_x0000_s239643"/>
                </a:ext>
                <a:ext uri="{FF2B5EF4-FFF2-40B4-BE49-F238E27FC236}">
                  <a16:creationId xmlns:a16="http://schemas.microsoft.com/office/drawing/2014/main" id="{00000000-0008-0000-2000-00001B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Tela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733425</xdr:colOff>
      <xdr:row>0</xdr:row>
      <xdr:rowOff>200024</xdr:rowOff>
    </xdr:from>
    <xdr:to>
      <xdr:col>7</xdr:col>
      <xdr:colOff>390525</xdr:colOff>
      <xdr:row>3</xdr:row>
      <xdr:rowOff>171449</xdr:rowOff>
    </xdr:to>
    <xdr:sp macro="[0]!RelCont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5114925" y="200024"/>
          <a:ext cx="2343150" cy="6572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accent1"/>
              </a:solidFill>
              <a:latin typeface="+mn-lt"/>
              <a:ea typeface="+mn-ea"/>
              <a:cs typeface="+mn-cs"/>
            </a:rPr>
            <a:t>GERAR</a:t>
          </a:r>
          <a:r>
            <a:rPr lang="pt-BR" sz="1100" baseline="0">
              <a:solidFill>
                <a:schemeClr val="accent1"/>
              </a:solidFill>
              <a:latin typeface="+mn-lt"/>
              <a:ea typeface="+mn-ea"/>
              <a:cs typeface="+mn-cs"/>
            </a:rPr>
            <a:t> RELATÓRIO</a:t>
          </a:r>
          <a:endParaRPr lang="pt-BR" sz="1100">
            <a:solidFill>
              <a:schemeClr val="accen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7</xdr:col>
      <xdr:colOff>447675</xdr:colOff>
      <xdr:row>0</xdr:row>
      <xdr:rowOff>209549</xdr:rowOff>
    </xdr:from>
    <xdr:to>
      <xdr:col>8</xdr:col>
      <xdr:colOff>133350</xdr:colOff>
      <xdr:row>3</xdr:row>
      <xdr:rowOff>180974</xdr:rowOff>
    </xdr:to>
    <xdr:sp macro="[0]!LimpaRelContas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7515225" y="209549"/>
          <a:ext cx="1019175" cy="6572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accent1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 fPrintsWithSheet="0"/>
  </xdr:twoCellAnchor>
  <xdr:twoCellAnchor>
    <xdr:from>
      <xdr:col>0</xdr:col>
      <xdr:colOff>333375</xdr:colOff>
      <xdr:row>15</xdr:row>
      <xdr:rowOff>142875</xdr:rowOff>
    </xdr:from>
    <xdr:to>
      <xdr:col>0</xdr:col>
      <xdr:colOff>981075</xdr:colOff>
      <xdr:row>18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GrpSpPr/>
      </xdr:nvGrpSpPr>
      <xdr:grpSpPr>
        <a:xfrm>
          <a:off x="333375" y="3571875"/>
          <a:ext cx="647700" cy="552450"/>
          <a:chOff x="219076" y="3457575"/>
          <a:chExt cx="647700" cy="552450"/>
        </a:xfrm>
      </xdr:grpSpPr>
      <xdr:pic macro="[0]!Voltar">
        <xdr:nvPicPr>
          <xdr:cNvPr id="6" name="Gráfico 5" descr="Seta de Linha: girar para a esquerda">
            <a:extLst>
              <a:ext uri="{FF2B5EF4-FFF2-40B4-BE49-F238E27FC236}">
                <a16:creationId xmlns:a16="http://schemas.microsoft.com/office/drawing/2014/main" id="{00000000-0008-0000-2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2100-00000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23</xdr:row>
      <xdr:rowOff>202407</xdr:rowOff>
    </xdr:from>
    <xdr:to>
      <xdr:col>14</xdr:col>
      <xdr:colOff>825500</xdr:colOff>
      <xdr:row>38</xdr:row>
      <xdr:rowOff>107157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85725</xdr:colOff>
      <xdr:row>2</xdr:row>
      <xdr:rowOff>76200</xdr:rowOff>
    </xdr:from>
    <xdr:to>
      <xdr:col>11</xdr:col>
      <xdr:colOff>553725</xdr:colOff>
      <xdr:row>4</xdr:row>
      <xdr:rowOff>39375</xdr:rowOff>
    </xdr:to>
    <xdr:pic>
      <xdr:nvPicPr>
        <xdr:cNvPr id="4" name="Gráfico 3" descr="Cartão de crédito">
          <a:hlinkClick xmlns:r="http://schemas.openxmlformats.org/officeDocument/2006/relationships" r:id="rId2" tooltip="Cartão de crédito"/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48825" y="5334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11</xdr:col>
      <xdr:colOff>619126</xdr:colOff>
      <xdr:row>2</xdr:row>
      <xdr:rowOff>76201</xdr:rowOff>
    </xdr:from>
    <xdr:to>
      <xdr:col>12</xdr:col>
      <xdr:colOff>306076</xdr:colOff>
      <xdr:row>4</xdr:row>
      <xdr:rowOff>39376</xdr:rowOff>
    </xdr:to>
    <xdr:pic>
      <xdr:nvPicPr>
        <xdr:cNvPr id="5" name="Gráfico 4" descr="Tabela">
          <a:hlinkClick xmlns:r="http://schemas.openxmlformats.org/officeDocument/2006/relationships" r:id="rId5" tooltip="Banco de dados"/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182226" y="533401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12</xdr:col>
      <xdr:colOff>352425</xdr:colOff>
      <xdr:row>2</xdr:row>
      <xdr:rowOff>76200</xdr:rowOff>
    </xdr:from>
    <xdr:to>
      <xdr:col>13</xdr:col>
      <xdr:colOff>39375</xdr:colOff>
      <xdr:row>4</xdr:row>
      <xdr:rowOff>39375</xdr:rowOff>
    </xdr:to>
    <xdr:pic>
      <xdr:nvPicPr>
        <xdr:cNvPr id="6" name="Gráfico 5" descr="Repetir">
          <a:hlinkClick xmlns:r="http://schemas.openxmlformats.org/officeDocument/2006/relationships" r:id="rId8" tooltip="Transferência entre contas."/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696575" y="5334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10</xdr:col>
      <xdr:colOff>361950</xdr:colOff>
      <xdr:row>2</xdr:row>
      <xdr:rowOff>66675</xdr:rowOff>
    </xdr:from>
    <xdr:to>
      <xdr:col>11</xdr:col>
      <xdr:colOff>20100</xdr:colOff>
      <xdr:row>4</xdr:row>
      <xdr:rowOff>1050</xdr:rowOff>
    </xdr:to>
    <xdr:pic>
      <xdr:nvPicPr>
        <xdr:cNvPr id="7" name="Gráfico 6" descr="Registrar">
          <a:hlinkClick xmlns:r="http://schemas.openxmlformats.org/officeDocument/2006/relationships" r:id="rId11" tooltip="Registrar"/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144000" y="523875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190500</xdr:colOff>
      <xdr:row>39</xdr:row>
      <xdr:rowOff>195261</xdr:rowOff>
    </xdr:from>
    <xdr:to>
      <xdr:col>15</xdr:col>
      <xdr:colOff>0</xdr:colOff>
      <xdr:row>62</xdr:row>
      <xdr:rowOff>66674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209550</xdr:colOff>
      <xdr:row>39</xdr:row>
      <xdr:rowOff>209550</xdr:rowOff>
    </xdr:from>
    <xdr:to>
      <xdr:col>5</xdr:col>
      <xdr:colOff>352425</xdr:colOff>
      <xdr:row>41</xdr:row>
      <xdr:rowOff>161925</xdr:rowOff>
    </xdr:to>
    <xdr:sp macro="" textlink="$C$12">
      <xdr:nvSpPr>
        <xdr:cNvPr id="8" name="CaixaDeTexto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SpPr txBox="1"/>
      </xdr:nvSpPr>
      <xdr:spPr>
        <a:xfrm>
          <a:off x="4305300" y="9172575"/>
          <a:ext cx="923925" cy="409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2EB4771-0AB4-4053-AC9A-2FF9918EA230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2018</a:t>
          </a:fld>
          <a:endParaRPr lang="pt-BR" sz="1100"/>
        </a:p>
      </xdr:txBody>
    </xdr:sp>
    <xdr:clientData/>
  </xdr:twoCellAnchor>
  <xdr:twoCellAnchor>
    <xdr:from>
      <xdr:col>13</xdr:col>
      <xdr:colOff>142875</xdr:colOff>
      <xdr:row>1</xdr:row>
      <xdr:rowOff>219075</xdr:rowOff>
    </xdr:from>
    <xdr:to>
      <xdr:col>14</xdr:col>
      <xdr:colOff>9525</xdr:colOff>
      <xdr:row>4</xdr:row>
      <xdr:rowOff>38100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GrpSpPr/>
      </xdr:nvGrpSpPr>
      <xdr:grpSpPr>
        <a:xfrm>
          <a:off x="11268075" y="447675"/>
          <a:ext cx="647700" cy="552450"/>
          <a:chOff x="219076" y="3457575"/>
          <a:chExt cx="647700" cy="552450"/>
        </a:xfrm>
      </xdr:grpSpPr>
      <xdr:pic macro="[0]!Voltar">
        <xdr:nvPicPr>
          <xdr:cNvPr id="12" name="Gráfico 11" descr="Seta de Linha: girar para a esquerda">
            <a:extLst>
              <a:ext uri="{FF2B5EF4-FFF2-40B4-BE49-F238E27FC236}">
                <a16:creationId xmlns:a16="http://schemas.microsoft.com/office/drawing/2014/main" id="{00000000-0008-0000-2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2200-00000D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11</xdr:row>
          <xdr:rowOff>38100</xdr:rowOff>
        </xdr:from>
        <xdr:to>
          <xdr:col>2</xdr:col>
          <xdr:colOff>1762125</xdr:colOff>
          <xdr:row>12</xdr:row>
          <xdr:rowOff>209550</xdr:rowOff>
        </xdr:to>
        <xdr:sp macro="" textlink="">
          <xdr:nvSpPr>
            <xdr:cNvPr id="427015" name="Controle giratório 7" hidden="1">
              <a:extLst>
                <a:ext uri="{63B3BB69-23CF-44E3-9099-C40C66FF867C}">
                  <a14:compatExt spid="_x0000_s427015"/>
                </a:ext>
                <a:ext uri="{FF2B5EF4-FFF2-40B4-BE49-F238E27FC236}">
                  <a16:creationId xmlns:a16="http://schemas.microsoft.com/office/drawing/2014/main" id="{00000000-0008-0000-2200-0000078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39</xdr:row>
          <xdr:rowOff>209550</xdr:rowOff>
        </xdr:from>
        <xdr:to>
          <xdr:col>6</xdr:col>
          <xdr:colOff>9525</xdr:colOff>
          <xdr:row>41</xdr:row>
          <xdr:rowOff>152400</xdr:rowOff>
        </xdr:to>
        <xdr:sp macro="" textlink="">
          <xdr:nvSpPr>
            <xdr:cNvPr id="427016" name="Spinner 1032" hidden="1">
              <a:extLst>
                <a:ext uri="{63B3BB69-23CF-44E3-9099-C40C66FF867C}">
                  <a14:compatExt spid="_x0000_s427016"/>
                </a:ext>
                <a:ext uri="{FF2B5EF4-FFF2-40B4-BE49-F238E27FC236}">
                  <a16:creationId xmlns:a16="http://schemas.microsoft.com/office/drawing/2014/main" id="{00000000-0008-0000-2200-0000088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5</xdr:row>
      <xdr:rowOff>57150</xdr:rowOff>
    </xdr:from>
    <xdr:to>
      <xdr:col>4</xdr:col>
      <xdr:colOff>1924050</xdr:colOff>
      <xdr:row>6</xdr:row>
      <xdr:rowOff>142875</xdr:rowOff>
    </xdr:to>
    <xdr:sp macro="[0]!VerFatur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4543425" y="1457325"/>
          <a:ext cx="1571625" cy="314325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 LANÇAMENTOS</a:t>
          </a:r>
        </a:p>
      </xdr:txBody>
    </xdr:sp>
    <xdr:clientData/>
  </xdr:twoCellAnchor>
  <xdr:twoCellAnchor>
    <xdr:from>
      <xdr:col>6</xdr:col>
      <xdr:colOff>28575</xdr:colOff>
      <xdr:row>5</xdr:row>
      <xdr:rowOff>57151</xdr:rowOff>
    </xdr:from>
    <xdr:to>
      <xdr:col>8</xdr:col>
      <xdr:colOff>142875</xdr:colOff>
      <xdr:row>6</xdr:row>
      <xdr:rowOff>219075</xdr:rowOff>
    </xdr:to>
    <xdr:sp macro="[0]!PagarFatur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7715250" y="1457326"/>
          <a:ext cx="2781300" cy="390524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u="sng"/>
            <a:t>PAGAR FATURA</a:t>
          </a:r>
        </a:p>
      </xdr:txBody>
    </xdr:sp>
    <xdr:clientData/>
  </xdr:twoCellAnchor>
  <xdr:twoCellAnchor editAs="absolute">
    <xdr:from>
      <xdr:col>7</xdr:col>
      <xdr:colOff>1371600</xdr:colOff>
      <xdr:row>0</xdr:row>
      <xdr:rowOff>9525</xdr:rowOff>
    </xdr:from>
    <xdr:to>
      <xdr:col>7</xdr:col>
      <xdr:colOff>1839600</xdr:colOff>
      <xdr:row>1</xdr:row>
      <xdr:rowOff>134625</xdr:rowOff>
    </xdr:to>
    <xdr:pic>
      <xdr:nvPicPr>
        <xdr:cNvPr id="5" name="Gráfico 4" descr="Cartão de crédito">
          <a:hlinkClick xmlns:r="http://schemas.openxmlformats.org/officeDocument/2006/relationships" r:id="rId1" tooltip="Cartão de crédito"/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44892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28576</xdr:colOff>
      <xdr:row>0</xdr:row>
      <xdr:rowOff>9526</xdr:rowOff>
    </xdr:from>
    <xdr:to>
      <xdr:col>8</xdr:col>
      <xdr:colOff>487051</xdr:colOff>
      <xdr:row>1</xdr:row>
      <xdr:rowOff>134626</xdr:rowOff>
    </xdr:to>
    <xdr:pic>
      <xdr:nvPicPr>
        <xdr:cNvPr id="6" name="Gráfico 5" descr="Tabela">
          <a:hlinkClick xmlns:r="http://schemas.openxmlformats.org/officeDocument/2006/relationships" r:id="rId4" tooltip="Banco de dados"/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982326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533400</xdr:colOff>
      <xdr:row>0</xdr:row>
      <xdr:rowOff>9525</xdr:rowOff>
    </xdr:from>
    <xdr:to>
      <xdr:col>9</xdr:col>
      <xdr:colOff>315600</xdr:colOff>
      <xdr:row>1</xdr:row>
      <xdr:rowOff>134625</xdr:rowOff>
    </xdr:to>
    <xdr:pic>
      <xdr:nvPicPr>
        <xdr:cNvPr id="7" name="Gráfico 6" descr="Repetir">
          <a:hlinkClick xmlns:r="http://schemas.openxmlformats.org/officeDocument/2006/relationships" r:id="rId7" tooltip="Transferência entre contas."/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496675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866775</xdr:colOff>
      <xdr:row>0</xdr:row>
      <xdr:rowOff>0</xdr:rowOff>
    </xdr:from>
    <xdr:to>
      <xdr:col>7</xdr:col>
      <xdr:colOff>1305975</xdr:colOff>
      <xdr:row>1</xdr:row>
      <xdr:rowOff>96300</xdr:rowOff>
    </xdr:to>
    <xdr:pic>
      <xdr:nvPicPr>
        <xdr:cNvPr id="8" name="Gráfico 7" descr="Registrar">
          <a:hlinkClick xmlns:r="http://schemas.openxmlformats.org/officeDocument/2006/relationships" r:id="rId10" tooltip="Registrar"/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944100" y="0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57150</xdr:rowOff>
    </xdr:from>
    <xdr:to>
      <xdr:col>6</xdr:col>
      <xdr:colOff>0</xdr:colOff>
      <xdr:row>6</xdr:row>
      <xdr:rowOff>142875</xdr:rowOff>
    </xdr:to>
    <xdr:sp macro="[0]!VerDetalhesFatura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6153150" y="1457325"/>
          <a:ext cx="1533525" cy="314325"/>
        </a:xfrm>
        <a:prstGeom prst="rect">
          <a:avLst/>
        </a:prstGeom>
        <a:solidFill>
          <a:schemeClr val="accent6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EDITAR</a:t>
          </a:r>
          <a:r>
            <a:rPr lang="pt-BR" sz="1100" baseline="0">
              <a:solidFill>
                <a:schemeClr val="bg1"/>
              </a:solidFill>
            </a:rPr>
            <a:t> SELEÇÃO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409575</xdr:colOff>
      <xdr:row>5</xdr:row>
      <xdr:rowOff>161925</xdr:rowOff>
    </xdr:from>
    <xdr:to>
      <xdr:col>10</xdr:col>
      <xdr:colOff>295275</xdr:colOff>
      <xdr:row>6</xdr:row>
      <xdr:rowOff>190500</xdr:rowOff>
    </xdr:to>
    <xdr:sp macro="" textlink="">
      <xdr:nvSpPr>
        <xdr:cNvPr id="12" name="Retângulo 11">
          <a:hlinkClick xmlns:r="http://schemas.openxmlformats.org/officeDocument/2006/relationships" r:id="rId13" tooltip="Vídeo de Ajuda mostrando o Recurso de Cartões"/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SpPr/>
      </xdr:nvSpPr>
      <xdr:spPr>
        <a:xfrm>
          <a:off x="11372850" y="1562100"/>
          <a:ext cx="1314450" cy="257175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Vídeo</a:t>
          </a:r>
          <a:r>
            <a:rPr lang="pt-BR" sz="1100" baseline="0"/>
            <a:t> de Ajuda</a:t>
          </a:r>
          <a:endParaRPr lang="pt-BR" sz="1100"/>
        </a:p>
      </xdr:txBody>
    </xdr:sp>
    <xdr:clientData fLocksWithSheet="0" fPrintsWithSheet="0"/>
  </xdr:twoCellAnchor>
  <xdr:twoCellAnchor>
    <xdr:from>
      <xdr:col>9</xdr:col>
      <xdr:colOff>390525</xdr:colOff>
      <xdr:row>0</xdr:row>
      <xdr:rowOff>0</xdr:rowOff>
    </xdr:from>
    <xdr:to>
      <xdr:col>10</xdr:col>
      <xdr:colOff>295275</xdr:colOff>
      <xdr:row>1</xdr:row>
      <xdr:rowOff>209550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GrpSpPr/>
      </xdr:nvGrpSpPr>
      <xdr:grpSpPr>
        <a:xfrm>
          <a:off x="12030075" y="0"/>
          <a:ext cx="647700" cy="552450"/>
          <a:chOff x="219076" y="3457575"/>
          <a:chExt cx="647700" cy="552450"/>
        </a:xfrm>
      </xdr:grpSpPr>
      <xdr:pic macro="[0]!Voltar">
        <xdr:nvPicPr>
          <xdr:cNvPr id="11" name="Gráfico 10" descr="Seta de Linha: girar para a esquerda">
            <a:extLst>
              <a:ext uri="{FF2B5EF4-FFF2-40B4-BE49-F238E27FC236}">
                <a16:creationId xmlns:a16="http://schemas.microsoft.com/office/drawing/2014/main" id="{00000000-0008-0000-2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2300-00000D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1057275</xdr:colOff>
      <xdr:row>1</xdr:row>
      <xdr:rowOff>85725</xdr:rowOff>
    </xdr:from>
    <xdr:to>
      <xdr:col>1</xdr:col>
      <xdr:colOff>140805</xdr:colOff>
      <xdr:row>1</xdr:row>
      <xdr:rowOff>276225</xdr:rowOff>
    </xdr:to>
    <xdr:sp macro="[0]!OcultarColunaA" textlink="">
      <xdr:nvSpPr>
        <xdr:cNvPr id="15" name="Seta para a esquerda e para a direita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1057275" y="428625"/>
          <a:ext cx="331305" cy="190500"/>
        </a:xfrm>
        <a:prstGeom prst="leftRightArrow">
          <a:avLst/>
        </a:prstGeom>
        <a:solidFill>
          <a:schemeClr val="bg1"/>
        </a:solidFill>
        <a:ln w="28575"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66675</xdr:rowOff>
    </xdr:from>
    <xdr:to>
      <xdr:col>0</xdr:col>
      <xdr:colOff>1733550</xdr:colOff>
      <xdr:row>1</xdr:row>
      <xdr:rowOff>65088</xdr:rowOff>
    </xdr:to>
    <xdr:pic>
      <xdr:nvPicPr>
        <xdr:cNvPr id="32" name="Imagem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23850"/>
          <a:ext cx="1590675" cy="265113"/>
        </a:xfrm>
        <a:prstGeom prst="rect">
          <a:avLst/>
        </a:prstGeom>
      </xdr:spPr>
    </xdr:pic>
    <xdr:clientData/>
  </xdr:twoCellAnchor>
  <xdr:twoCellAnchor editAs="absolute">
    <xdr:from>
      <xdr:col>2</xdr:col>
      <xdr:colOff>571500</xdr:colOff>
      <xdr:row>2</xdr:row>
      <xdr:rowOff>114300</xdr:rowOff>
    </xdr:from>
    <xdr:to>
      <xdr:col>2</xdr:col>
      <xdr:colOff>1039500</xdr:colOff>
      <xdr:row>4</xdr:row>
      <xdr:rowOff>48900</xdr:rowOff>
    </xdr:to>
    <xdr:pic>
      <xdr:nvPicPr>
        <xdr:cNvPr id="18" name="Gráfico 17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2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000375" y="6477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1104901</xdr:colOff>
      <xdr:row>2</xdr:row>
      <xdr:rowOff>114301</xdr:rowOff>
    </xdr:from>
    <xdr:to>
      <xdr:col>2</xdr:col>
      <xdr:colOff>1572901</xdr:colOff>
      <xdr:row>4</xdr:row>
      <xdr:rowOff>48901</xdr:rowOff>
    </xdr:to>
    <xdr:pic>
      <xdr:nvPicPr>
        <xdr:cNvPr id="19" name="Gráfico 18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2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533776" y="647701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1619250</xdr:colOff>
      <xdr:row>2</xdr:row>
      <xdr:rowOff>114300</xdr:rowOff>
    </xdr:from>
    <xdr:to>
      <xdr:col>2</xdr:col>
      <xdr:colOff>2087250</xdr:colOff>
      <xdr:row>4</xdr:row>
      <xdr:rowOff>48900</xdr:rowOff>
    </xdr:to>
    <xdr:pic>
      <xdr:nvPicPr>
        <xdr:cNvPr id="20" name="Gráfico 19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2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48125" y="6477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66675</xdr:colOff>
      <xdr:row>2</xdr:row>
      <xdr:rowOff>104775</xdr:rowOff>
    </xdr:from>
    <xdr:to>
      <xdr:col>2</xdr:col>
      <xdr:colOff>505875</xdr:colOff>
      <xdr:row>4</xdr:row>
      <xdr:rowOff>10575</xdr:rowOff>
    </xdr:to>
    <xdr:pic>
      <xdr:nvPicPr>
        <xdr:cNvPr id="21" name="Gráfico 20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2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495550" y="638175"/>
          <a:ext cx="439200" cy="4392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2209800</xdr:colOff>
      <xdr:row>2</xdr:row>
      <xdr:rowOff>57150</xdr:rowOff>
    </xdr:from>
    <xdr:to>
      <xdr:col>3</xdr:col>
      <xdr:colOff>371475</xdr:colOff>
      <xdr:row>4</xdr:row>
      <xdr:rowOff>76200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GrpSpPr/>
      </xdr:nvGrpSpPr>
      <xdr:grpSpPr>
        <a:xfrm>
          <a:off x="4638675" y="590550"/>
          <a:ext cx="647700" cy="552450"/>
          <a:chOff x="219076" y="3457575"/>
          <a:chExt cx="647700" cy="552450"/>
        </a:xfrm>
      </xdr:grpSpPr>
      <xdr:pic macro="[0]!Voltar">
        <xdr:nvPicPr>
          <xdr:cNvPr id="9" name="Gráfico 8" descr="Seta de Linha: girar para a esquerda">
            <a:extLst>
              <a:ext uri="{FF2B5EF4-FFF2-40B4-BE49-F238E27FC236}">
                <a16:creationId xmlns:a16="http://schemas.microsoft.com/office/drawing/2014/main" id="{00000000-0008-0000-2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2400-00000A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2238375</xdr:colOff>
          <xdr:row>11</xdr:row>
          <xdr:rowOff>238125</xdr:rowOff>
        </xdr:from>
        <xdr:to>
          <xdr:col>4</xdr:col>
          <xdr:colOff>1733550</xdr:colOff>
          <xdr:row>13</xdr:row>
          <xdr:rowOff>85725</xdr:rowOff>
        </xdr:to>
        <xdr:sp macro="" textlink="">
          <xdr:nvSpPr>
            <xdr:cNvPr id="138244" name="Button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2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2</xdr:row>
      <xdr:rowOff>133350</xdr:rowOff>
    </xdr:from>
    <xdr:to>
      <xdr:col>5</xdr:col>
      <xdr:colOff>3381375</xdr:colOff>
      <xdr:row>3</xdr:row>
      <xdr:rowOff>219074</xdr:rowOff>
    </xdr:to>
    <xdr:sp macro="" textlink="">
      <xdr:nvSpPr>
        <xdr:cNvPr id="2" name="Retângulo 1">
          <a:hlinkClick xmlns:r="http://schemas.openxmlformats.org/officeDocument/2006/relationships" r:id="rId1" tooltip="ESCOLHA UM SONHO E O TRANSFORME EM PROJETO.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724400" y="590550"/>
          <a:ext cx="3257550" cy="314324"/>
        </a:xfrm>
        <a:prstGeom prst="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/>
              </a:solidFill>
            </a:rPr>
            <a:t>TRANSFORMAR SONHO EM PROJETO &gt;</a:t>
          </a:r>
        </a:p>
      </xdr:txBody>
    </xdr:sp>
    <xdr:clientData fPrintsWithSheet="0"/>
  </xdr:twoCellAnchor>
  <xdr:twoCellAnchor>
    <xdr:from>
      <xdr:col>0</xdr:col>
      <xdr:colOff>285750</xdr:colOff>
      <xdr:row>16</xdr:row>
      <xdr:rowOff>95250</xdr:rowOff>
    </xdr:from>
    <xdr:to>
      <xdr:col>0</xdr:col>
      <xdr:colOff>933450</xdr:colOff>
      <xdr:row>18</xdr:row>
      <xdr:rowOff>190500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pSpPr/>
      </xdr:nvGrpSpPr>
      <xdr:grpSpPr>
        <a:xfrm>
          <a:off x="285750" y="4076700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2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25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600075</xdr:colOff>
      <xdr:row>5</xdr:row>
      <xdr:rowOff>76200</xdr:rowOff>
    </xdr:from>
    <xdr:to>
      <xdr:col>4</xdr:col>
      <xdr:colOff>1068075</xdr:colOff>
      <xdr:row>7</xdr:row>
      <xdr:rowOff>10800</xdr:rowOff>
    </xdr:to>
    <xdr:pic>
      <xdr:nvPicPr>
        <xdr:cNvPr id="5" name="Gráfico 4" descr="Cartão de crédito">
          <a:hlinkClick xmlns:r="http://schemas.openxmlformats.org/officeDocument/2006/relationships" r:id="rId1" tooltip="Cartão de crédito"/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24125" y="6096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1133476</xdr:colOff>
      <xdr:row>5</xdr:row>
      <xdr:rowOff>76201</xdr:rowOff>
    </xdr:from>
    <xdr:to>
      <xdr:col>4</xdr:col>
      <xdr:colOff>1601476</xdr:colOff>
      <xdr:row>7</xdr:row>
      <xdr:rowOff>10801</xdr:rowOff>
    </xdr:to>
    <xdr:pic>
      <xdr:nvPicPr>
        <xdr:cNvPr id="6" name="Gráfico 5" descr="Tabela">
          <a:hlinkClick xmlns:r="http://schemas.openxmlformats.org/officeDocument/2006/relationships" r:id="rId4" tooltip="Banco de dados"/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57526" y="609601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1647825</xdr:colOff>
      <xdr:row>5</xdr:row>
      <xdr:rowOff>76200</xdr:rowOff>
    </xdr:from>
    <xdr:to>
      <xdr:col>4</xdr:col>
      <xdr:colOff>2115825</xdr:colOff>
      <xdr:row>7</xdr:row>
      <xdr:rowOff>10800</xdr:rowOff>
    </xdr:to>
    <xdr:pic>
      <xdr:nvPicPr>
        <xdr:cNvPr id="7" name="Gráfico 6" descr="Repetir">
          <a:hlinkClick xmlns:r="http://schemas.openxmlformats.org/officeDocument/2006/relationships" r:id="rId7" tooltip="Transferência entre contas."/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571875" y="609600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95250</xdr:colOff>
      <xdr:row>5</xdr:row>
      <xdr:rowOff>66675</xdr:rowOff>
    </xdr:from>
    <xdr:to>
      <xdr:col>4</xdr:col>
      <xdr:colOff>534450</xdr:colOff>
      <xdr:row>6</xdr:row>
      <xdr:rowOff>239175</xdr:rowOff>
    </xdr:to>
    <xdr:pic>
      <xdr:nvPicPr>
        <xdr:cNvPr id="8" name="Gráfico 7" descr="Registrar">
          <a:hlinkClick xmlns:r="http://schemas.openxmlformats.org/officeDocument/2006/relationships" r:id="rId10" tooltip="Registrar"/>
          <a:extLst>
            <a:ext uri="{FF2B5EF4-FFF2-40B4-BE49-F238E27FC236}">
              <a16:creationId xmlns:a16="http://schemas.microsoft.com/office/drawing/2014/main" id="{00000000-0008-0000-2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019300" y="600075"/>
          <a:ext cx="439200" cy="439200"/>
        </a:xfrm>
        <a:prstGeom prst="rect">
          <a:avLst/>
        </a:prstGeom>
      </xdr:spPr>
    </xdr:pic>
    <xdr:clientData fPrintsWithSheet="0"/>
  </xdr:twoCellAnchor>
  <xdr:twoCellAnchor editAs="absolute">
    <xdr:from>
      <xdr:col>4</xdr:col>
      <xdr:colOff>2952750</xdr:colOff>
      <xdr:row>4</xdr:row>
      <xdr:rowOff>104775</xdr:rowOff>
    </xdr:from>
    <xdr:to>
      <xdr:col>4</xdr:col>
      <xdr:colOff>3381374</xdr:colOff>
      <xdr:row>5</xdr:row>
      <xdr:rowOff>266699</xdr:rowOff>
    </xdr:to>
    <xdr:pic macro="[0]!DesprotegerPlanAtiva">
      <xdr:nvPicPr>
        <xdr:cNvPr id="9" name="Gráfico 8" descr="Desbloquear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876800" y="371475"/>
          <a:ext cx="428624" cy="428624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2190750</xdr:colOff>
      <xdr:row>4</xdr:row>
      <xdr:rowOff>247650</xdr:rowOff>
    </xdr:from>
    <xdr:to>
      <xdr:col>4</xdr:col>
      <xdr:colOff>2838450</xdr:colOff>
      <xdr:row>7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GrpSpPr/>
      </xdr:nvGrpSpPr>
      <xdr:grpSpPr>
        <a:xfrm>
          <a:off x="4114800" y="514350"/>
          <a:ext cx="647700" cy="552450"/>
          <a:chOff x="219076" y="3457575"/>
          <a:chExt cx="647700" cy="552450"/>
        </a:xfrm>
      </xdr:grpSpPr>
      <xdr:pic macro="[0]!Voltar">
        <xdr:nvPicPr>
          <xdr:cNvPr id="11" name="Gráfico 10" descr="Seta de Linha: girar para a esquerda">
            <a:extLst>
              <a:ext uri="{FF2B5EF4-FFF2-40B4-BE49-F238E27FC236}">
                <a16:creationId xmlns:a16="http://schemas.microsoft.com/office/drawing/2014/main" id="{00000000-0008-0000-2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2600-00000C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5</xdr:col>
      <xdr:colOff>314326</xdr:colOff>
      <xdr:row>4</xdr:row>
      <xdr:rowOff>114301</xdr:rowOff>
    </xdr:from>
    <xdr:to>
      <xdr:col>5</xdr:col>
      <xdr:colOff>771526</xdr:colOff>
      <xdr:row>6</xdr:row>
      <xdr:rowOff>38101</xdr:rowOff>
    </xdr:to>
    <xdr:pic macro="[0]!ProtegerPlanAtual">
      <xdr:nvPicPr>
        <xdr:cNvPr id="3" name="Gráfico 2" descr="Bloqueio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229226" y="381001"/>
          <a:ext cx="457200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533400</xdr:colOff>
          <xdr:row>4</xdr:row>
          <xdr:rowOff>76200</xdr:rowOff>
        </xdr:from>
        <xdr:to>
          <xdr:col>11</xdr:col>
          <xdr:colOff>609600</xdr:colOff>
          <xdr:row>5</xdr:row>
          <xdr:rowOff>171450</xdr:rowOff>
        </xdr:to>
        <xdr:sp macro="" textlink="">
          <xdr:nvSpPr>
            <xdr:cNvPr id="325633" name="Button 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26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Incluir nova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3</xdr:row>
          <xdr:rowOff>104775</xdr:rowOff>
        </xdr:from>
        <xdr:to>
          <xdr:col>10</xdr:col>
          <xdr:colOff>495300</xdr:colOff>
          <xdr:row>5</xdr:row>
          <xdr:rowOff>161925</xdr:rowOff>
        </xdr:to>
        <xdr:sp macro="" textlink="">
          <xdr:nvSpPr>
            <xdr:cNvPr id="325634" name="Botão 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26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CONTA OU CARTÃO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638175</xdr:colOff>
          <xdr:row>4</xdr:row>
          <xdr:rowOff>76200</xdr:rowOff>
        </xdr:from>
        <xdr:to>
          <xdr:col>12</xdr:col>
          <xdr:colOff>828675</xdr:colOff>
          <xdr:row>5</xdr:row>
          <xdr:rowOff>171450</xdr:rowOff>
        </xdr:to>
        <xdr:sp macro="" textlink="">
          <xdr:nvSpPr>
            <xdr:cNvPr id="325635" name="Button 1027" hidden="1">
              <a:extLst>
                <a:ext uri="{63B3BB69-23CF-44E3-9099-C40C66FF867C}">
                  <a14:compatExt spid="_x0000_s325635"/>
                </a:ext>
                <a:ext uri="{FF2B5EF4-FFF2-40B4-BE49-F238E27FC236}">
                  <a16:creationId xmlns:a16="http://schemas.microsoft.com/office/drawing/2014/main" id="{00000000-0008-0000-2600-000003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Conta Selecionada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270934</xdr:colOff>
      <xdr:row>7</xdr:row>
      <xdr:rowOff>85725</xdr:rowOff>
    </xdr:from>
    <xdr:to>
      <xdr:col>9</xdr:col>
      <xdr:colOff>342900</xdr:colOff>
      <xdr:row>9</xdr:row>
      <xdr:rowOff>19050</xdr:rowOff>
    </xdr:to>
    <xdr:sp macro="" textlink="">
      <xdr:nvSpPr>
        <xdr:cNvPr id="15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F000000}"/>
            </a:ext>
          </a:extLst>
        </xdr:cNvPr>
        <xdr:cNvSpPr/>
      </xdr:nvSpPr>
      <xdr:spPr>
        <a:xfrm>
          <a:off x="6757459" y="1971675"/>
          <a:ext cx="2510366" cy="466725"/>
        </a:xfrm>
        <a:prstGeom prst="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Ir</a:t>
          </a:r>
          <a:r>
            <a:rPr lang="pt-BR" sz="1100" baseline="0">
              <a:solidFill>
                <a:schemeClr val="tx1"/>
              </a:solidFill>
            </a:rPr>
            <a:t> para o</a:t>
          </a:r>
          <a:r>
            <a:rPr lang="pt-BR" sz="1100">
              <a:solidFill>
                <a:schemeClr val="tx1"/>
              </a:solidFill>
            </a:rPr>
            <a:t> controle de bens e garantias</a:t>
          </a:r>
          <a:endParaRPr lang="pt-BR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447675</xdr:colOff>
      <xdr:row>16</xdr:row>
      <xdr:rowOff>28575</xdr:rowOff>
    </xdr:from>
    <xdr:to>
      <xdr:col>0</xdr:col>
      <xdr:colOff>1095375</xdr:colOff>
      <xdr:row>18</xdr:row>
      <xdr:rowOff>47625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pSpPr/>
      </xdr:nvGrpSpPr>
      <xdr:grpSpPr>
        <a:xfrm>
          <a:off x="447675" y="4314825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27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13</xdr:row>
      <xdr:rowOff>19049</xdr:rowOff>
    </xdr:from>
    <xdr:to>
      <xdr:col>17</xdr:col>
      <xdr:colOff>0</xdr:colOff>
      <xdr:row>36</xdr:row>
      <xdr:rowOff>200025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16</xdr:row>
      <xdr:rowOff>123825</xdr:rowOff>
    </xdr:from>
    <xdr:to>
      <xdr:col>0</xdr:col>
      <xdr:colOff>1171575</xdr:colOff>
      <xdr:row>18</xdr:row>
      <xdr:rowOff>142875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pSpPr/>
      </xdr:nvGrpSpPr>
      <xdr:grpSpPr>
        <a:xfrm>
          <a:off x="523875" y="4381500"/>
          <a:ext cx="647700" cy="552450"/>
          <a:chOff x="219076" y="3457575"/>
          <a:chExt cx="647700" cy="552450"/>
        </a:xfrm>
      </xdr:grpSpPr>
      <xdr:pic macro="[0]!Voltar">
        <xdr:nvPicPr>
          <xdr:cNvPr id="5" name="Gráfico 4" descr="Seta de Linha: girar para a esquerda">
            <a:extLst>
              <a:ext uri="{FF2B5EF4-FFF2-40B4-BE49-F238E27FC236}">
                <a16:creationId xmlns:a16="http://schemas.microsoft.com/office/drawing/2014/main" id="{00000000-0008-0000-2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0</xdr:rowOff>
        </xdr:from>
        <xdr:to>
          <xdr:col>5</xdr:col>
          <xdr:colOff>571500</xdr:colOff>
          <xdr:row>3</xdr:row>
          <xdr:rowOff>257175</xdr:rowOff>
        </xdr:to>
        <xdr:sp macro="" textlink="">
          <xdr:nvSpPr>
            <xdr:cNvPr id="19459" name="Spinner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2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16</xdr:row>
      <xdr:rowOff>152400</xdr:rowOff>
    </xdr:from>
    <xdr:to>
      <xdr:col>0</xdr:col>
      <xdr:colOff>1123950</xdr:colOff>
      <xdr:row>18</xdr:row>
      <xdr:rowOff>171450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pSpPr/>
      </xdr:nvGrpSpPr>
      <xdr:grpSpPr>
        <a:xfrm>
          <a:off x="476250" y="4381500"/>
          <a:ext cx="647700" cy="552450"/>
          <a:chOff x="219076" y="3457575"/>
          <a:chExt cx="647700" cy="552450"/>
        </a:xfrm>
      </xdr:grpSpPr>
      <xdr:pic macro="[0]!Voltar">
        <xdr:nvPicPr>
          <xdr:cNvPr id="5" name="Gráfico 4" descr="Seta de Linha: girar para a esquerda">
            <a:extLst>
              <a:ext uri="{FF2B5EF4-FFF2-40B4-BE49-F238E27FC236}">
                <a16:creationId xmlns:a16="http://schemas.microsoft.com/office/drawing/2014/main" id="{00000000-0008-0000-2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2900-00000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>
    <xdr:from>
      <xdr:col>0</xdr:col>
      <xdr:colOff>1619250</xdr:colOff>
      <xdr:row>4</xdr:row>
      <xdr:rowOff>19050</xdr:rowOff>
    </xdr:from>
    <xdr:to>
      <xdr:col>2</xdr:col>
      <xdr:colOff>200025</xdr:colOff>
      <xdr:row>5</xdr:row>
      <xdr:rowOff>200025</xdr:rowOff>
    </xdr:to>
    <xdr:sp macro="[0]!OcultarColunaA" textlink="">
      <xdr:nvSpPr>
        <xdr:cNvPr id="7" name="Texto explicativo em seta para a esquerda e para a direita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1619250" y="1085850"/>
          <a:ext cx="561975" cy="409575"/>
        </a:xfrm>
        <a:prstGeom prst="leftRightArrowCallout">
          <a:avLst/>
        </a:prstGeom>
        <a:solidFill>
          <a:schemeClr val="accent1"/>
        </a:solidFill>
        <a:ln w="19050"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38100</xdr:rowOff>
        </xdr:from>
        <xdr:to>
          <xdr:col>6</xdr:col>
          <xdr:colOff>619125</xdr:colOff>
          <xdr:row>4</xdr:row>
          <xdr:rowOff>190500</xdr:rowOff>
        </xdr:to>
        <xdr:sp macro="" textlink="">
          <xdr:nvSpPr>
            <xdr:cNvPr id="515076" name="List Box 5" hidden="1">
              <a:extLst>
                <a:ext uri="{63B3BB69-23CF-44E3-9099-C40C66FF867C}">
                  <a14:compatExt spid="_x0000_s515076"/>
                </a:ext>
                <a:ext uri="{FF2B5EF4-FFF2-40B4-BE49-F238E27FC236}">
                  <a16:creationId xmlns:a16="http://schemas.microsoft.com/office/drawing/2014/main" id="{00000000-0008-0000-2900-000004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133350</xdr:rowOff>
        </xdr:from>
        <xdr:to>
          <xdr:col>2</xdr:col>
          <xdr:colOff>790575</xdr:colOff>
          <xdr:row>4</xdr:row>
          <xdr:rowOff>85725</xdr:rowOff>
        </xdr:to>
        <xdr:sp macro="" textlink="">
          <xdr:nvSpPr>
            <xdr:cNvPr id="515077" name="Spinner 10" hidden="1">
              <a:extLst>
                <a:ext uri="{63B3BB69-23CF-44E3-9099-C40C66FF867C}">
                  <a14:compatExt spid="_x0000_s515077"/>
                </a:ext>
                <a:ext uri="{FF2B5EF4-FFF2-40B4-BE49-F238E27FC236}">
                  <a16:creationId xmlns:a16="http://schemas.microsoft.com/office/drawing/2014/main" id="{00000000-0008-0000-2900-000005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85726</xdr:rowOff>
    </xdr:from>
    <xdr:to>
      <xdr:col>19</xdr:col>
      <xdr:colOff>19050</xdr:colOff>
      <xdr:row>11</xdr:row>
      <xdr:rowOff>152399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2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14</xdr:row>
      <xdr:rowOff>1</xdr:rowOff>
    </xdr:from>
    <xdr:to>
      <xdr:col>16</xdr:col>
      <xdr:colOff>9526</xdr:colOff>
      <xdr:row>16</xdr:row>
      <xdr:rowOff>209550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104775</xdr:colOff>
      <xdr:row>21</xdr:row>
      <xdr:rowOff>28576</xdr:rowOff>
    </xdr:from>
    <xdr:to>
      <xdr:col>16</xdr:col>
      <xdr:colOff>1</xdr:colOff>
      <xdr:row>32</xdr:row>
      <xdr:rowOff>95250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485775</xdr:colOff>
      <xdr:row>16</xdr:row>
      <xdr:rowOff>171450</xdr:rowOff>
    </xdr:from>
    <xdr:to>
      <xdr:col>0</xdr:col>
      <xdr:colOff>1133475</xdr:colOff>
      <xdr:row>18</xdr:row>
      <xdr:rowOff>190500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GrpSpPr/>
      </xdr:nvGrpSpPr>
      <xdr:grpSpPr>
        <a:xfrm>
          <a:off x="485775" y="4371975"/>
          <a:ext cx="647700" cy="552450"/>
          <a:chOff x="219076" y="3457575"/>
          <a:chExt cx="647700" cy="552450"/>
        </a:xfrm>
      </xdr:grpSpPr>
      <xdr:pic macro="[0]!Voltar">
        <xdr:nvPicPr>
          <xdr:cNvPr id="7" name="Gráfico 6" descr="Seta de Linha: girar para a esquerda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2A00-000008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6</xdr:col>
          <xdr:colOff>571500</xdr:colOff>
          <xdr:row>3</xdr:row>
          <xdr:rowOff>247650</xdr:rowOff>
        </xdr:to>
        <xdr:sp macro="" textlink="">
          <xdr:nvSpPr>
            <xdr:cNvPr id="261122" name="Spinner 2" hidden="1">
              <a:extLst>
                <a:ext uri="{63B3BB69-23CF-44E3-9099-C40C66FF867C}">
                  <a14:compatExt spid="_x0000_s261122"/>
                </a:ext>
                <a:ext uri="{FF2B5EF4-FFF2-40B4-BE49-F238E27FC236}">
                  <a16:creationId xmlns:a16="http://schemas.microsoft.com/office/drawing/2014/main" id="{00000000-0008-0000-2A00-000002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19048</xdr:colOff>
      <xdr:row>4</xdr:row>
      <xdr:rowOff>38100</xdr:rowOff>
    </xdr:from>
    <xdr:to>
      <xdr:col>15</xdr:col>
      <xdr:colOff>561975</xdr:colOff>
      <xdr:row>11</xdr:row>
      <xdr:rowOff>238125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2B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17</xdr:row>
      <xdr:rowOff>1</xdr:rowOff>
    </xdr:from>
    <xdr:to>
      <xdr:col>14</xdr:col>
      <xdr:colOff>590550</xdr:colOff>
      <xdr:row>18</xdr:row>
      <xdr:rowOff>19051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2B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542925</xdr:colOff>
      <xdr:row>15</xdr:row>
      <xdr:rowOff>228600</xdr:rowOff>
    </xdr:from>
    <xdr:to>
      <xdr:col>0</xdr:col>
      <xdr:colOff>1190625</xdr:colOff>
      <xdr:row>17</xdr:row>
      <xdr:rowOff>247650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GrpSpPr/>
      </xdr:nvGrpSpPr>
      <xdr:grpSpPr>
        <a:xfrm>
          <a:off x="542925" y="4171950"/>
          <a:ext cx="647700" cy="552450"/>
          <a:chOff x="219076" y="3457575"/>
          <a:chExt cx="647700" cy="552450"/>
        </a:xfrm>
      </xdr:grpSpPr>
      <xdr:pic macro="[0]!Voltar">
        <xdr:nvPicPr>
          <xdr:cNvPr id="7" name="Gráfico 6" descr="Seta de Linha: girar para a esquerda">
            <a:extLst>
              <a:ext uri="{FF2B5EF4-FFF2-40B4-BE49-F238E27FC236}">
                <a16:creationId xmlns:a16="http://schemas.microsoft.com/office/drawing/2014/main" id="{00000000-0008-0000-2B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2B00-000008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0</xdr:colOff>
          <xdr:row>2</xdr:row>
          <xdr:rowOff>238125</xdr:rowOff>
        </xdr:to>
        <xdr:sp macro="" textlink="">
          <xdr:nvSpPr>
            <xdr:cNvPr id="12290" name="Spinner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16</xdr:col>
          <xdr:colOff>19050</xdr:colOff>
          <xdr:row>2</xdr:row>
          <xdr:rowOff>257175</xdr:rowOff>
        </xdr:to>
        <xdr:sp macro="" textlink="">
          <xdr:nvSpPr>
            <xdr:cNvPr id="12296" name="Caixa de listagem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2B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114300</xdr:rowOff>
    </xdr:from>
    <xdr:to>
      <xdr:col>0</xdr:col>
      <xdr:colOff>1790700</xdr:colOff>
      <xdr:row>1</xdr:row>
      <xdr:rowOff>112713</xdr:rowOff>
    </xdr:to>
    <xdr:pic>
      <xdr:nvPicPr>
        <xdr:cNvPr id="29" name="Imagem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71475"/>
          <a:ext cx="1590675" cy="265113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16</xdr:row>
      <xdr:rowOff>257175</xdr:rowOff>
    </xdr:from>
    <xdr:to>
      <xdr:col>0</xdr:col>
      <xdr:colOff>1181100</xdr:colOff>
      <xdr:row>19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pSpPr/>
      </xdr:nvGrpSpPr>
      <xdr:grpSpPr>
        <a:xfrm>
          <a:off x="533400" y="4524375"/>
          <a:ext cx="647700" cy="552450"/>
          <a:chOff x="219076" y="3457575"/>
          <a:chExt cx="647700" cy="552450"/>
        </a:xfrm>
      </xdr:grpSpPr>
      <xdr:pic macro="[0]!Voltar">
        <xdr:nvPicPr>
          <xdr:cNvPr id="4" name="Gráfico 3" descr="Seta de Linha: girar para a esquerda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2C00-000005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47625</xdr:rowOff>
    </xdr:from>
    <xdr:to>
      <xdr:col>0</xdr:col>
      <xdr:colOff>1771650</xdr:colOff>
      <xdr:row>1</xdr:row>
      <xdr:rowOff>46038</xdr:rowOff>
    </xdr:to>
    <xdr:pic>
      <xdr:nvPicPr>
        <xdr:cNvPr id="20" name="Imagem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04800"/>
          <a:ext cx="1590675" cy="265113"/>
        </a:xfrm>
        <a:prstGeom prst="rect">
          <a:avLst/>
        </a:prstGeom>
      </xdr:spPr>
    </xdr:pic>
    <xdr:clientData/>
  </xdr:twoCellAnchor>
  <xdr:twoCellAnchor>
    <xdr:from>
      <xdr:col>0</xdr:col>
      <xdr:colOff>514350</xdr:colOff>
      <xdr:row>15</xdr:row>
      <xdr:rowOff>257175</xdr:rowOff>
    </xdr:from>
    <xdr:to>
      <xdr:col>0</xdr:col>
      <xdr:colOff>1162050</xdr:colOff>
      <xdr:row>18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GrpSpPr/>
      </xdr:nvGrpSpPr>
      <xdr:grpSpPr>
        <a:xfrm>
          <a:off x="514350" y="4352925"/>
          <a:ext cx="647700" cy="552450"/>
          <a:chOff x="219076" y="3457575"/>
          <a:chExt cx="647700" cy="552450"/>
        </a:xfrm>
      </xdr:grpSpPr>
      <xdr:pic macro="[0]!Voltar">
        <xdr:nvPicPr>
          <xdr:cNvPr id="6" name="Gráfico 5" descr="Seta de Linha: girar para a esquerda">
            <a:extLst>
              <a:ext uri="{FF2B5EF4-FFF2-40B4-BE49-F238E27FC236}">
                <a16:creationId xmlns:a16="http://schemas.microsoft.com/office/drawing/2014/main" id="{00000000-0008-0000-2D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2D00-000007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104775</xdr:rowOff>
        </xdr:from>
        <xdr:to>
          <xdr:col>2</xdr:col>
          <xdr:colOff>2762250</xdr:colOff>
          <xdr:row>3</xdr:row>
          <xdr:rowOff>133350</xdr:rowOff>
        </xdr:to>
        <xdr:sp macro="" textlink="">
          <xdr:nvSpPr>
            <xdr:cNvPr id="596996" name="TextBox1" hidden="1">
              <a:extLst>
                <a:ext uri="{63B3BB69-23CF-44E3-9099-C40C66FF867C}">
                  <a14:compatExt spid="_x0000_s596996"/>
                </a:ext>
                <a:ext uri="{FF2B5EF4-FFF2-40B4-BE49-F238E27FC236}">
                  <a16:creationId xmlns:a16="http://schemas.microsoft.com/office/drawing/2014/main" id="{00000000-0008-0000-2D00-0000041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2781300</xdr:colOff>
          <xdr:row>2</xdr:row>
          <xdr:rowOff>104775</xdr:rowOff>
        </xdr:from>
        <xdr:to>
          <xdr:col>3</xdr:col>
          <xdr:colOff>676275</xdr:colOff>
          <xdr:row>3</xdr:row>
          <xdr:rowOff>85725</xdr:rowOff>
        </xdr:to>
        <xdr:sp macro="" textlink="">
          <xdr:nvSpPr>
            <xdr:cNvPr id="596997" name="CommandButton1" hidden="1">
              <a:extLst>
                <a:ext uri="{63B3BB69-23CF-44E3-9099-C40C66FF867C}">
                  <a14:compatExt spid="_x0000_s596997"/>
                </a:ext>
                <a:ext uri="{FF2B5EF4-FFF2-40B4-BE49-F238E27FC236}">
                  <a16:creationId xmlns:a16="http://schemas.microsoft.com/office/drawing/2014/main" id="{00000000-0008-0000-2D00-0000051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85725</xdr:colOff>
      <xdr:row>3</xdr:row>
      <xdr:rowOff>228600</xdr:rowOff>
    </xdr:from>
    <xdr:to>
      <xdr:col>7</xdr:col>
      <xdr:colOff>495300</xdr:colOff>
      <xdr:row>4</xdr:row>
      <xdr:rowOff>227013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2E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5" y="1066800"/>
          <a:ext cx="1590675" cy="265113"/>
        </a:xfrm>
        <a:prstGeom prst="rect">
          <a:avLst/>
        </a:prstGeom>
      </xdr:spPr>
    </xdr:pic>
    <xdr:clientData/>
  </xdr:twoCellAnchor>
  <xdr:twoCellAnchor editAs="absolute">
    <xdr:from>
      <xdr:col>9</xdr:col>
      <xdr:colOff>447675</xdr:colOff>
      <xdr:row>0</xdr:row>
      <xdr:rowOff>9525</xdr:rowOff>
    </xdr:from>
    <xdr:to>
      <xdr:col>10</xdr:col>
      <xdr:colOff>325125</xdr:colOff>
      <xdr:row>1</xdr:row>
      <xdr:rowOff>172725</xdr:rowOff>
    </xdr:to>
    <xdr:pic>
      <xdr:nvPicPr>
        <xdr:cNvPr id="24" name="Gráfico 23" descr="Cartão de crédito">
          <a:hlinkClick xmlns:r="http://schemas.openxmlformats.org/officeDocument/2006/relationships" r:id="rId2" tooltip="Cartão de crédito"/>
          <a:extLst>
            <a:ext uri="{FF2B5EF4-FFF2-40B4-BE49-F238E27FC236}">
              <a16:creationId xmlns:a16="http://schemas.microsoft.com/office/drawing/2014/main" id="{00000000-0008-0000-2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10</xdr:col>
      <xdr:colOff>390526</xdr:colOff>
      <xdr:row>0</xdr:row>
      <xdr:rowOff>9526</xdr:rowOff>
    </xdr:from>
    <xdr:to>
      <xdr:col>11</xdr:col>
      <xdr:colOff>267976</xdr:colOff>
      <xdr:row>1</xdr:row>
      <xdr:rowOff>172726</xdr:rowOff>
    </xdr:to>
    <xdr:pic>
      <xdr:nvPicPr>
        <xdr:cNvPr id="31" name="Gráfico 30" descr="Tabela">
          <a:hlinkClick xmlns:r="http://schemas.openxmlformats.org/officeDocument/2006/relationships" r:id="rId5" tooltip="Banco de dados"/>
          <a:extLst>
            <a:ext uri="{FF2B5EF4-FFF2-40B4-BE49-F238E27FC236}">
              <a16:creationId xmlns:a16="http://schemas.microsoft.com/office/drawing/2014/main" id="{00000000-0008-0000-2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991601" y="9526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11</xdr:col>
      <xdr:colOff>314325</xdr:colOff>
      <xdr:row>0</xdr:row>
      <xdr:rowOff>9525</xdr:rowOff>
    </xdr:from>
    <xdr:to>
      <xdr:col>12</xdr:col>
      <xdr:colOff>191775</xdr:colOff>
      <xdr:row>1</xdr:row>
      <xdr:rowOff>172725</xdr:rowOff>
    </xdr:to>
    <xdr:pic>
      <xdr:nvPicPr>
        <xdr:cNvPr id="32" name="Gráfico 31" descr="Repetir">
          <a:hlinkClick xmlns:r="http://schemas.openxmlformats.org/officeDocument/2006/relationships" r:id="rId8" tooltip="Transferência entre contas."/>
          <a:extLst>
            <a:ext uri="{FF2B5EF4-FFF2-40B4-BE49-F238E27FC236}">
              <a16:creationId xmlns:a16="http://schemas.microsoft.com/office/drawing/2014/main" id="{00000000-0008-0000-2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505950" y="9525"/>
          <a:ext cx="468000" cy="46800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533400</xdr:colOff>
      <xdr:row>0</xdr:row>
      <xdr:rowOff>0</xdr:rowOff>
    </xdr:from>
    <xdr:to>
      <xdr:col>9</xdr:col>
      <xdr:colOff>382050</xdr:colOff>
      <xdr:row>1</xdr:row>
      <xdr:rowOff>134400</xdr:rowOff>
    </xdr:to>
    <xdr:pic>
      <xdr:nvPicPr>
        <xdr:cNvPr id="33" name="Gráfico 32" descr="Registrar">
          <a:hlinkClick xmlns:r="http://schemas.openxmlformats.org/officeDocument/2006/relationships" r:id="rId11" tooltip="Registrar"/>
          <a:extLst>
            <a:ext uri="{FF2B5EF4-FFF2-40B4-BE49-F238E27FC236}">
              <a16:creationId xmlns:a16="http://schemas.microsoft.com/office/drawing/2014/main" id="{00000000-0008-0000-2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7953375" y="0"/>
          <a:ext cx="439200" cy="4392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2184075</xdr:colOff>
      <xdr:row>8</xdr:row>
      <xdr:rowOff>187417</xdr:rowOff>
    </xdr:from>
    <xdr:to>
      <xdr:col>4</xdr:col>
      <xdr:colOff>530866</xdr:colOff>
      <xdr:row>11</xdr:row>
      <xdr:rowOff>99000</xdr:rowOff>
    </xdr:to>
    <xdr:pic>
      <xdr:nvPicPr>
        <xdr:cNvPr id="9" name="Gráfico 8" descr="Seta: Reta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 rot="20887649">
          <a:off x="4165275" y="2378167"/>
          <a:ext cx="1423366" cy="711683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28</xdr:row>
      <xdr:rowOff>190500</xdr:rowOff>
    </xdr:from>
    <xdr:to>
      <xdr:col>18</xdr:col>
      <xdr:colOff>571500</xdr:colOff>
      <xdr:row>32</xdr:row>
      <xdr:rowOff>61395</xdr:rowOff>
    </xdr:to>
    <xdr:pic>
      <xdr:nvPicPr>
        <xdr:cNvPr id="8" name="Imagem 7">
          <a:hlinkClick xmlns:r="http://schemas.openxmlformats.org/officeDocument/2006/relationships" r:id="rId16" tooltip="Clique aqui para deixar sua sugestão ou votar em sugestões de outros usuários."/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9700" y="7715250"/>
          <a:ext cx="1123950" cy="937695"/>
        </a:xfrm>
        <a:prstGeom prst="rect">
          <a:avLst/>
        </a:prstGeom>
      </xdr:spPr>
    </xdr:pic>
    <xdr:clientData/>
  </xdr:twoCellAnchor>
  <xdr:twoCellAnchor>
    <xdr:from>
      <xdr:col>12</xdr:col>
      <xdr:colOff>314325</xdr:colOff>
      <xdr:row>0</xdr:row>
      <xdr:rowOff>0</xdr:rowOff>
    </xdr:from>
    <xdr:to>
      <xdr:col>13</xdr:col>
      <xdr:colOff>371475</xdr:colOff>
      <xdr:row>1</xdr:row>
      <xdr:rowOff>247650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GrpSpPr/>
      </xdr:nvGrpSpPr>
      <xdr:grpSpPr>
        <a:xfrm>
          <a:off x="10096500" y="0"/>
          <a:ext cx="647700" cy="552450"/>
          <a:chOff x="219076" y="3457575"/>
          <a:chExt cx="647700" cy="552450"/>
        </a:xfrm>
      </xdr:grpSpPr>
      <xdr:pic macro="[0]!Voltar">
        <xdr:nvPicPr>
          <xdr:cNvPr id="11" name="Gráfico 10" descr="Seta de Linha: girar para a esquerda">
            <a:extLst>
              <a:ext uri="{FF2B5EF4-FFF2-40B4-BE49-F238E27FC236}">
                <a16:creationId xmlns:a16="http://schemas.microsoft.com/office/drawing/2014/main" id="{00000000-0008-0000-2E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2E00-00000C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133350</xdr:rowOff>
    </xdr:from>
    <xdr:to>
      <xdr:col>0</xdr:col>
      <xdr:colOff>1790700</xdr:colOff>
      <xdr:row>1</xdr:row>
      <xdr:rowOff>131763</xdr:rowOff>
    </xdr:to>
    <xdr:pic>
      <xdr:nvPicPr>
        <xdr:cNvPr id="15" name="Imagem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90525"/>
          <a:ext cx="1590675" cy="265113"/>
        </a:xfrm>
        <a:prstGeom prst="rect">
          <a:avLst/>
        </a:prstGeom>
      </xdr:spPr>
    </xdr:pic>
    <xdr:clientData/>
  </xdr:twoCellAnchor>
  <xdr:twoCellAnchor editAs="absolute">
    <xdr:from>
      <xdr:col>13</xdr:col>
      <xdr:colOff>714374</xdr:colOff>
      <xdr:row>4</xdr:row>
      <xdr:rowOff>57150</xdr:rowOff>
    </xdr:from>
    <xdr:to>
      <xdr:col>13</xdr:col>
      <xdr:colOff>1191900</xdr:colOff>
      <xdr:row>6</xdr:row>
      <xdr:rowOff>1275</xdr:rowOff>
    </xdr:to>
    <xdr:pic>
      <xdr:nvPicPr>
        <xdr:cNvPr id="14" name="Gráfico 13" descr="Cartão de crédito">
          <a:hlinkClick xmlns:r="http://schemas.openxmlformats.org/officeDocument/2006/relationships" r:id="rId3" tooltip="Cartão de crédito"/>
          <a:extLst>
            <a:ext uri="{FF2B5EF4-FFF2-40B4-BE49-F238E27FC236}">
              <a16:creationId xmlns:a16="http://schemas.microsoft.com/office/drawing/2014/main" id="{00000000-0008-0000-2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829799" y="1123950"/>
          <a:ext cx="477526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14</xdr:col>
      <xdr:colOff>9525</xdr:colOff>
      <xdr:row>4</xdr:row>
      <xdr:rowOff>57151</xdr:rowOff>
    </xdr:from>
    <xdr:to>
      <xdr:col>14</xdr:col>
      <xdr:colOff>487051</xdr:colOff>
      <xdr:row>6</xdr:row>
      <xdr:rowOff>1276</xdr:rowOff>
    </xdr:to>
    <xdr:pic>
      <xdr:nvPicPr>
        <xdr:cNvPr id="16" name="Gráfico 15" descr="Tabela">
          <a:hlinkClick xmlns:r="http://schemas.openxmlformats.org/officeDocument/2006/relationships" r:id="rId6" tooltip="Banco de dados"/>
          <a:extLst>
            <a:ext uri="{FF2B5EF4-FFF2-40B4-BE49-F238E27FC236}">
              <a16:creationId xmlns:a16="http://schemas.microsoft.com/office/drawing/2014/main" id="{00000000-0008-0000-2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63200" y="1123951"/>
          <a:ext cx="477526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14</xdr:col>
      <xdr:colOff>523874</xdr:colOff>
      <xdr:row>4</xdr:row>
      <xdr:rowOff>57150</xdr:rowOff>
    </xdr:from>
    <xdr:to>
      <xdr:col>15</xdr:col>
      <xdr:colOff>410850</xdr:colOff>
      <xdr:row>6</xdr:row>
      <xdr:rowOff>1275</xdr:rowOff>
    </xdr:to>
    <xdr:pic>
      <xdr:nvPicPr>
        <xdr:cNvPr id="17" name="Gráfico 16" descr="Repetir">
          <a:hlinkClick xmlns:r="http://schemas.openxmlformats.org/officeDocument/2006/relationships" r:id="rId9" tooltip="Transferência entre contas."/>
          <a:extLst>
            <a:ext uri="{FF2B5EF4-FFF2-40B4-BE49-F238E27FC236}">
              <a16:creationId xmlns:a16="http://schemas.microsoft.com/office/drawing/2014/main" id="{00000000-0008-0000-2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877549" y="1123950"/>
          <a:ext cx="477526" cy="468000"/>
        </a:xfrm>
        <a:prstGeom prst="rect">
          <a:avLst/>
        </a:prstGeom>
      </xdr:spPr>
    </xdr:pic>
    <xdr:clientData fPrintsWithSheet="0"/>
  </xdr:twoCellAnchor>
  <xdr:twoCellAnchor editAs="absolute">
    <xdr:from>
      <xdr:col>13</xdr:col>
      <xdr:colOff>210135</xdr:colOff>
      <xdr:row>4</xdr:row>
      <xdr:rowOff>47625</xdr:rowOff>
    </xdr:from>
    <xdr:to>
      <xdr:col>13</xdr:col>
      <xdr:colOff>658275</xdr:colOff>
      <xdr:row>5</xdr:row>
      <xdr:rowOff>229650</xdr:rowOff>
    </xdr:to>
    <xdr:pic>
      <xdr:nvPicPr>
        <xdr:cNvPr id="27" name="Gráfico 26" descr="Registrar">
          <a:hlinkClick xmlns:r="http://schemas.openxmlformats.org/officeDocument/2006/relationships" r:id="rId12" tooltip="Registrar"/>
          <a:extLst>
            <a:ext uri="{FF2B5EF4-FFF2-40B4-BE49-F238E27FC236}">
              <a16:creationId xmlns:a16="http://schemas.microsoft.com/office/drawing/2014/main" id="{00000000-0008-0000-2F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325560" y="1114425"/>
          <a:ext cx="448140" cy="4392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466725</xdr:colOff>
      <xdr:row>3</xdr:row>
      <xdr:rowOff>209550</xdr:rowOff>
    </xdr:from>
    <xdr:to>
      <xdr:col>16</xdr:col>
      <xdr:colOff>523875</xdr:colOff>
      <xdr:row>5</xdr:row>
      <xdr:rowOff>238125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GrpSpPr/>
      </xdr:nvGrpSpPr>
      <xdr:grpSpPr>
        <a:xfrm>
          <a:off x="11410950" y="1009650"/>
          <a:ext cx="647700" cy="552450"/>
          <a:chOff x="219076" y="3457575"/>
          <a:chExt cx="647700" cy="552450"/>
        </a:xfrm>
      </xdr:grpSpPr>
      <xdr:pic macro="[0]!Voltar">
        <xdr:nvPicPr>
          <xdr:cNvPr id="10" name="Gráfico 9" descr="Seta de Linha: girar para a esquerda">
            <a:extLst>
              <a:ext uri="{FF2B5EF4-FFF2-40B4-BE49-F238E27FC236}">
                <a16:creationId xmlns:a16="http://schemas.microsoft.com/office/drawing/2014/main" id="{00000000-0008-0000-2F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2F00-00000B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19</xdr:row>
          <xdr:rowOff>171450</xdr:rowOff>
        </xdr:from>
        <xdr:to>
          <xdr:col>13</xdr:col>
          <xdr:colOff>533400</xdr:colOff>
          <xdr:row>21</xdr:row>
          <xdr:rowOff>152400</xdr:rowOff>
        </xdr:to>
        <xdr:sp macro="" textlink="">
          <xdr:nvSpPr>
            <xdr:cNvPr id="419842" name="Botão 2" hidden="1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F00-000002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SELECIONAR PLANILHA VERSÃO 12.00.000 OU SUPERIOR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114300</xdr:colOff>
      <xdr:row>0</xdr:row>
      <xdr:rowOff>0</xdr:rowOff>
    </xdr:from>
    <xdr:to>
      <xdr:col>13</xdr:col>
      <xdr:colOff>57150</xdr:colOff>
      <xdr:row>3</xdr:row>
      <xdr:rowOff>28575</xdr:rowOff>
    </xdr:to>
    <xdr:sp macro="[0]!CriarBKP_Exportar_Dados" textlink="">
      <xdr:nvSpPr>
        <xdr:cNvPr id="12" name="Retângulo de cantos arredondados 46">
          <a:extLst>
            <a:ext uri="{FF2B5EF4-FFF2-40B4-BE49-F238E27FC236}">
              <a16:creationId xmlns:a16="http://schemas.microsoft.com/office/drawing/2014/main" id="{00000000-0008-0000-2F00-00000C000000}"/>
            </a:ext>
          </a:extLst>
        </xdr:cNvPr>
        <xdr:cNvSpPr/>
      </xdr:nvSpPr>
      <xdr:spPr>
        <a:xfrm>
          <a:off x="2095500" y="0"/>
          <a:ext cx="7077075" cy="828675"/>
        </a:xfrm>
        <a:prstGeom prst="roundRect">
          <a:avLst/>
        </a:prstGeom>
        <a:solidFill>
          <a:srgbClr val="00B0F0"/>
        </a:solidFill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800" b="1">
              <a:solidFill>
                <a:schemeClr val="bg1"/>
              </a:solidFill>
              <a:latin typeface="+mn-lt"/>
              <a:ea typeface="+mn-ea"/>
              <a:cs typeface="+mn-cs"/>
            </a:rPr>
            <a:t>EXPORTAR DADOS PARA A VERSÃO</a:t>
          </a:r>
          <a:r>
            <a:rPr lang="pt-BR" sz="28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14</a:t>
          </a:r>
          <a:endParaRPr lang="pt-BR" sz="2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3</xdr:row>
      <xdr:rowOff>57150</xdr:rowOff>
    </xdr:from>
    <xdr:to>
      <xdr:col>0</xdr:col>
      <xdr:colOff>1762125</xdr:colOff>
      <xdr:row>4</xdr:row>
      <xdr:rowOff>55563</xdr:rowOff>
    </xdr:to>
    <xdr:pic>
      <xdr:nvPicPr>
        <xdr:cNvPr id="20" name="Imagem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314325"/>
          <a:ext cx="1590675" cy="265113"/>
        </a:xfrm>
        <a:prstGeom prst="rect">
          <a:avLst/>
        </a:prstGeom>
      </xdr:spPr>
    </xdr:pic>
    <xdr:clientData/>
  </xdr:twoCellAnchor>
  <xdr:twoCellAnchor>
    <xdr:from>
      <xdr:col>3</xdr:col>
      <xdr:colOff>47625</xdr:colOff>
      <xdr:row>5</xdr:row>
      <xdr:rowOff>152400</xdr:rowOff>
    </xdr:from>
    <xdr:to>
      <xdr:col>4</xdr:col>
      <xdr:colOff>1304925</xdr:colOff>
      <xdr:row>6</xdr:row>
      <xdr:rowOff>200025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2143125" y="942975"/>
          <a:ext cx="157162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/>
            <a:t>RECEITAS</a:t>
          </a:r>
        </a:p>
      </xdr:txBody>
    </xdr:sp>
    <xdr:clientData/>
  </xdr:twoCellAnchor>
  <xdr:twoCellAnchor>
    <xdr:from>
      <xdr:col>4</xdr:col>
      <xdr:colOff>1314450</xdr:colOff>
      <xdr:row>5</xdr:row>
      <xdr:rowOff>152400</xdr:rowOff>
    </xdr:from>
    <xdr:to>
      <xdr:col>6</xdr:col>
      <xdr:colOff>590550</xdr:colOff>
      <xdr:row>6</xdr:row>
      <xdr:rowOff>200025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3724275" y="942975"/>
          <a:ext cx="157162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0</xdr:col>
      <xdr:colOff>495300</xdr:colOff>
      <xdr:row>22</xdr:row>
      <xdr:rowOff>200025</xdr:rowOff>
    </xdr:from>
    <xdr:to>
      <xdr:col>0</xdr:col>
      <xdr:colOff>1143000</xdr:colOff>
      <xdr:row>24</xdr:row>
      <xdr:rowOff>219075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3000-000009000000}"/>
            </a:ext>
          </a:extLst>
        </xdr:cNvPr>
        <xdr:cNvGrpSpPr/>
      </xdr:nvGrpSpPr>
      <xdr:grpSpPr>
        <a:xfrm>
          <a:off x="495300" y="5267325"/>
          <a:ext cx="647700" cy="552450"/>
          <a:chOff x="219076" y="3457575"/>
          <a:chExt cx="647700" cy="552450"/>
        </a:xfrm>
      </xdr:grpSpPr>
      <xdr:pic macro="[0]!Voltar">
        <xdr:nvPicPr>
          <xdr:cNvPr id="10" name="Gráfico 9" descr="Seta de Linha: girar para a esquerda">
            <a:extLst>
              <a:ext uri="{FF2B5EF4-FFF2-40B4-BE49-F238E27FC236}">
                <a16:creationId xmlns:a16="http://schemas.microsoft.com/office/drawing/2014/main" id="{00000000-0008-0000-3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3000-00000B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9</xdr:row>
          <xdr:rowOff>171450</xdr:rowOff>
        </xdr:from>
        <xdr:to>
          <xdr:col>16383</xdr:col>
          <xdr:colOff>0</xdr:colOff>
          <xdr:row>11</xdr:row>
          <xdr:rowOff>57150</xdr:rowOff>
        </xdr:to>
        <xdr:sp macro="" textlink="">
          <xdr:nvSpPr>
            <xdr:cNvPr id="544769" name="Botão 1" hidden="1">
              <a:extLst>
                <a:ext uri="{63B3BB69-23CF-44E3-9099-C40C66FF867C}">
                  <a14:compatExt spid="_x0000_s544769"/>
                </a:ext>
                <a:ext uri="{FF2B5EF4-FFF2-40B4-BE49-F238E27FC236}">
                  <a16:creationId xmlns:a16="http://schemas.microsoft.com/office/drawing/2014/main" id="{00000000-0008-0000-3000-0000015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16383</xdr:col>
          <xdr:colOff>0</xdr:colOff>
          <xdr:row>9</xdr:row>
          <xdr:rowOff>171450</xdr:rowOff>
        </xdr:from>
        <xdr:to>
          <xdr:col>16383</xdr:col>
          <xdr:colOff>0</xdr:colOff>
          <xdr:row>11</xdr:row>
          <xdr:rowOff>57150</xdr:rowOff>
        </xdr:to>
        <xdr:sp macro="" textlink="">
          <xdr:nvSpPr>
            <xdr:cNvPr id="544770" name="Botão 2" hidden="1">
              <a:extLst>
                <a:ext uri="{63B3BB69-23CF-44E3-9099-C40C66FF867C}">
                  <a14:compatExt spid="_x0000_s544770"/>
                </a:ext>
                <a:ext uri="{FF2B5EF4-FFF2-40B4-BE49-F238E27FC236}">
                  <a16:creationId xmlns:a16="http://schemas.microsoft.com/office/drawing/2014/main" id="{00000000-0008-0000-3000-0000025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1771650</xdr:colOff>
          <xdr:row>5</xdr:row>
          <xdr:rowOff>104775</xdr:rowOff>
        </xdr:from>
        <xdr:to>
          <xdr:col>8</xdr:col>
          <xdr:colOff>1704975</xdr:colOff>
          <xdr:row>6</xdr:row>
          <xdr:rowOff>257175</xdr:rowOff>
        </xdr:to>
        <xdr:sp macro="" textlink="">
          <xdr:nvSpPr>
            <xdr:cNvPr id="544771" name="Botão 3" hidden="1">
              <a:extLst>
                <a:ext uri="{63B3BB69-23CF-44E3-9099-C40C66FF867C}">
                  <a14:compatExt spid="_x0000_s544771"/>
                </a:ext>
                <a:ext uri="{FF2B5EF4-FFF2-40B4-BE49-F238E27FC236}">
                  <a16:creationId xmlns:a16="http://schemas.microsoft.com/office/drawing/2014/main" id="{00000000-0008-0000-3000-0000035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104775</xdr:rowOff>
        </xdr:from>
        <xdr:to>
          <xdr:col>0</xdr:col>
          <xdr:colOff>1790700</xdr:colOff>
          <xdr:row>20</xdr:row>
          <xdr:rowOff>257175</xdr:rowOff>
        </xdr:to>
        <xdr:sp macro="" textlink="">
          <xdr:nvSpPr>
            <xdr:cNvPr id="544772" name="Botão 4" hidden="1">
              <a:extLst>
                <a:ext uri="{63B3BB69-23CF-44E3-9099-C40C66FF867C}">
                  <a14:compatExt spid="_x0000_s544772"/>
                </a:ext>
                <a:ext uri="{FF2B5EF4-FFF2-40B4-BE49-F238E27FC236}">
                  <a16:creationId xmlns:a16="http://schemas.microsoft.com/office/drawing/2014/main" id="{00000000-0008-0000-3000-0000045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134938</xdr:rowOff>
    </xdr:from>
    <xdr:to>
      <xdr:col>0</xdr:col>
      <xdr:colOff>1209676</xdr:colOff>
      <xdr:row>1</xdr:row>
      <xdr:rowOff>82551</xdr:rowOff>
    </xdr:to>
    <xdr:pic>
      <xdr:nvPicPr>
        <xdr:cNvPr id="34" name="Imagem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34938"/>
          <a:ext cx="1114426" cy="185738"/>
        </a:xfrm>
        <a:prstGeom prst="rect">
          <a:avLst/>
        </a:prstGeom>
      </xdr:spPr>
    </xdr:pic>
    <xdr:clientData/>
  </xdr:twoCellAnchor>
  <xdr:twoCellAnchor editAs="oneCell">
    <xdr:from>
      <xdr:col>7</xdr:col>
      <xdr:colOff>1971675</xdr:colOff>
      <xdr:row>1</xdr:row>
      <xdr:rowOff>228600</xdr:rowOff>
    </xdr:from>
    <xdr:to>
      <xdr:col>7</xdr:col>
      <xdr:colOff>2410875</xdr:colOff>
      <xdr:row>3</xdr:row>
      <xdr:rowOff>191550</xdr:rowOff>
    </xdr:to>
    <xdr:pic macro="[0]!ImprimirBD">
      <xdr:nvPicPr>
        <xdr:cNvPr id="3" name="Gráfico 2" descr="Impressora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744325" y="466725"/>
          <a:ext cx="439200" cy="4392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208548</xdr:colOff>
      <xdr:row>2</xdr:row>
      <xdr:rowOff>32368</xdr:rowOff>
    </xdr:from>
    <xdr:to>
      <xdr:col>5</xdr:col>
      <xdr:colOff>1522998</xdr:colOff>
      <xdr:row>3</xdr:row>
      <xdr:rowOff>25147</xdr:rowOff>
    </xdr:to>
    <xdr:sp macro="[0]!FiltrarNaoPago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SpPr/>
      </xdr:nvSpPr>
      <xdr:spPr>
        <a:xfrm>
          <a:off x="6003830" y="511339"/>
          <a:ext cx="1314450" cy="23226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VENCIDOS</a:t>
          </a:r>
        </a:p>
      </xdr:txBody>
    </xdr:sp>
    <xdr:clientData fPrintsWithSheet="0"/>
  </xdr:twoCellAnchor>
  <xdr:twoCellAnchor editAs="oneCell">
    <xdr:from>
      <xdr:col>5</xdr:col>
      <xdr:colOff>208047</xdr:colOff>
      <xdr:row>1</xdr:row>
      <xdr:rowOff>16113</xdr:rowOff>
    </xdr:from>
    <xdr:to>
      <xdr:col>5</xdr:col>
      <xdr:colOff>1523500</xdr:colOff>
      <xdr:row>2</xdr:row>
      <xdr:rowOff>10748</xdr:rowOff>
    </xdr:to>
    <xdr:sp macro="[0]!FiltrarPago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3100-000011000000}"/>
            </a:ext>
          </a:extLst>
        </xdr:cNvPr>
        <xdr:cNvSpPr/>
      </xdr:nvSpPr>
      <xdr:spPr>
        <a:xfrm>
          <a:off x="6003329" y="255599"/>
          <a:ext cx="1315453" cy="23412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PAGOS</a:t>
          </a:r>
        </a:p>
      </xdr:txBody>
    </xdr:sp>
    <xdr:clientData fPrintsWithSheet="0"/>
  </xdr:twoCellAnchor>
  <xdr:twoCellAnchor editAs="oneCell">
    <xdr:from>
      <xdr:col>5</xdr:col>
      <xdr:colOff>208548</xdr:colOff>
      <xdr:row>0</xdr:row>
      <xdr:rowOff>0</xdr:rowOff>
    </xdr:from>
    <xdr:to>
      <xdr:col>5</xdr:col>
      <xdr:colOff>1523499</xdr:colOff>
      <xdr:row>0</xdr:row>
      <xdr:rowOff>232759</xdr:rowOff>
    </xdr:to>
    <xdr:sp macro="[0]!FiltrarAPagar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3100-000018000000}"/>
            </a:ext>
          </a:extLst>
        </xdr:cNvPr>
        <xdr:cNvSpPr/>
      </xdr:nvSpPr>
      <xdr:spPr>
        <a:xfrm>
          <a:off x="5999748" y="0"/>
          <a:ext cx="1314951" cy="23275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CONTAS A PAGAR</a:t>
          </a:r>
        </a:p>
      </xdr:txBody>
    </xdr:sp>
    <xdr:clientData fPrintsWithSheet="0"/>
  </xdr:twoCellAnchor>
  <xdr:twoCellAnchor editAs="oneCell">
    <xdr:from>
      <xdr:col>5</xdr:col>
      <xdr:colOff>1541548</xdr:colOff>
      <xdr:row>2</xdr:row>
      <xdr:rowOff>32368</xdr:rowOff>
    </xdr:from>
    <xdr:to>
      <xdr:col>6</xdr:col>
      <xdr:colOff>941473</xdr:colOff>
      <xdr:row>3</xdr:row>
      <xdr:rowOff>25147</xdr:rowOff>
    </xdr:to>
    <xdr:sp macro="[0]!EliminarFiltro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3100-00001A000000}"/>
            </a:ext>
          </a:extLst>
        </xdr:cNvPr>
        <xdr:cNvSpPr/>
      </xdr:nvSpPr>
      <xdr:spPr>
        <a:xfrm>
          <a:off x="7338191" y="511339"/>
          <a:ext cx="1314450" cy="23226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EXIBIR TUDO</a:t>
          </a:r>
        </a:p>
      </xdr:txBody>
    </xdr:sp>
    <xdr:clientData fPrintsWithSheet="0"/>
  </xdr:twoCellAnchor>
  <xdr:twoCellAnchor editAs="oneCell">
    <xdr:from>
      <xdr:col>5</xdr:col>
      <xdr:colOff>1541547</xdr:colOff>
      <xdr:row>0</xdr:row>
      <xdr:rowOff>0</xdr:rowOff>
    </xdr:from>
    <xdr:to>
      <xdr:col>6</xdr:col>
      <xdr:colOff>941973</xdr:colOff>
      <xdr:row>0</xdr:row>
      <xdr:rowOff>232759</xdr:rowOff>
    </xdr:to>
    <xdr:sp macro="[0]!OrganizarBD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3100-00001E000000}"/>
            </a:ext>
          </a:extLst>
        </xdr:cNvPr>
        <xdr:cNvSpPr/>
      </xdr:nvSpPr>
      <xdr:spPr>
        <a:xfrm>
          <a:off x="7332747" y="0"/>
          <a:ext cx="1314951" cy="232759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ORGANIZAR</a:t>
          </a:r>
        </a:p>
      </xdr:txBody>
    </xdr:sp>
    <xdr:clientData fPrintsWithSheet="0"/>
  </xdr:twoCellAnchor>
  <xdr:twoCellAnchor editAs="oneCell">
    <xdr:from>
      <xdr:col>5</xdr:col>
      <xdr:colOff>1542048</xdr:colOff>
      <xdr:row>4</xdr:row>
      <xdr:rowOff>70186</xdr:rowOff>
    </xdr:from>
    <xdr:to>
      <xdr:col>6</xdr:col>
      <xdr:colOff>941973</xdr:colOff>
      <xdr:row>4</xdr:row>
      <xdr:rowOff>303440</xdr:rowOff>
    </xdr:to>
    <xdr:sp macro="[0]!ApagarLinhaSelecionada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3100-00001F000000}"/>
            </a:ext>
          </a:extLst>
        </xdr:cNvPr>
        <xdr:cNvSpPr/>
      </xdr:nvSpPr>
      <xdr:spPr>
        <a:xfrm>
          <a:off x="7333248" y="1022686"/>
          <a:ext cx="1314450" cy="233254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APAGAR LINHA</a:t>
          </a:r>
        </a:p>
      </xdr:txBody>
    </xdr:sp>
    <xdr:clientData fPrintsWithSheet="0"/>
  </xdr:twoCellAnchor>
  <xdr:twoCellAnchor editAs="oneCell">
    <xdr:from>
      <xdr:col>5</xdr:col>
      <xdr:colOff>1541046</xdr:colOff>
      <xdr:row>1</xdr:row>
      <xdr:rowOff>17045</xdr:rowOff>
    </xdr:from>
    <xdr:to>
      <xdr:col>6</xdr:col>
      <xdr:colOff>400050</xdr:colOff>
      <xdr:row>2</xdr:row>
      <xdr:rowOff>11679</xdr:rowOff>
    </xdr:to>
    <xdr:sp macro="[0]!MostrarMes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3100-000021000000}"/>
            </a:ext>
          </a:extLst>
        </xdr:cNvPr>
        <xdr:cNvSpPr/>
      </xdr:nvSpPr>
      <xdr:spPr>
        <a:xfrm>
          <a:off x="7332246" y="255170"/>
          <a:ext cx="773529" cy="232759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MÊS ATUAL</a:t>
          </a:r>
        </a:p>
      </xdr:txBody>
    </xdr:sp>
    <xdr:clientData fPrintsWithSheet="0"/>
  </xdr:twoCellAnchor>
  <xdr:twoCellAnchor editAs="oneCell">
    <xdr:from>
      <xdr:col>7</xdr:col>
      <xdr:colOff>304800</xdr:colOff>
      <xdr:row>1</xdr:row>
      <xdr:rowOff>219075</xdr:rowOff>
    </xdr:from>
    <xdr:to>
      <xdr:col>7</xdr:col>
      <xdr:colOff>772800</xdr:colOff>
      <xdr:row>3</xdr:row>
      <xdr:rowOff>210825</xdr:rowOff>
    </xdr:to>
    <xdr:pic>
      <xdr:nvPicPr>
        <xdr:cNvPr id="16" name="Gráfico 15" descr="Cartão de crédito">
          <a:hlinkClick xmlns:r="http://schemas.openxmlformats.org/officeDocument/2006/relationships" r:id="rId5" tooltip="Cartão de crédito"/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077450" y="457200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838201</xdr:colOff>
      <xdr:row>1</xdr:row>
      <xdr:rowOff>219076</xdr:rowOff>
    </xdr:from>
    <xdr:to>
      <xdr:col>7</xdr:col>
      <xdr:colOff>1306201</xdr:colOff>
      <xdr:row>3</xdr:row>
      <xdr:rowOff>210826</xdr:rowOff>
    </xdr:to>
    <xdr:pic>
      <xdr:nvPicPr>
        <xdr:cNvPr id="18" name="Gráfico 17" descr="Tabela">
          <a:hlinkClick xmlns:r="http://schemas.openxmlformats.org/officeDocument/2006/relationships" r:id="rId8" tooltip="Banco de dados"/>
          <a:extLst>
            <a:ext uri="{FF2B5EF4-FFF2-40B4-BE49-F238E27FC236}">
              <a16:creationId xmlns:a16="http://schemas.microsoft.com/office/drawing/2014/main" id="{00000000-0008-0000-3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610851" y="457201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1352550</xdr:colOff>
      <xdr:row>1</xdr:row>
      <xdr:rowOff>219075</xdr:rowOff>
    </xdr:from>
    <xdr:to>
      <xdr:col>7</xdr:col>
      <xdr:colOff>1820550</xdr:colOff>
      <xdr:row>3</xdr:row>
      <xdr:rowOff>210825</xdr:rowOff>
    </xdr:to>
    <xdr:pic>
      <xdr:nvPicPr>
        <xdr:cNvPr id="19" name="Gráfico 18" descr="Repetir">
          <a:hlinkClick xmlns:r="http://schemas.openxmlformats.org/officeDocument/2006/relationships" r:id="rId11" tooltip="Transferência entre contas."/>
          <a:extLst>
            <a:ext uri="{FF2B5EF4-FFF2-40B4-BE49-F238E27FC236}">
              <a16:creationId xmlns:a16="http://schemas.microsoft.com/office/drawing/2014/main" id="{00000000-0008-0000-3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125200" y="457200"/>
          <a:ext cx="468000" cy="4680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1866900</xdr:colOff>
      <xdr:row>1</xdr:row>
      <xdr:rowOff>209550</xdr:rowOff>
    </xdr:from>
    <xdr:to>
      <xdr:col>7</xdr:col>
      <xdr:colOff>239175</xdr:colOff>
      <xdr:row>3</xdr:row>
      <xdr:rowOff>172500</xdr:rowOff>
    </xdr:to>
    <xdr:pic>
      <xdr:nvPicPr>
        <xdr:cNvPr id="20" name="Gráfico 19" descr="Registrar">
          <a:hlinkClick xmlns:r="http://schemas.openxmlformats.org/officeDocument/2006/relationships" r:id="rId14" tooltip="Registrar"/>
          <a:extLst>
            <a:ext uri="{FF2B5EF4-FFF2-40B4-BE49-F238E27FC236}">
              <a16:creationId xmlns:a16="http://schemas.microsoft.com/office/drawing/2014/main" id="{00000000-0008-0000-3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572625" y="447675"/>
          <a:ext cx="439200" cy="4392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2486025</xdr:colOff>
      <xdr:row>2</xdr:row>
      <xdr:rowOff>0</xdr:rowOff>
    </xdr:from>
    <xdr:to>
      <xdr:col>8</xdr:col>
      <xdr:colOff>390524</xdr:colOff>
      <xdr:row>3</xdr:row>
      <xdr:rowOff>190499</xdr:rowOff>
    </xdr:to>
    <xdr:pic macro="[0]!DesprotegerPlanAtiva">
      <xdr:nvPicPr>
        <xdr:cNvPr id="7" name="Gráfico 6" descr="Desbloquear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258675" y="476250"/>
          <a:ext cx="428624" cy="428624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1543468</xdr:colOff>
      <xdr:row>3</xdr:row>
      <xdr:rowOff>51136</xdr:rowOff>
    </xdr:from>
    <xdr:to>
      <xdr:col>6</xdr:col>
      <xdr:colOff>943393</xdr:colOff>
      <xdr:row>4</xdr:row>
      <xdr:rowOff>46265</xdr:rowOff>
    </xdr:to>
    <xdr:sp macro="[0]!IrFinalBD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3100-000019000000}"/>
            </a:ext>
          </a:extLst>
        </xdr:cNvPr>
        <xdr:cNvSpPr/>
      </xdr:nvSpPr>
      <xdr:spPr>
        <a:xfrm>
          <a:off x="7340111" y="769593"/>
          <a:ext cx="1314450" cy="23461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IR PARA FINAL</a:t>
          </a:r>
        </a:p>
      </xdr:txBody>
    </xdr:sp>
    <xdr:clientData fPrintsWithSheet="0"/>
  </xdr:twoCellAnchor>
  <xdr:twoCellAnchor editAs="oneCell">
    <xdr:from>
      <xdr:col>6</xdr:col>
      <xdr:colOff>1817269</xdr:colOff>
      <xdr:row>3</xdr:row>
      <xdr:rowOff>190000</xdr:rowOff>
    </xdr:from>
    <xdr:to>
      <xdr:col>7</xdr:col>
      <xdr:colOff>1905501</xdr:colOff>
      <xdr:row>4</xdr:row>
      <xdr:rowOff>256675</xdr:rowOff>
    </xdr:to>
    <xdr:sp macro="" textlink="">
      <xdr:nvSpPr>
        <xdr:cNvPr id="27" name="Retângulo 26">
          <a:hlinkClick xmlns:r="http://schemas.openxmlformats.org/officeDocument/2006/relationships" r:id="rId19" tooltip="Acompanhe suas metas"/>
          <a:extLst>
            <a:ext uri="{FF2B5EF4-FFF2-40B4-BE49-F238E27FC236}">
              <a16:creationId xmlns:a16="http://schemas.microsoft.com/office/drawing/2014/main" id="{00000000-0008-0000-3100-00001B000000}"/>
            </a:ext>
          </a:extLst>
        </xdr:cNvPr>
        <xdr:cNvSpPr/>
      </xdr:nvSpPr>
      <xdr:spPr>
        <a:xfrm>
          <a:off x="9515474" y="911895"/>
          <a:ext cx="2155157" cy="307306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accent1"/>
              </a:solidFill>
              <a:latin typeface="+mn-lt"/>
              <a:ea typeface="+mn-ea"/>
              <a:cs typeface="+mn-cs"/>
            </a:rPr>
            <a:t>ACOMPANHAR METAS</a:t>
          </a:r>
        </a:p>
      </xdr:txBody>
    </xdr:sp>
    <xdr:clientData fPrintsWithSheet="0"/>
  </xdr:twoCellAnchor>
  <xdr:twoCellAnchor editAs="oneCell">
    <xdr:from>
      <xdr:col>2</xdr:col>
      <xdr:colOff>48043</xdr:colOff>
      <xdr:row>4</xdr:row>
      <xdr:rowOff>508336</xdr:rowOff>
    </xdr:from>
    <xdr:to>
      <xdr:col>2</xdr:col>
      <xdr:colOff>819150</xdr:colOff>
      <xdr:row>5</xdr:row>
      <xdr:rowOff>66674</xdr:rowOff>
    </xdr:to>
    <xdr:sp macro="[0]!Corrigir_Data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3100-00001C000000}"/>
            </a:ext>
          </a:extLst>
        </xdr:cNvPr>
        <xdr:cNvSpPr/>
      </xdr:nvSpPr>
      <xdr:spPr>
        <a:xfrm>
          <a:off x="2467393" y="1460836"/>
          <a:ext cx="771107" cy="196513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Corrigir</a:t>
          </a:r>
          <a:r>
            <a:rPr lang="pt-BR" sz="8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 datas</a:t>
          </a:r>
          <a:endParaRPr lang="pt-BR" sz="800">
            <a:solidFill>
              <a:schemeClr val="tx1">
                <a:lumMod val="85000"/>
                <a:lumOff val="1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6</xdr:col>
      <xdr:colOff>378997</xdr:colOff>
      <xdr:row>1</xdr:row>
      <xdr:rowOff>17045</xdr:rowOff>
    </xdr:from>
    <xdr:to>
      <xdr:col>6</xdr:col>
      <xdr:colOff>666750</xdr:colOff>
      <xdr:row>2</xdr:row>
      <xdr:rowOff>11679</xdr:rowOff>
    </xdr:to>
    <xdr:sp macro="[0]!MostrarMesNP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3100-00001D000000}"/>
            </a:ext>
          </a:extLst>
        </xdr:cNvPr>
        <xdr:cNvSpPr/>
      </xdr:nvSpPr>
      <xdr:spPr>
        <a:xfrm>
          <a:off x="8084722" y="255170"/>
          <a:ext cx="287753" cy="232759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700" b="0">
              <a:solidFill>
                <a:srgbClr val="FF0000"/>
              </a:solidFill>
            </a:rPr>
            <a:t>NP</a:t>
          </a:r>
        </a:p>
      </xdr:txBody>
    </xdr:sp>
    <xdr:clientData fPrintsWithSheet="0"/>
  </xdr:twoCellAnchor>
  <xdr:twoCellAnchor editAs="oneCell">
    <xdr:from>
      <xdr:col>6</xdr:col>
      <xdr:colOff>655222</xdr:colOff>
      <xdr:row>1</xdr:row>
      <xdr:rowOff>17045</xdr:rowOff>
    </xdr:from>
    <xdr:to>
      <xdr:col>6</xdr:col>
      <xdr:colOff>942975</xdr:colOff>
      <xdr:row>2</xdr:row>
      <xdr:rowOff>11679</xdr:rowOff>
    </xdr:to>
    <xdr:sp macro="[0]!MostrarMesPG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3100-000020000000}"/>
            </a:ext>
          </a:extLst>
        </xdr:cNvPr>
        <xdr:cNvSpPr/>
      </xdr:nvSpPr>
      <xdr:spPr>
        <a:xfrm>
          <a:off x="8360947" y="255170"/>
          <a:ext cx="287753" cy="23275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pt-BR" sz="700" b="0">
              <a:solidFill>
                <a:schemeClr val="accent3">
                  <a:lumMod val="50000"/>
                </a:schemeClr>
              </a:solidFill>
            </a:rPr>
            <a:t>PG</a:t>
          </a:r>
        </a:p>
      </xdr:txBody>
    </xdr:sp>
    <xdr:clientData fPrintsWithSheet="0"/>
  </xdr:twoCellAnchor>
  <xdr:twoCellAnchor editAs="oneCell">
    <xdr:from>
      <xdr:col>5</xdr:col>
      <xdr:colOff>676275</xdr:colOff>
      <xdr:row>3</xdr:row>
      <xdr:rowOff>47625</xdr:rowOff>
    </xdr:from>
    <xdr:to>
      <xdr:col>5</xdr:col>
      <xdr:colOff>1104899</xdr:colOff>
      <xdr:row>4</xdr:row>
      <xdr:rowOff>238124</xdr:rowOff>
    </xdr:to>
    <xdr:pic macro="[0]!DesprotegerPlanAtiva">
      <xdr:nvPicPr>
        <xdr:cNvPr id="35" name="Gráfico 34" descr="Desbloquear">
          <a:extLst>
            <a:ext uri="{FF2B5EF4-FFF2-40B4-BE49-F238E27FC236}">
              <a16:creationId xmlns:a16="http://schemas.microsoft.com/office/drawing/2014/main" id="{00000000-0008-0000-3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467475" y="762000"/>
          <a:ext cx="428624" cy="428624"/>
        </a:xfrm>
        <a:prstGeom prst="rect">
          <a:avLst/>
        </a:prstGeom>
      </xdr:spPr>
    </xdr:pic>
    <xdr:clientData fPrintsWithSheet="0"/>
  </xdr:twoCellAnchor>
  <xdr:twoCellAnchor>
    <xdr:from>
      <xdr:col>8</xdr:col>
      <xdr:colOff>476250</xdr:colOff>
      <xdr:row>1</xdr:row>
      <xdr:rowOff>142875</xdr:rowOff>
    </xdr:from>
    <xdr:to>
      <xdr:col>9</xdr:col>
      <xdr:colOff>409575</xdr:colOff>
      <xdr:row>3</xdr:row>
      <xdr:rowOff>219075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3100-000024000000}"/>
            </a:ext>
          </a:extLst>
        </xdr:cNvPr>
        <xdr:cNvGrpSpPr/>
      </xdr:nvGrpSpPr>
      <xdr:grpSpPr>
        <a:xfrm>
          <a:off x="12773025" y="381000"/>
          <a:ext cx="647700" cy="552450"/>
          <a:chOff x="219076" y="3457575"/>
          <a:chExt cx="647700" cy="552450"/>
        </a:xfrm>
      </xdr:grpSpPr>
      <xdr:pic macro="[0]!Voltar">
        <xdr:nvPicPr>
          <xdr:cNvPr id="37" name="Gráfico 36" descr="Seta de Linha: girar para a esquerda">
            <a:extLst>
              <a:ext uri="{FF2B5EF4-FFF2-40B4-BE49-F238E27FC236}">
                <a16:creationId xmlns:a16="http://schemas.microsoft.com/office/drawing/2014/main" id="{00000000-0008-0000-3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3100-000026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1428750</xdr:colOff>
      <xdr:row>4</xdr:row>
      <xdr:rowOff>190500</xdr:rowOff>
    </xdr:from>
    <xdr:to>
      <xdr:col>1</xdr:col>
      <xdr:colOff>121755</xdr:colOff>
      <xdr:row>4</xdr:row>
      <xdr:rowOff>381000</xdr:rowOff>
    </xdr:to>
    <xdr:sp macro="[0]!OcultarColunaA" textlink="">
      <xdr:nvSpPr>
        <xdr:cNvPr id="39" name="Seta para a esquerda e para a direita 38">
          <a:extLst>
            <a:ext uri="{FF2B5EF4-FFF2-40B4-BE49-F238E27FC236}">
              <a16:creationId xmlns:a16="http://schemas.microsoft.com/office/drawing/2014/main" id="{00000000-0008-0000-3100-000027000000}"/>
            </a:ext>
          </a:extLst>
        </xdr:cNvPr>
        <xdr:cNvSpPr/>
      </xdr:nvSpPr>
      <xdr:spPr>
        <a:xfrm>
          <a:off x="1428750" y="1143000"/>
          <a:ext cx="331305" cy="190500"/>
        </a:xfrm>
        <a:prstGeom prst="leftRightArrow">
          <a:avLst/>
        </a:prstGeom>
        <a:solidFill>
          <a:schemeClr val="bg1"/>
        </a:solidFill>
        <a:ln w="28575"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676276</xdr:colOff>
      <xdr:row>0</xdr:row>
      <xdr:rowOff>114301</xdr:rowOff>
    </xdr:from>
    <xdr:to>
      <xdr:col>11</xdr:col>
      <xdr:colOff>304801</xdr:colOff>
      <xdr:row>1</xdr:row>
      <xdr:rowOff>219076</xdr:rowOff>
    </xdr:to>
    <xdr:pic macro="[0]!Filtrar_Ano_Mes_Vencimento">
      <xdr:nvPicPr>
        <xdr:cNvPr id="4" name="Gráfico 3" descr="Filtro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4401801" y="114301"/>
          <a:ext cx="3429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295275</xdr:rowOff>
        </xdr:from>
        <xdr:to>
          <xdr:col>5</xdr:col>
          <xdr:colOff>28575</xdr:colOff>
          <xdr:row>4</xdr:row>
          <xdr:rowOff>571500</xdr:rowOff>
        </xdr:to>
        <xdr:sp macro="" textlink="">
          <xdr:nvSpPr>
            <xdr:cNvPr id="366594" name="BDGrupo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31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295275</xdr:rowOff>
        </xdr:from>
        <xdr:to>
          <xdr:col>6</xdr:col>
          <xdr:colOff>0</xdr:colOff>
          <xdr:row>4</xdr:row>
          <xdr:rowOff>571500</xdr:rowOff>
        </xdr:to>
        <xdr:sp macro="" textlink="">
          <xdr:nvSpPr>
            <xdr:cNvPr id="366595" name="BDSubgrupo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1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295275</xdr:rowOff>
        </xdr:from>
        <xdr:to>
          <xdr:col>7</xdr:col>
          <xdr:colOff>19050</xdr:colOff>
          <xdr:row>4</xdr:row>
          <xdr:rowOff>571500</xdr:rowOff>
        </xdr:to>
        <xdr:sp macro="" textlink="">
          <xdr:nvSpPr>
            <xdr:cNvPr id="366596" name="BDConta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1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295275</xdr:rowOff>
        </xdr:from>
        <xdr:to>
          <xdr:col>7</xdr:col>
          <xdr:colOff>2352675</xdr:colOff>
          <xdr:row>4</xdr:row>
          <xdr:rowOff>571500</xdr:rowOff>
        </xdr:to>
        <xdr:sp macro="" textlink="">
          <xdr:nvSpPr>
            <xdr:cNvPr id="366597" name="BDDescricao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31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4</xdr:row>
          <xdr:rowOff>19050</xdr:rowOff>
        </xdr:from>
        <xdr:to>
          <xdr:col>9</xdr:col>
          <xdr:colOff>447675</xdr:colOff>
          <xdr:row>4</xdr:row>
          <xdr:rowOff>590550</xdr:rowOff>
        </xdr:to>
        <xdr:sp macro="" textlink="">
          <xdr:nvSpPr>
            <xdr:cNvPr id="366602" name="CommandButton1" hidden="1">
              <a:extLst>
                <a:ext uri="{63B3BB69-23CF-44E3-9099-C40C66FF867C}">
                  <a14:compatExt spid="_x0000_s366602"/>
                </a:ext>
                <a:ext uri="{FF2B5EF4-FFF2-40B4-BE49-F238E27FC236}">
                  <a16:creationId xmlns:a16="http://schemas.microsoft.com/office/drawing/2014/main" id="{00000000-0008-0000-3100-00000A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1809750</xdr:colOff>
          <xdr:row>0</xdr:row>
          <xdr:rowOff>0</xdr:rowOff>
        </xdr:from>
        <xdr:to>
          <xdr:col>7</xdr:col>
          <xdr:colOff>819150</xdr:colOff>
          <xdr:row>1</xdr:row>
          <xdr:rowOff>0</xdr:rowOff>
        </xdr:to>
        <xdr:sp macro="" textlink="">
          <xdr:nvSpPr>
            <xdr:cNvPr id="366610" name="Botão 18" hidden="1">
              <a:extLst>
                <a:ext uri="{63B3BB69-23CF-44E3-9099-C40C66FF867C}">
                  <a14:compatExt spid="_x0000_s366610"/>
                </a:ext>
                <a:ext uri="{FF2B5EF4-FFF2-40B4-BE49-F238E27FC236}">
                  <a16:creationId xmlns:a16="http://schemas.microsoft.com/office/drawing/2014/main" id="{00000000-0008-0000-3100-00001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0</xdr:row>
          <xdr:rowOff>0</xdr:rowOff>
        </xdr:from>
        <xdr:to>
          <xdr:col>10</xdr:col>
          <xdr:colOff>0</xdr:colOff>
          <xdr:row>1</xdr:row>
          <xdr:rowOff>219075</xdr:rowOff>
        </xdr:to>
        <xdr:sp macro="" textlink="">
          <xdr:nvSpPr>
            <xdr:cNvPr id="366615" name="Spinner 1047" hidden="1">
              <a:extLst>
                <a:ext uri="{63B3BB69-23CF-44E3-9099-C40C66FF867C}">
                  <a14:compatExt spid="_x0000_s366615"/>
                </a:ext>
                <a:ext uri="{FF2B5EF4-FFF2-40B4-BE49-F238E27FC236}">
                  <a16:creationId xmlns:a16="http://schemas.microsoft.com/office/drawing/2014/main" id="{00000000-0008-0000-3100-000017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0</xdr:row>
          <xdr:rowOff>0</xdr:rowOff>
        </xdr:from>
        <xdr:to>
          <xdr:col>10</xdr:col>
          <xdr:colOff>600075</xdr:colOff>
          <xdr:row>4</xdr:row>
          <xdr:rowOff>600075</xdr:rowOff>
        </xdr:to>
        <xdr:sp macro="" textlink="">
          <xdr:nvSpPr>
            <xdr:cNvPr id="366618" name="List Box 1050" hidden="1">
              <a:extLst>
                <a:ext uri="{63B3BB69-23CF-44E3-9099-C40C66FF867C}">
                  <a14:compatExt spid="_x0000_s366618"/>
                </a:ext>
                <a:ext uri="{FF2B5EF4-FFF2-40B4-BE49-F238E27FC236}">
                  <a16:creationId xmlns:a16="http://schemas.microsoft.com/office/drawing/2014/main" id="{00000000-0008-0000-3100-00001A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5</xdr:row>
      <xdr:rowOff>152400</xdr:rowOff>
    </xdr:from>
    <xdr:to>
      <xdr:col>4</xdr:col>
      <xdr:colOff>1295400</xdr:colOff>
      <xdr:row>6</xdr:row>
      <xdr:rowOff>200025</xdr:rowOff>
    </xdr:to>
    <xdr:sp macro="" textlink="">
      <xdr:nvSpPr>
        <xdr:cNvPr id="15" name="Retângul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200-00000F000000}"/>
            </a:ext>
          </a:extLst>
        </xdr:cNvPr>
        <xdr:cNvSpPr/>
      </xdr:nvSpPr>
      <xdr:spPr>
        <a:xfrm>
          <a:off x="2133600" y="942975"/>
          <a:ext cx="157162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RECEITAS</a:t>
          </a:r>
        </a:p>
      </xdr:txBody>
    </xdr:sp>
    <xdr:clientData/>
  </xdr:twoCellAnchor>
  <xdr:twoCellAnchor>
    <xdr:from>
      <xdr:col>4</xdr:col>
      <xdr:colOff>1304925</xdr:colOff>
      <xdr:row>5</xdr:row>
      <xdr:rowOff>152400</xdr:rowOff>
    </xdr:from>
    <xdr:to>
      <xdr:col>6</xdr:col>
      <xdr:colOff>581025</xdr:colOff>
      <xdr:row>6</xdr:row>
      <xdr:rowOff>200025</xdr:rowOff>
    </xdr:to>
    <xdr:sp macro="" textlink="">
      <xdr:nvSpPr>
        <xdr:cNvPr id="16" name="Retâ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200-000010000000}"/>
            </a:ext>
          </a:extLst>
        </xdr:cNvPr>
        <xdr:cNvSpPr/>
      </xdr:nvSpPr>
      <xdr:spPr>
        <a:xfrm>
          <a:off x="3714750" y="942975"/>
          <a:ext cx="1571625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/>
            <a:t>DESPESAS</a:t>
          </a:r>
        </a:p>
      </xdr:txBody>
    </xdr:sp>
    <xdr:clientData/>
  </xdr:twoCellAnchor>
  <xdr:twoCellAnchor>
    <xdr:from>
      <xdr:col>38</xdr:col>
      <xdr:colOff>352425</xdr:colOff>
      <xdr:row>4</xdr:row>
      <xdr:rowOff>142875</xdr:rowOff>
    </xdr:from>
    <xdr:to>
      <xdr:col>38</xdr:col>
      <xdr:colOff>1762125</xdr:colOff>
      <xdr:row>5</xdr:row>
      <xdr:rowOff>190500</xdr:rowOff>
    </xdr:to>
    <xdr:sp macro="" textlink="">
      <xdr:nvSpPr>
        <xdr:cNvPr id="5" name="Retângulo 4">
          <a:hlinkClick xmlns:r="http://schemas.openxmlformats.org/officeDocument/2006/relationships" r:id="rId2" tooltip="IR PARA INÍCIO"/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/>
      </xdr:nvSpPr>
      <xdr:spPr>
        <a:xfrm>
          <a:off x="41395650" y="409575"/>
          <a:ext cx="140970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 VOLTAR</a:t>
          </a:r>
        </a:p>
      </xdr:txBody>
    </xdr:sp>
    <xdr:clientData/>
  </xdr:twoCellAnchor>
  <xdr:twoCellAnchor>
    <xdr:from>
      <xdr:col>29</xdr:col>
      <xdr:colOff>238125</xdr:colOff>
      <xdr:row>4</xdr:row>
      <xdr:rowOff>133350</xdr:rowOff>
    </xdr:from>
    <xdr:to>
      <xdr:col>30</xdr:col>
      <xdr:colOff>1400175</xdr:colOff>
      <xdr:row>5</xdr:row>
      <xdr:rowOff>180975</xdr:rowOff>
    </xdr:to>
    <xdr:sp macro="" textlink="">
      <xdr:nvSpPr>
        <xdr:cNvPr id="9" name="Retângulo 8">
          <a:hlinkClick xmlns:r="http://schemas.openxmlformats.org/officeDocument/2006/relationships" r:id="rId2" tooltip="IR PARA INÍCIO"/>
          <a:extLst>
            <a:ext uri="{FF2B5EF4-FFF2-40B4-BE49-F238E27FC236}">
              <a16:creationId xmlns:a16="http://schemas.microsoft.com/office/drawing/2014/main" id="{00000000-0008-0000-3200-000009000000}"/>
            </a:ext>
          </a:extLst>
        </xdr:cNvPr>
        <xdr:cNvSpPr/>
      </xdr:nvSpPr>
      <xdr:spPr>
        <a:xfrm>
          <a:off x="31851600" y="400050"/>
          <a:ext cx="140970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 VOLTAR</a:t>
          </a:r>
        </a:p>
      </xdr:txBody>
    </xdr:sp>
    <xdr:clientData/>
  </xdr:twoCellAnchor>
  <xdr:twoCellAnchor>
    <xdr:from>
      <xdr:col>17</xdr:col>
      <xdr:colOff>238125</xdr:colOff>
      <xdr:row>4</xdr:row>
      <xdr:rowOff>76200</xdr:rowOff>
    </xdr:from>
    <xdr:to>
      <xdr:col>18</xdr:col>
      <xdr:colOff>1400175</xdr:colOff>
      <xdr:row>5</xdr:row>
      <xdr:rowOff>123825</xdr:rowOff>
    </xdr:to>
    <xdr:sp macro="" textlink="">
      <xdr:nvSpPr>
        <xdr:cNvPr id="10" name="Retângulo 9">
          <a:hlinkClick xmlns:r="http://schemas.openxmlformats.org/officeDocument/2006/relationships" r:id="rId2" tooltip="IR PARA INÍCIO"/>
          <a:extLst>
            <a:ext uri="{FF2B5EF4-FFF2-40B4-BE49-F238E27FC236}">
              <a16:creationId xmlns:a16="http://schemas.microsoft.com/office/drawing/2014/main" id="{00000000-0008-0000-3200-00000A000000}"/>
            </a:ext>
          </a:extLst>
        </xdr:cNvPr>
        <xdr:cNvSpPr/>
      </xdr:nvSpPr>
      <xdr:spPr>
        <a:xfrm>
          <a:off x="18078450" y="342900"/>
          <a:ext cx="1409700" cy="314325"/>
        </a:xfrm>
        <a:prstGeom prst="rect">
          <a:avLst/>
        </a:prstGeom>
        <a:solidFill>
          <a:schemeClr val="bg1"/>
        </a:solidFill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 VOLTAR</a:t>
          </a:r>
        </a:p>
      </xdr:txBody>
    </xdr:sp>
    <xdr:clientData/>
  </xdr:twoCellAnchor>
  <xdr:twoCellAnchor>
    <xdr:from>
      <xdr:col>0</xdr:col>
      <xdr:colOff>581025</xdr:colOff>
      <xdr:row>22</xdr:row>
      <xdr:rowOff>219075</xdr:rowOff>
    </xdr:from>
    <xdr:to>
      <xdr:col>0</xdr:col>
      <xdr:colOff>1228725</xdr:colOff>
      <xdr:row>24</xdr:row>
      <xdr:rowOff>238125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3200-00000C000000}"/>
            </a:ext>
          </a:extLst>
        </xdr:cNvPr>
        <xdr:cNvGrpSpPr/>
      </xdr:nvGrpSpPr>
      <xdr:grpSpPr>
        <a:xfrm>
          <a:off x="581025" y="5276850"/>
          <a:ext cx="647700" cy="552450"/>
          <a:chOff x="219076" y="3457575"/>
          <a:chExt cx="647700" cy="552450"/>
        </a:xfrm>
      </xdr:grpSpPr>
      <xdr:pic macro="[0]!Voltar">
        <xdr:nvPicPr>
          <xdr:cNvPr id="13" name="Gráfico 12" descr="Seta de Linha: girar para a esquerda">
            <a:extLst>
              <a:ext uri="{FF2B5EF4-FFF2-40B4-BE49-F238E27FC236}">
                <a16:creationId xmlns:a16="http://schemas.microsoft.com/office/drawing/2014/main" id="{00000000-0008-0000-3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5275" y="3457575"/>
            <a:ext cx="552450" cy="552450"/>
          </a:xfrm>
          <a:prstGeom prst="rect">
            <a:avLst/>
          </a:prstGeom>
        </xdr:spPr>
      </xdr:pic>
      <xdr:sp macro="[0]!Voltar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3200-00000E000000}"/>
              </a:ext>
            </a:extLst>
          </xdr:cNvPr>
          <xdr:cNvSpPr/>
        </xdr:nvSpPr>
        <xdr:spPr>
          <a:xfrm>
            <a:off x="219076" y="3829050"/>
            <a:ext cx="647700" cy="133350"/>
          </a:xfrm>
          <a:prstGeom prst="rect">
            <a:avLst/>
          </a:prstGeom>
          <a:solidFill>
            <a:schemeClr val="bg1"/>
          </a:solidFill>
          <a:ln w="9525" cap="flat" cmpd="sng" algn="ctr">
            <a:solidFill>
              <a:schemeClr val="accent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>
                <a:solidFill>
                  <a:schemeClr val="accent1"/>
                </a:solidFill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5</xdr:row>
          <xdr:rowOff>190500</xdr:rowOff>
        </xdr:from>
        <xdr:to>
          <xdr:col>9</xdr:col>
          <xdr:colOff>152400</xdr:colOff>
          <xdr:row>7</xdr:row>
          <xdr:rowOff>76200</xdr:rowOff>
        </xdr:to>
        <xdr:sp macro="" textlink="">
          <xdr:nvSpPr>
            <xdr:cNvPr id="545793" name="Botão 1" hidden="1">
              <a:extLst>
                <a:ext uri="{63B3BB69-23CF-44E3-9099-C40C66FF867C}">
                  <a14:compatExt spid="_x0000_s545793"/>
                </a:ext>
                <a:ext uri="{FF2B5EF4-FFF2-40B4-BE49-F238E27FC236}">
                  <a16:creationId xmlns:a16="http://schemas.microsoft.com/office/drawing/2014/main" id="{00000000-0008-0000-3200-0000015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5</xdr:row>
          <xdr:rowOff>152400</xdr:rowOff>
        </xdr:from>
        <xdr:to>
          <xdr:col>19</xdr:col>
          <xdr:colOff>142875</xdr:colOff>
          <xdr:row>7</xdr:row>
          <xdr:rowOff>38100</xdr:rowOff>
        </xdr:to>
        <xdr:sp macro="" textlink="">
          <xdr:nvSpPr>
            <xdr:cNvPr id="545794" name="Botão 2" hidden="1">
              <a:extLst>
                <a:ext uri="{63B3BB69-23CF-44E3-9099-C40C66FF867C}">
                  <a14:compatExt spid="_x0000_s545794"/>
                </a:ext>
                <a:ext uri="{FF2B5EF4-FFF2-40B4-BE49-F238E27FC236}">
                  <a16:creationId xmlns:a16="http://schemas.microsoft.com/office/drawing/2014/main" id="{00000000-0008-0000-3200-0000025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19</xdr:row>
          <xdr:rowOff>190500</xdr:rowOff>
        </xdr:from>
        <xdr:to>
          <xdr:col>0</xdr:col>
          <xdr:colOff>1819275</xdr:colOff>
          <xdr:row>21</xdr:row>
          <xdr:rowOff>76200</xdr:rowOff>
        </xdr:to>
        <xdr:sp macro="" textlink="">
          <xdr:nvSpPr>
            <xdr:cNvPr id="545795" name="Botão 3" hidden="1">
              <a:extLst>
                <a:ext uri="{63B3BB69-23CF-44E3-9099-C40C66FF867C}">
                  <a14:compatExt spid="_x0000_s545795"/>
                </a:ext>
                <a:ext uri="{FF2B5EF4-FFF2-40B4-BE49-F238E27FC236}">
                  <a16:creationId xmlns:a16="http://schemas.microsoft.com/office/drawing/2014/main" id="{00000000-0008-0000-3200-0000035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219075</xdr:colOff>
          <xdr:row>5</xdr:row>
          <xdr:rowOff>238125</xdr:rowOff>
        </xdr:from>
        <xdr:to>
          <xdr:col>31</xdr:col>
          <xdr:colOff>152400</xdr:colOff>
          <xdr:row>7</xdr:row>
          <xdr:rowOff>123825</xdr:rowOff>
        </xdr:to>
        <xdr:sp macro="" textlink="">
          <xdr:nvSpPr>
            <xdr:cNvPr id="545796" name="Botão 4" hidden="1">
              <a:extLst>
                <a:ext uri="{63B3BB69-23CF-44E3-9099-C40C66FF867C}">
                  <a14:compatExt spid="_x0000_s545796"/>
                </a:ext>
                <a:ext uri="{FF2B5EF4-FFF2-40B4-BE49-F238E27FC236}">
                  <a16:creationId xmlns:a16="http://schemas.microsoft.com/office/drawing/2014/main" id="{00000000-0008-0000-3200-0000045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6</xdr:row>
          <xdr:rowOff>19050</xdr:rowOff>
        </xdr:from>
        <xdr:to>
          <xdr:col>40</xdr:col>
          <xdr:colOff>314325</xdr:colOff>
          <xdr:row>7</xdr:row>
          <xdr:rowOff>171450</xdr:rowOff>
        </xdr:to>
        <xdr:sp macro="" textlink="">
          <xdr:nvSpPr>
            <xdr:cNvPr id="545797" name="Botão 5" hidden="1">
              <a:extLst>
                <a:ext uri="{63B3BB69-23CF-44E3-9099-C40C66FF867C}">
                  <a14:compatExt spid="_x0000_s545797"/>
                </a:ext>
                <a:ext uri="{FF2B5EF4-FFF2-40B4-BE49-F238E27FC236}">
                  <a16:creationId xmlns:a16="http://schemas.microsoft.com/office/drawing/2014/main" id="{00000000-0008-0000-3200-0000055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RENOMEAR GRUPO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cdf8cefd2b39904/Planilhas%20dos%20Clientes%20em%20atendimento/Wander/Planilha-Matriz-GUT-2.0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Problemas"/>
      <sheetName val="Cont"/>
      <sheetName val="Graficos"/>
      <sheetName val="Configurações"/>
      <sheetName val="Créditos e ajuda"/>
      <sheetName val="Planilha-Matriz-GUT-2.0.0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ledson Leitao" id="{B122D5D3-3B52-4DBC-BFC2-973E18D8BE87}" userId="ccdf8cefd2b39904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0000000}" name="TGruposReferencias" displayName="TGruposReferencias" ref="E10:H34" totalsRowShown="0" headerRowDxfId="317" dataDxfId="316">
  <tableColumns count="4">
    <tableColumn id="1" xr3:uid="{00000000-0010-0000-0000-000001000000}" name="GRUPOS DE CONTAS" dataDxfId="315"/>
    <tableColumn id="2" xr3:uid="{00000000-0010-0000-0000-000002000000}" name="Nome de Referência" dataDxfId="314"/>
    <tableColumn id="3" xr3:uid="{00000000-0010-0000-0000-000003000000}" name="N" dataDxfId="313"/>
    <tableColumn id="4" xr3:uid="{00000000-0010-0000-0000-000004000000}" name="TIPO" dataDxfId="3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1000000}" name="GERAL" displayName="GERAL" ref="R9:AO24" totalsRowShown="0" headerRowDxfId="311" dataDxfId="310">
  <tableColumns count="24">
    <tableColumn id="24" xr3:uid="{00000000-0010-0000-0100-000018000000}" name="LINHAS" dataDxfId="309"/>
    <tableColumn id="1" xr3:uid="{00000000-0010-0000-0100-000001000000}" name="1" dataDxfId="308">
      <calculatedColumnFormula>GrupoReceitas!E10</calculatedColumnFormula>
    </tableColumn>
    <tableColumn id="2" xr3:uid="{00000000-0010-0000-0100-000002000000}" name="2" dataDxfId="307">
      <calculatedColumnFormula>GrupoReceitas!G10</calculatedColumnFormula>
    </tableColumn>
    <tableColumn id="3" xr3:uid="{00000000-0010-0000-0100-000003000000}" name="3" dataDxfId="306">
      <calculatedColumnFormula>GrupoReceitas!I10</calculatedColumnFormula>
    </tableColumn>
    <tableColumn id="4" xr3:uid="{00000000-0010-0000-0100-000004000000}" name="4" dataDxfId="305">
      <calculatedColumnFormula>GrupoDespesas!E10</calculatedColumnFormula>
    </tableColumn>
    <tableColumn id="5" xr3:uid="{00000000-0010-0000-0100-000005000000}" name="5" dataDxfId="304">
      <calculatedColumnFormula>GrupoDespesas!G10</calculatedColumnFormula>
    </tableColumn>
    <tableColumn id="6" xr3:uid="{00000000-0010-0000-0100-000006000000}" name="6" dataDxfId="303">
      <calculatedColumnFormula>GrupoDespesas!I10</calculatedColumnFormula>
    </tableColumn>
    <tableColumn id="7" xr3:uid="{00000000-0010-0000-0100-000007000000}" name="7" dataDxfId="302">
      <calculatedColumnFormula>GrupoDespesas!K10</calculatedColumnFormula>
    </tableColumn>
    <tableColumn id="8" xr3:uid="{00000000-0010-0000-0100-000008000000}" name="8" dataDxfId="301">
      <calculatedColumnFormula>GrupoDespesas!M10</calculatedColumnFormula>
    </tableColumn>
    <tableColumn id="9" xr3:uid="{00000000-0010-0000-0100-000009000000}" name="9" dataDxfId="300">
      <calculatedColumnFormula>GrupoDespesas!O10</calculatedColumnFormula>
    </tableColumn>
    <tableColumn id="10" xr3:uid="{00000000-0010-0000-0100-00000A000000}" name="10" dataDxfId="299">
      <calculatedColumnFormula>GrupoDespesas!Q10</calculatedColumnFormula>
    </tableColumn>
    <tableColumn id="11" xr3:uid="{00000000-0010-0000-0100-00000B000000}" name="11" dataDxfId="298">
      <calculatedColumnFormula>GrupoDespesas!S10</calculatedColumnFormula>
    </tableColumn>
    <tableColumn id="12" xr3:uid="{00000000-0010-0000-0100-00000C000000}" name="12" dataDxfId="297">
      <calculatedColumnFormula>GrupoDespesas!U10</calculatedColumnFormula>
    </tableColumn>
    <tableColumn id="13" xr3:uid="{00000000-0010-0000-0100-00000D000000}" name="13" dataDxfId="296">
      <calculatedColumnFormula>GrupoDespesas!W10</calculatedColumnFormula>
    </tableColumn>
    <tableColumn id="14" xr3:uid="{00000000-0010-0000-0100-00000E000000}" name="14" dataDxfId="295">
      <calculatedColumnFormula>GrupoDespesas!Y10</calculatedColumnFormula>
    </tableColumn>
    <tableColumn id="15" xr3:uid="{00000000-0010-0000-0100-00000F000000}" name="15" dataDxfId="294">
      <calculatedColumnFormula>GrupoDespesas!AA10</calculatedColumnFormula>
    </tableColumn>
    <tableColumn id="16" xr3:uid="{00000000-0010-0000-0100-000010000000}" name="16" dataDxfId="293">
      <calculatedColumnFormula>GrupoDespesas!AC10</calculatedColumnFormula>
    </tableColumn>
    <tableColumn id="17" xr3:uid="{00000000-0010-0000-0100-000011000000}" name="17" dataDxfId="292">
      <calculatedColumnFormula>GrupoDespesas!AE10</calculatedColumnFormula>
    </tableColumn>
    <tableColumn id="18" xr3:uid="{00000000-0010-0000-0100-000012000000}" name="18" dataDxfId="291">
      <calculatedColumnFormula>GrupoDespesas!AG10</calculatedColumnFormula>
    </tableColumn>
    <tableColumn id="19" xr3:uid="{00000000-0010-0000-0100-000013000000}" name="19" dataDxfId="290">
      <calculatedColumnFormula>GrupoDespesas!AI10</calculatedColumnFormula>
    </tableColumn>
    <tableColumn id="20" xr3:uid="{00000000-0010-0000-0100-000014000000}" name="20" dataDxfId="289">
      <calculatedColumnFormula>GrupoDespesas!AK10</calculatedColumnFormula>
    </tableColumn>
    <tableColumn id="21" xr3:uid="{00000000-0010-0000-0100-000015000000}" name="21" dataDxfId="288">
      <calculatedColumnFormula>GrupoDespesas!AM10</calculatedColumnFormula>
    </tableColumn>
    <tableColumn id="22" xr3:uid="{00000000-0010-0000-0100-000016000000}" name="22" dataDxfId="287">
      <calculatedColumnFormula>GrupoDespesas!AO10</calculatedColumnFormula>
    </tableColumn>
    <tableColumn id="23" xr3:uid="{00000000-0010-0000-0100-000017000000}" name="23" dataDxfId="286">
      <calculatedColumnFormula>GrupoDespesas!AQ10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3000000}" name="TRaioX" displayName="TRaioX" ref="A1:N2" totalsRowShown="0" headerRowDxfId="285" dataDxfId="284">
  <autoFilter ref="A1:N2" xr:uid="{00000000-0009-0000-0100-000028000000}"/>
  <tableColumns count="14">
    <tableColumn id="1" xr3:uid="{00000000-0010-0000-0300-000001000000}" name="ID" dataDxfId="283"/>
    <tableColumn id="2" xr3:uid="{00000000-0010-0000-0300-000002000000}" name="DATA" dataDxfId="282"/>
    <tableColumn id="3" xr3:uid="{00000000-0010-0000-0300-000003000000}" name="SALDO EM CONTA" dataDxfId="281" dataCellStyle="Moeda"/>
    <tableColumn id="4" xr3:uid="{00000000-0010-0000-0300-000004000000}" name="CONTAS ATRASADAS" dataDxfId="280" dataCellStyle="Moeda"/>
    <tableColumn id="5" xr3:uid="{00000000-0010-0000-0300-000005000000}" name="RECEBIMENTOS ATRASADOS" dataDxfId="279" dataCellStyle="Moeda"/>
    <tableColumn id="6" xr3:uid="{00000000-0010-0000-0300-000006000000}" name="TOTAL PARA RECEBER" dataDxfId="278" dataCellStyle="Moeda"/>
    <tableColumn id="7" xr3:uid="{00000000-0010-0000-0300-000007000000}" name="TOTAL PARA VENCER" dataDxfId="277" dataCellStyle="Moeda"/>
    <tableColumn id="8" xr3:uid="{00000000-0010-0000-0300-000008000000}" name="TOTAL EM BENS" dataDxfId="276" dataCellStyle="Moeda"/>
    <tableColumn id="9" xr3:uid="{00000000-0010-0000-0300-000009000000}" name="TOTAL PASSIVOS" dataDxfId="275" dataCellStyle="Moeda"/>
    <tableColumn id="10" xr3:uid="{00000000-0010-0000-0300-00000A000000}" name="TOTAL ATIVOS" dataDxfId="274" dataCellStyle="Moeda"/>
    <tableColumn id="12" xr3:uid="{00000000-0010-0000-0300-00000C000000}" name="MATRIZ GUT TOTAIS" dataDxfId="273" dataCellStyle="Moeda"/>
    <tableColumn id="14" xr3:uid="{00000000-0010-0000-0300-00000E000000}" name="MATRIZ GUT RESOLVIDOS" dataDxfId="272" dataCellStyle="Moeda"/>
    <tableColumn id="13" xr3:uid="{00000000-0010-0000-0300-00000D000000}" name="MATRIZ GUT PENDENTES" dataDxfId="271" dataCellStyle="Moeda"/>
    <tableColumn id="11" xr3:uid="{00000000-0010-0000-0300-00000B000000}" name="OBSERVAÇÃO" dataDxfId="270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4000000}" name="TFornecedor" displayName="TFornecedor" ref="C4:C5" insertRow="1" totalsRowShown="0">
  <autoFilter ref="C4:C5" xr:uid="{00000000-0009-0000-0100-000026000000}"/>
  <tableColumns count="1">
    <tableColumn id="2" xr3:uid="{00000000-0010-0000-0400-000002000000}" name="NOM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5000000}" name="TBensDiagnostico" displayName="TBensDiagnostico" ref="C4:N5" totalsRowShown="0">
  <autoFilter ref="C4:N5" xr:uid="{00000000-0009-0000-0100-000023000000}"/>
  <tableColumns count="12">
    <tableColumn id="2" xr3:uid="{00000000-0010-0000-0500-000002000000}" name="TIPO"/>
    <tableColumn id="4" xr3:uid="{00000000-0010-0000-0500-000004000000}" name="CATEGORIA *"/>
    <tableColumn id="12" xr3:uid="{00000000-0010-0000-0500-00000C000000}" name="COMO FOI ADIQUIRIDO?"/>
    <tableColumn id="11" xr3:uid="{00000000-0010-0000-0500-00000B000000}" name="DESCRIÇÃO"/>
    <tableColumn id="3" xr3:uid="{00000000-0010-0000-0500-000003000000}" name="VALOR AQUISIÇÃO" dataCellStyle="Moeda"/>
    <tableColumn id="9" xr3:uid="{00000000-0010-0000-0500-000009000000}" name="DATA AQUISIÇÃO" dataDxfId="269"/>
    <tableColumn id="7" xr3:uid="{00000000-0010-0000-0500-000007000000}" name="VALOR ATUAL *" dataCellStyle="Moeda"/>
    <tableColumn id="8" xr3:uid="{00000000-0010-0000-0500-000008000000}" name="DATA DE ATUALIZAÇÃO" dataDxfId="268"/>
    <tableColumn id="5" xr3:uid="{00000000-0010-0000-0500-000005000000}" name="STATUS *"/>
    <tableColumn id="6" xr3:uid="{00000000-0010-0000-0500-000006000000}" name="CONDIÇÃO"/>
    <tableColumn id="10" xr3:uid="{00000000-0010-0000-0500-00000A000000}" name="QUANTO RESTA PAGAR?" dataCellStyle="Moeda"/>
    <tableColumn id="13" xr3:uid="{00000000-0010-0000-0500-00000D000000}" name="AVANÇO" dataCellStyle="Moeda">
      <calculatedColumnFormula>TBensDiagnostico[VALOR ATUAL *]-TBensDiagnostico[VALOR AQUISIÇÃO]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06000000}" name="TAnotacoes" displayName="TAnotacoes" ref="C4:C5" insertRow="1" totalsRowShown="0" headerRowDxfId="267">
  <autoFilter ref="C4:C5" xr:uid="{00000000-0009-0000-0100-000025000000}"/>
  <tableColumns count="1">
    <tableColumn id="1" xr3:uid="{00000000-0010-0000-0600-000001000000}" name="ANOTAÇÃO" dataDxfId="26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7000000}" name="TProblemas" displayName="TProblemas" ref="C4:K5" totalsRowShown="0" headerRowDxfId="265" dataDxfId="264">
  <autoFilter ref="C4:K5" xr:uid="{00000000-0009-0000-0100-000020000000}"/>
  <tableColumns count="9">
    <tableColumn id="1" xr3:uid="{00000000-0010-0000-0700-000001000000}" name="ORDEM" dataDxfId="57">
      <calculatedColumnFormula>ROW()-4</calculatedColumnFormula>
    </tableColumn>
    <tableColumn id="2" xr3:uid="{00000000-0010-0000-0700-000002000000}" name="PROBLEMA" dataDxfId="56"/>
    <tableColumn id="8" xr3:uid="{00000000-0010-0000-0700-000008000000}" name="GRUPO" dataDxfId="55"/>
    <tableColumn id="3" xr3:uid="{00000000-0010-0000-0700-000003000000}" name="GRAVIDADE" dataDxfId="54"/>
    <tableColumn id="4" xr3:uid="{00000000-0010-0000-0700-000004000000}" name="URGÊNCIA" dataDxfId="53"/>
    <tableColumn id="5" xr3:uid="{00000000-0010-0000-0700-000005000000}" name="TENDÊNCIA" dataDxfId="51"/>
    <tableColumn id="6" xr3:uid="{00000000-0010-0000-0700-000006000000}" name="RESULTADO" dataDxfId="52">
      <calculatedColumnFormula>IF(TProblemas[[#This Row],[STATUS]]="RESOLVIDO",0,TProblemas[[#This Row],[GRAVIDADE]]*TProblemas[[#This Row],[URGÊNCIA]]*TProblemas[[#This Row],[TENDÊNCIA]]+TProblemas[[#This Row],[DESEMPATE]])</calculatedColumnFormula>
    </tableColumn>
    <tableColumn id="7" xr3:uid="{00000000-0010-0000-0700-000007000000}" name="DESEMPATE" dataDxfId="263"/>
    <tableColumn id="9" xr3:uid="{00000000-0010-0000-0700-000009000000}" name="STATUS" dataDxfId="26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8000000}" name="TPequenosProjetos" displayName="TPequenosProjetos" ref="C5:H6" insertRow="1" totalsRowShown="0">
  <autoFilter ref="C5:H6" xr:uid="{00000000-0009-0000-0100-00001B000000}"/>
  <tableColumns count="6">
    <tableColumn id="1" xr3:uid="{00000000-0010-0000-0800-000001000000}" name="DESCRIÇÃO"/>
    <tableColumn id="2" xr3:uid="{00000000-0010-0000-0800-000002000000}" name="VALOR ESTIMADO" dataDxfId="261"/>
    <tableColumn id="3" xr3:uid="{00000000-0010-0000-0800-000003000000}" name="MOTIVO"/>
    <tableColumn id="5" xr3:uid="{00000000-0010-0000-0800-000005000000}" name="DATA PREVISTA" dataDxfId="260"/>
    <tableColumn id="4" xr3:uid="{00000000-0010-0000-0800-000004000000}" name="STATUS"/>
    <tableColumn id="6" xr3:uid="{00000000-0010-0000-0800-000006000000}" name="GRUPO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09000000}" name="TMetas" displayName="TMetas" ref="C6:I7" totalsRowShown="0">
  <autoFilter ref="C6:I7" xr:uid="{00000000-0009-0000-0100-000024000000}"/>
  <tableColumns count="7">
    <tableColumn id="1" xr3:uid="{00000000-0010-0000-0900-000001000000}" name="GRUPO" dataDxfId="259"/>
    <tableColumn id="2" xr3:uid="{00000000-0010-0000-0900-000002000000}" name="SUBGRUPO" dataDxfId="258"/>
    <tableColumn id="3" xr3:uid="{00000000-0010-0000-0900-000003000000}" name="ANO" dataDxfId="257"/>
    <tableColumn id="4" xr3:uid="{00000000-0010-0000-0900-000004000000}" name="MÊS" dataDxfId="256"/>
    <tableColumn id="5" xr3:uid="{00000000-0010-0000-0900-000005000000}" name="VALOR" dataDxfId="255"/>
    <tableColumn id="6" xr3:uid="{00000000-0010-0000-0900-000006000000}" name="AUX SUBGRUPO">
      <calculatedColumnFormula>IFERROR(VLOOKUP(TMetas[GRUPO],TGruposReferencias[#All],2,FALSE),"")</calculatedColumnFormula>
    </tableColumn>
    <tableColumn id="7" xr3:uid="{00000000-0010-0000-0900-000007000000}" name="AUX CONTAGEM" dataDxfId="254">
      <calculatedColumnFormula>IFERROR(VLOOKUP(TMetas[GRUPO],TGruposReferencias[#All],4,FALSE),"")</calculatedColumnFormula>
    </tableColumn>
  </tableColumns>
  <tableStyleInfo name="TableStyleMedium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A000000}" name="TRendimentosDiagnostico" displayName="TRendimentosDiagnostico" ref="C4:J5" totalsRowShown="0" headerRowDxfId="253" dataDxfId="252">
  <autoFilter ref="C4:J5" xr:uid="{00000000-0009-0000-0100-000022000000}"/>
  <tableColumns count="8">
    <tableColumn id="8" xr3:uid="{00000000-0010-0000-0A00-000008000000}" name="DATA REGISTRO" dataDxfId="251"/>
    <tableColumn id="1" xr3:uid="{00000000-0010-0000-0A00-000001000000}" name="FONTE PAGADORA" dataDxfId="250"/>
    <tableColumn id="2" xr3:uid="{00000000-0010-0000-0A00-000002000000}" name="VALOR" dataDxfId="249"/>
    <tableColumn id="7" xr3:uid="{00000000-0010-0000-0A00-000007000000}" name="CONDIÇÃO" dataDxfId="248"/>
    <tableColumn id="3" xr3:uid="{00000000-0010-0000-0A00-000003000000}" name="PERIODICIDADE" dataDxfId="247"/>
    <tableColumn id="4" xr3:uid="{00000000-0010-0000-0A00-000004000000}" name="STATUS" dataDxfId="246"/>
    <tableColumn id="5" xr3:uid="{00000000-0010-0000-0A00-000005000000}" name="DATA ATUALIZAÇÃO" dataDxfId="245"/>
    <tableColumn id="6" xr3:uid="{00000000-0010-0000-0A00-000006000000}" name="MOTIVO DA ATUALIZAÇÃO / OBSERVAÇÃO" dataDxfId="244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TSonhos" displayName="TSonhos" ref="C6:M7" totalsRowShown="0" headerRowDxfId="243">
  <tableColumns count="11">
    <tableColumn id="1" xr3:uid="{00000000-0010-0000-0B00-000001000000}" name="DATA PARA INICIO" dataDxfId="242"/>
    <tableColumn id="11" xr3:uid="{00000000-0010-0000-0B00-00000B000000}" name="DATA PARA CONCLUSÃO" dataDxfId="241"/>
    <tableColumn id="2" xr3:uid="{00000000-0010-0000-0B00-000002000000}" name="DIAS PARA CONCLUIR" dataDxfId="240">
      <calculatedColumnFormula>IF(TSonhos[[#This Row],[DATA PARA CONCLUSÃO]]="","",TSonhos[[#This Row],[DATA PARA CONCLUSÃO]]-TODAY())</calculatedColumnFormula>
    </tableColumn>
    <tableColumn id="3" xr3:uid="{00000000-0010-0000-0B00-000003000000}" name="DESCRIÇÃO PRECISA" dataDxfId="239"/>
    <tableColumn id="4" xr3:uid="{00000000-0010-0000-0B00-000004000000}" name="VALOR ESTIMADO" dataDxfId="238"/>
    <tableColumn id="5" xr3:uid="{00000000-0010-0000-0B00-000005000000}" name="STATUS" dataDxfId="237"/>
    <tableColumn id="6" xr3:uid="{00000000-0010-0000-0B00-000006000000}" name="DATA DE REALIZAÇÃO" dataDxfId="236"/>
    <tableColumn id="7" xr3:uid="{00000000-0010-0000-0B00-000007000000}" name="VALOR REAL" dataDxfId="235"/>
    <tableColumn id="8" xr3:uid="{00000000-0010-0000-0B00-000008000000}" name="CONTA DO SONHO" dataDxfId="234"/>
    <tableColumn id="9" xr3:uid="{00000000-0010-0000-0B00-000009000000}" name="SALDO DA CONTA" dataDxfId="233">
      <calculatedColumnFormula>IFERROR(VLOOKUP(TSonhos[[#This Row],[CONTA DO SONHO]],TContasBancariasCartoes[#All],5,FALSE),"")</calculatedColumnFormula>
    </tableColumn>
    <tableColumn id="10" xr3:uid="{00000000-0010-0000-0B00-00000A000000}" name="ALCANÇADO" dataDxfId="232" dataCellStyle="Porcentagem">
      <calculatedColumnFormula>IFERROR(TSonhos[[#This Row],[SALDO DA CONTA]]/TSonhos[[#This Row],[VALOR ESTIMADO]],"")</calculatedColumnFormula>
    </tableColumn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TContasBancariasCartoes" displayName="TContasBancariasCartoes" ref="E8:R9" headerRowDxfId="231" dataDxfId="230" totalsRowDxfId="229">
  <autoFilter ref="E8:R9" xr:uid="{00000000-0009-0000-0100-00001A000000}"/>
  <sortState xmlns:xlrd2="http://schemas.microsoft.com/office/spreadsheetml/2017/richdata2" ref="E9:P9">
    <sortCondition descending="1" ref="I8:I9"/>
  </sortState>
  <tableColumns count="14">
    <tableColumn id="1" xr3:uid="{00000000-0010-0000-0C00-000001000000}" name="CONTAS BANCÁRIAS, CARTÕES DE CRÉDITO, APLICAÇÕES" totalsRowLabel="Total" dataDxfId="228"/>
    <tableColumn id="2" xr3:uid="{00000000-0010-0000-0C00-000002000000}" name="LIMITE" dataDxfId="227"/>
    <tableColumn id="5" xr3:uid="{00000000-0010-0000-0C00-000005000000}" name="ENTRADAS" dataDxfId="226" dataCellStyle="Moeda">
      <calculatedColumnFormula>IFERROR(SUMPRODUCT(--(BancoDeDados[CONTA]=TContasBancariasCartoes[[#This Row],[CONTAS BANCÁRIAS, CARTÕES DE CRÉDITO, APLICAÇÕES]]),--(BancoDeDados[STATUS]="Pago"),(BancoDeDados[ENTRADA])),0)</calculatedColumnFormula>
    </tableColumn>
    <tableColumn id="4" xr3:uid="{00000000-0010-0000-0C00-000004000000}" name="SAÍDAS" dataDxfId="225" dataCellStyle="Moeda">
      <calculatedColumnFormula>IFERROR(SUMPRODUCT(--(BancoDeDados[CONTA]=TContasBancariasCartoes[[#This Row],[CONTAS BANCÁRIAS, CARTÕES DE CRÉDITO, APLICAÇÕES]]),--(BancoDeDados[STATUS]="Pago"),(BancoDeDados[SAÍDA])),0)</calculatedColumnFormula>
    </tableColumn>
    <tableColumn id="3" xr3:uid="{00000000-0010-0000-0C00-000003000000}" name="SALDO ATUAL" totalsRowFunction="sum" dataDxfId="224">
      <calculatedColumnFormula>IFERROR(IF(TContasBancariasCartoes[[#This Row],[CARTÃO DE CRÉDITO]]&lt;&gt;"SIM",TContasBancariasCartoes[[#This Row],[ENTRADAS]]+TContasBancariasCartoes[[#This Row],[DESCONTOS]]+TContasBancariasCartoes[[#This Row],[SALDO INICIAL]]-TContasBancariasCartoes[[#This Row],[SAÍDAS]]-TContasBancariasCartoes[[#This Row],[JUROS]],TContasBancariasCartoes[[#This Row],[LIMITE]]-(SUMPRODUCT(--(BancoDeDados[CONTA]=TContasBancariasCartoes[[#This Row],[CONTAS BANCÁRIAS, CARTÕES DE CRÉDITO, APLICAÇÕES]]),--(BancoDeDados[STATUS]&lt;&gt;"Pago"),(BancoDeDados[TOTAL])))),"")</calculatedColumnFormula>
    </tableColumn>
    <tableColumn id="6" xr3:uid="{00000000-0010-0000-0C00-000006000000}" name="JUROS" dataDxfId="223" dataCellStyle="Moeda">
      <calculatedColumnFormula>IFERROR(SUMPRODUCT(--(BancoDeDados[CONTA]=TContasBancariasCartoes[[#This Row],[CONTAS BANCÁRIAS, CARTÕES DE CRÉDITO, APLICAÇÕES]]),--(BancoDeDados[STATUS]="Pago"),--(BancoDeDados[JUROS/DESC]&gt;0),(BancoDeDados[JUROS/DESC])),0)</calculatedColumnFormula>
    </tableColumn>
    <tableColumn id="7" xr3:uid="{00000000-0010-0000-0C00-000007000000}" name="DESCONTOS" dataDxfId="222" dataCellStyle="Moeda">
      <calculatedColumnFormula>IFERROR(SUMPRODUCT(--(BancoDeDados[CONTA]=TContasBancariasCartoes[[#This Row],[CONTAS BANCÁRIAS, CARTÕES DE CRÉDITO, APLICAÇÕES]]),--(BancoDeDados[STATUS]="Pago"),--(BancoDeDados[JUROS/DESC]&lt;0),(BancoDeDados[JUROS/DESC]))*(-1),0)</calculatedColumnFormula>
    </tableColumn>
    <tableColumn id="8" xr3:uid="{00000000-0010-0000-0C00-000008000000}" name="CARTÃO DE CRÉDITO" dataDxfId="221"/>
    <tableColumn id="11" xr3:uid="{00000000-0010-0000-0C00-00000B000000}" name="MELHOR DATA DE COMPRA" dataDxfId="220"/>
    <tableColumn id="9" xr3:uid="{00000000-0010-0000-0C00-000009000000}" name="VENCIMENTO" dataDxfId="219"/>
    <tableColumn id="10" xr3:uid="{00000000-0010-0000-0C00-00000A000000}" name="SALDO INICIAL" dataDxfId="218"/>
    <tableColumn id="12" xr3:uid="{00000000-0010-0000-0C00-00000C000000}" name="VALIDADE" dataDxfId="217" totalsRowDxfId="216"/>
    <tableColumn id="13" xr3:uid="{00000000-0010-0000-0C00-00000D000000}" name="TIPO DE RESERVA" dataDxfId="215" totalsRowDxfId="214"/>
    <tableColumn id="17" xr3:uid="{00000000-0010-0000-0C00-000011000000}" name="META" dataDxfId="213" totalsRowDxfId="21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4000000}" name="TGrupoBens" displayName="TGrupoBens" ref="C5:C20" totalsRowShown="0" headerRowDxfId="211" dataDxfId="210">
  <tableColumns count="1">
    <tableColumn id="1" xr3:uid="{00000000-0010-0000-2400-000001000000}" name="GRUPO DE BENS" dataDxfId="20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5000000}" name="TSituacaoBens" displayName="TSituacaoBens" ref="D5:D20" totalsRowShown="0" headerRowDxfId="208" dataDxfId="207">
  <tableColumns count="1">
    <tableColumn id="1" xr3:uid="{00000000-0010-0000-2500-000001000000}" name="SITUAÇÃO DOS BENS" dataDxfId="206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6000000}" name="TGarantias" displayName="TGarantias" ref="C4:L5" headerRowDxfId="205" dataDxfId="203" headerRowBorderDxfId="204">
  <autoFilter ref="C4:L5" xr:uid="{00000000-0009-0000-0100-00001D000000}"/>
  <tableColumns count="10">
    <tableColumn id="1" xr3:uid="{00000000-0010-0000-2600-000001000000}" name="DESCRIÇÃO" totalsRowLabel="Total" dataDxfId="202" totalsRowDxfId="201"/>
    <tableColumn id="2" xr3:uid="{00000000-0010-0000-2600-000002000000}" name="GRUPO" dataDxfId="200" totalsRowDxfId="199"/>
    <tableColumn id="3" xr3:uid="{00000000-0010-0000-2600-000003000000}" name="SITUAÇÃO" dataDxfId="198" totalsRowDxfId="197"/>
    <tableColumn id="4" xr3:uid="{00000000-0010-0000-2600-000004000000}" name="DATA DA COMPRA" dataDxfId="196"/>
    <tableColumn id="5" xr3:uid="{00000000-0010-0000-2600-000005000000}" name="GARANTIA" dataDxfId="195" totalsRowDxfId="194"/>
    <tableColumn id="6" xr3:uid="{00000000-0010-0000-2600-000006000000}" name="VALOR" dataDxfId="193" totalsRowDxfId="192"/>
    <tableColumn id="7" xr3:uid="{00000000-0010-0000-2600-000007000000}" name="LOCAL DA COMPRA" dataDxfId="191" totalsRowDxfId="190"/>
    <tableColumn id="8" xr3:uid="{00000000-0010-0000-2600-000008000000}" name="FIM DA GARANTIA" totalsRowFunction="count" dataDxfId="189" totalsRowDxfId="188">
      <calculatedColumnFormula>IF(TGarantias[[#This Row],[DATA DA COMPRA]]="","",EDATE(TGarantias[[#This Row],[DATA DA COMPRA]],TGarantias[[#This Row],[GARANTIA]]))</calculatedColumnFormula>
    </tableColumn>
    <tableColumn id="9" xr3:uid="{00000000-0010-0000-2600-000009000000}" name="ALERTA" dataDxfId="187" totalsRowDxfId="186">
      <calculatedColumnFormula>IF(TGarantias[[#This Row],[FIM DA GARANTIA]]&lt;TODAY(),"Garantia acabou",IF(TGarantias[[#This Row],[FIM DA GARANTIA]]&lt;TODAY()+45,"Garantia acabando",""))</calculatedColumnFormula>
    </tableColumn>
    <tableColumn id="10" xr3:uid="{00000000-0010-0000-2600-00000A000000}" name="MESES A PARTIR DA COMPRA" dataDxfId="185" totalsRowDxfId="184">
      <calculatedColumnFormula>IF(TGarantias[DATA DA COMPRA]="","",(YEAR(NOW())-YEAR(TGarantias[[#This Row],[DATA DA COMPRA]]))*12+MONTH(NOW())-MONTH(TGarantias[[#This Row],[DATA DA COMPRA]]))</calculatedColumnFormula>
    </tableColumn>
  </tableColumns>
  <tableStyleInfo name="TableStyleMedium10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D000000}" name="TOutrosRendimentos" displayName="TOutrosRendimentos" ref="I9:I24" totalsRowShown="0" headerRowDxfId="183" dataDxfId="182">
  <tableColumns count="1">
    <tableColumn id="1" xr3:uid="{00000000-0010-0000-0D00-000001000000}" name="OUTROS RENDIMENTOS" dataDxfId="181"/>
  </tableColumns>
  <tableStyleInfo name="TableStyleMedium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E000000}" name="TRetornoDeInvestimentos" displayName="TRetornoDeInvestimentos" ref="G9:G24" totalsRowShown="0" headerRowDxfId="180" dataDxfId="179">
  <tableColumns count="1">
    <tableColumn id="1" xr3:uid="{00000000-0010-0000-0E00-000001000000}" name="RETORNO DE INVESTIMENTOS" dataDxfId="178"/>
  </tableColumns>
  <tableStyleInfo name="TableStyleMedium1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F000000}" name="TRendimentos" displayName="TRendimentos" ref="E9:E24" totalsRowShown="0" headerRowDxfId="177" dataDxfId="176">
  <tableColumns count="1">
    <tableColumn id="1" xr3:uid="{00000000-0010-0000-0F00-000001000000}" name="RENDIMENTOS" dataDxfId="175"/>
  </tableColumns>
  <tableStyleInfo name="TableStyleMedium1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BancoDeDados" displayName="BancoDeDados" ref="B6:AC7" totalsRowShown="0" headerRowDxfId="174" dataDxfId="172" headerRowBorderDxfId="173" tableBorderDxfId="171">
  <autoFilter ref="B6:AC7" xr:uid="{9F3F0E33-DDCF-4167-83AB-5FE1611A0770}"/>
  <tableColumns count="28">
    <tableColumn id="19" xr3:uid="{00000000-0010-0000-0200-000013000000}" name="FATO" dataDxfId="60" totalsRowDxfId="170"/>
    <tableColumn id="1" xr3:uid="{00000000-0010-0000-0200-000001000000}" name="VENCIMENTO" dataDxfId="59" totalsRowDxfId="169"/>
    <tableColumn id="16" xr3:uid="{00000000-0010-0000-0200-000010000000}" name="PAGAMENTO" dataDxfId="58" totalsRowDxfId="168"/>
    <tableColumn id="2" xr3:uid="{00000000-0010-0000-0200-000002000000}" name="GRUPO" dataDxfId="167" totalsRowDxfId="166"/>
    <tableColumn id="3" xr3:uid="{00000000-0010-0000-0200-000003000000}" name="SUBGRUPO" dataDxfId="165" totalsRowDxfId="164"/>
    <tableColumn id="4" xr3:uid="{00000000-0010-0000-0200-000004000000}" name="CONTA" dataDxfId="163" totalsRowDxfId="162"/>
    <tableColumn id="8" xr3:uid="{00000000-0010-0000-0200-000008000000}" name="DESCRIÇÃO" dataDxfId="161" totalsRowDxfId="160"/>
    <tableColumn id="5" xr3:uid="{00000000-0010-0000-0200-000005000000}" name="ENTRADA" dataDxfId="159" totalsRowDxfId="158"/>
    <tableColumn id="7" xr3:uid="{00000000-0010-0000-0200-000007000000}" name="SAÍDA" dataDxfId="157" totalsRowDxfId="156"/>
    <tableColumn id="17" xr3:uid="{00000000-0010-0000-0200-000011000000}" name="JUROS/DESC" dataDxfId="155" totalsRowDxfId="154"/>
    <tableColumn id="18" xr3:uid="{00000000-0010-0000-0200-000012000000}" name="TOTAL" dataDxfId="153" totalsRowDxfId="152">
      <calculatedColumnFormula>BancoDeDados[[#This Row],[JUROS/DESC]]+BancoDeDados[[#This Row],[ENTRADA]]+BancoDeDados[[#This Row],[SAÍDA]]</calculatedColumnFormula>
    </tableColumn>
    <tableColumn id="6" xr3:uid="{00000000-0010-0000-0200-000006000000}" name="STATUS" dataDxfId="151" totalsRowDxfId="150">
      <calculatedColumnFormula>IF(BancoDeDados[[#This Row],[VENCIMENTO]]="","",IF(BancoDeDados[[#This Row],[PAGAMENTO]]&lt;&gt;"","Pago",IF(BancoDeDados[[#This Row],[VENCIMENTO]]&lt;TODAY(),"Vencido","Dentro do Prazo")))</calculatedColumnFormula>
    </tableColumn>
    <tableColumn id="27" xr3:uid="{00000000-0010-0000-0200-00001B000000}" name="PARCELA" dataDxfId="149" totalsRowDxfId="148"/>
    <tableColumn id="10" xr3:uid="{00000000-0010-0000-0200-00000A000000}" name="DIA N" dataDxfId="147" totalsRowDxfId="146">
      <calculatedColumnFormula>IF(BancoDeDados[[#This Row],[PAGAMENTO]]="","",DAY(BancoDeDados[[#This Row],[PAGAMENTO]]))</calculatedColumnFormula>
    </tableColumn>
    <tableColumn id="11" xr3:uid="{00000000-0010-0000-0200-00000B000000}" name="DIA" dataDxfId="145" totalsRowDxfId="144">
      <calculatedColumnFormula>IF(BancoDeDados[[#This Row],[VENCIMENTO]]="","",TEXT(BancoDeDados[[#This Row],[VENCIMENTO]],"DDDD"))</calculatedColumnFormula>
    </tableColumn>
    <tableColumn id="26" xr3:uid="{00000000-0010-0000-0200-00001A000000}" name="mês fato" dataDxfId="143" totalsRowDxfId="142">
      <calculatedColumnFormula>IF(BancoDeDados[[#This Row],[FATO]]="","",TEXT(BancoDeDados[[#This Row],[FATO]],"MMM"))</calculatedColumnFormula>
    </tableColumn>
    <tableColumn id="25" xr3:uid="{00000000-0010-0000-0200-000019000000}" name="ano fato" dataDxfId="141" totalsRowDxfId="140">
      <calculatedColumnFormula>IF(BancoDeDados[[#This Row],[FATO]]="","",YEAR(BancoDeDados[[#This Row],[FATO]]))</calculatedColumnFormula>
    </tableColumn>
    <tableColumn id="12" xr3:uid="{00000000-0010-0000-0200-00000C000000}" name="MÊS VENC" dataDxfId="139" totalsRowDxfId="138">
      <calculatedColumnFormula>IF(BancoDeDados[[#This Row],[VENCIMENTO]]="","",TEXT(BancoDeDados[[#This Row],[VENCIMENTO]],"MMM"))</calculatedColumnFormula>
    </tableColumn>
    <tableColumn id="13" xr3:uid="{00000000-0010-0000-0200-00000D000000}" name="ANO VENC" dataDxfId="137" totalsRowDxfId="136">
      <calculatedColumnFormula>IF(BancoDeDados[[#This Row],[VENCIMENTO]]="","",YEAR(BancoDeDados[[#This Row],[VENCIMENTO]]))</calculatedColumnFormula>
    </tableColumn>
    <tableColumn id="24" xr3:uid="{00000000-0010-0000-0200-000018000000}" name="mês pag" dataDxfId="135" totalsRowDxfId="134">
      <calculatedColumnFormula>IF(BancoDeDados[[#This Row],[PAGAMENTO]]="","",TEXT(BancoDeDados[[#This Row],[PAGAMENTO]],"MMM"))</calculatedColumnFormula>
    </tableColumn>
    <tableColumn id="23" xr3:uid="{00000000-0010-0000-0200-000017000000}" name="ano pag" dataDxfId="133" totalsRowDxfId="132">
      <calculatedColumnFormula>IF(BancoDeDados[[#This Row],[PAGAMENTO]]="","",YEAR(BancoDeDados[[#This Row],[PAGAMENTO]]))</calculatedColumnFormula>
    </tableColumn>
    <tableColumn id="9" xr3:uid="{00000000-0010-0000-0200-000009000000}" name="REFERENCIA" dataDxfId="131" totalsRowDxfId="130">
      <calculatedColumnFormula>IFERROR(VLOOKUP(BancoDeDados[[#This Row],[GRUPO]],TGruposReferencias[#All],2,FALSE),"")</calculatedColumnFormula>
    </tableColumn>
    <tableColumn id="14" xr3:uid="{00000000-0010-0000-0200-00000E000000}" name="LINHA" dataDxfId="129" totalsRowDxfId="128">
      <calculatedColumnFormula>ROW()</calculatedColumnFormula>
    </tableColumn>
    <tableColumn id="15" xr3:uid="{00000000-0010-0000-0200-00000F000000}" name="cartão" dataDxfId="127" totalsRowDxfId="126">
      <calculatedColumnFormula>VLOOKUP(BancoDeDados[[#This Row],[CONTA]],TContasBancariasCartoes[],8,FALSE)</calculatedColumnFormula>
    </tableColumn>
    <tableColumn id="20" xr3:uid="{00000000-0010-0000-0200-000014000000}" name="melhor dia" dataDxfId="125" totalsRowDxfId="124">
      <calculatedColumnFormula>VLOOKUP(BancoDeDados[[#This Row],[CONTA]],TContasBancariasCartoes[],9,FALSE)</calculatedColumnFormula>
    </tableColumn>
    <tableColumn id="21" xr3:uid="{00000000-0010-0000-0200-000015000000}" name="venc" dataDxfId="123" totalsRowDxfId="122">
      <calculatedColumnFormula>VLOOKUP(BancoDeDados[[#This Row],[CONTA]],TContasBancariasCartoes[],10,FALSE)</calculatedColumnFormula>
    </tableColumn>
    <tableColumn id="22" xr3:uid="{00000000-0010-0000-0200-000016000000}" name="fatura" dataDxfId="121" totalsRowDxfId="120">
      <calculatedColumnFormula>CONCATENATE(BancoDeDados[[#This Row],[MÊS VENC]],BancoDeDados[[#This Row],[ANO VENC]])</calculatedColumnFormula>
    </tableColumn>
    <tableColumn id="29" xr3:uid="{00000000-0010-0000-0200-00001D000000}" name="FORNECEDOR" dataDxfId="119" totalsRowDxfId="118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0000000}" name="TInvestimentos" displayName="TInvestimentos" ref="E9:E24" totalsRowShown="0" headerRowDxfId="117" dataDxfId="116">
  <tableColumns count="1">
    <tableColumn id="1" xr3:uid="{00000000-0010-0000-1000-000001000000}" name="HABITAÇÃO" dataDxfId="115"/>
  </tableColumns>
  <tableStyleInfo name="TableStyleMedium1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Habitacao" displayName="THabitacao" ref="G9:G24" totalsRowShown="0" headerRowDxfId="114" dataDxfId="113">
  <tableColumns count="1">
    <tableColumn id="1" xr3:uid="{00000000-0010-0000-1100-000001000000}" name="ALIMENTAÇÃO" dataDxfId="112"/>
  </tableColumns>
  <tableStyleInfo name="TableStyleMedium1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TAlimentacao" displayName="TAlimentacao" ref="I9:I24" totalsRowShown="0" headerRowDxfId="111" dataDxfId="110">
  <tableColumns count="1">
    <tableColumn id="1" xr3:uid="{00000000-0010-0000-1200-000001000000}" name="TRANSPORTES" dataDxfId="109"/>
  </tableColumns>
  <tableStyleInfo name="TableStyleMedium1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TTransportes" displayName="TTransportes" ref="K9:K24" totalsRowShown="0">
  <tableColumns count="1">
    <tableColumn id="1" xr3:uid="{00000000-0010-0000-1300-000001000000}" name="AUTOMÓVEL"/>
  </tableColumns>
  <tableStyleInfo name="TableStyleMedium1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4000000}" name="TAutomovel" displayName="TAutomovel" ref="M9:M24" totalsRowShown="0" headerRowDxfId="108" dataDxfId="107">
  <tableColumns count="1">
    <tableColumn id="1" xr3:uid="{00000000-0010-0000-1400-000001000000}" name="MOTO" dataDxfId="106"/>
  </tableColumns>
  <tableStyleInfo name="TableStyleMedium1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5000000}" name="TMarido" displayName="TMarido" ref="O9:O24" totalsRowShown="0" headerRowDxfId="105" dataDxfId="104">
  <tableColumns count="1">
    <tableColumn id="1" xr3:uid="{00000000-0010-0000-1500-000001000000}" name="DESPESAS PESSOAIS" dataDxfId="103"/>
  </tableColumns>
  <tableStyleInfo name="TableStyleMedium1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6000000}" name="TEsposa" displayName="TEsposa" ref="Q9:Q24" totalsRowShown="0" headerRowDxfId="102" dataDxfId="101">
  <tableColumns count="1">
    <tableColumn id="1" xr3:uid="{00000000-0010-0000-1600-000001000000}" name="DEPENDENTES/FILHOS" dataDxfId="100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7000000}" name="TFilho1" displayName="TFilho1" ref="S9:S24" totalsRowShown="0" headerRowDxfId="99" dataDxfId="98">
  <tableColumns count="1">
    <tableColumn id="1" xr3:uid="{00000000-0010-0000-1700-000001000000}" name="LAZER/ENTRETENIMENTO" dataDxfId="97"/>
  </tableColumns>
  <tableStyleInfo name="TableStyleMedium1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8000000}" name="TFilho2" displayName="TFilho2" ref="U9:U24" totalsRowShown="0" headerRowDxfId="96" dataDxfId="95">
  <tableColumns count="1">
    <tableColumn id="1" xr3:uid="{00000000-0010-0000-1800-000001000000}" name="BANCOS" dataDxfId="94"/>
  </tableColumns>
  <tableStyleInfo name="TableStyleMedium1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9000000}" name="TCulturaLazer" displayName="TCulturaLazer" ref="W9:W24" totalsRowShown="0" headerRowDxfId="93" dataDxfId="92">
  <tableColumns count="1">
    <tableColumn id="1" xr3:uid="{00000000-0010-0000-1900-000001000000}" name="PRESENTES/DOAÇÃO/CARIDADE" dataDxfId="91"/>
  </tableColumns>
  <tableStyleInfo name="TableStyleMedium10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A000000}" name="TTrabalho" displayName="TTrabalho" ref="Y9:Y24" totalsRowShown="0" headerRowDxfId="90" dataDxfId="89">
  <tableColumns count="1">
    <tableColumn id="1" xr3:uid="{00000000-0010-0000-1A00-000001000000}" name="JOGOS E LOTERIA" dataDxfId="88"/>
  </tableColumns>
  <tableStyleInfo name="TableStyleMedium1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B000000}" name="TEscritorio" displayName="TEscritorio" ref="AA9:AA24" totalsRowShown="0" headerRowDxfId="87" dataDxfId="86">
  <tableColumns count="1">
    <tableColumn id="1" xr3:uid="{00000000-0010-0000-1B00-000001000000}" name="PRESTAÇÃO DE SERVIÇOS" dataDxfId="85"/>
  </tableColumns>
  <tableStyleInfo name="TableStyleMedium10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C000000}" name="TAnimais" displayName="TAnimais" ref="AC9:AC24" totalsRowShown="0" headerRowDxfId="84" dataDxfId="83">
  <tableColumns count="1">
    <tableColumn id="1" xr3:uid="{00000000-0010-0000-1C00-000001000000}" name="AJUSTAR SALDOS" dataDxfId="82"/>
  </tableColumns>
  <tableStyleInfo name="TableStyleMedium10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D000000}" name="TDoacoes" displayName="TDoacoes" ref="AE9:AE24" totalsRowShown="0" headerRowDxfId="81" dataDxfId="80">
  <tableColumns count="1">
    <tableColumn id="1" xr3:uid="{00000000-0010-0000-1D00-000001000000}" name="OUTROS" dataDxfId="79"/>
  </tableColumns>
  <tableStyleInfo name="TableStyleMedium10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E000000}" name="TFinanceiro" displayName="TFinanceiro" ref="AG9:AG24" totalsRowShown="0" headerRowDxfId="78" dataDxfId="77">
  <tableColumns count="1">
    <tableColumn id="1" xr3:uid="{00000000-0010-0000-1E00-000001000000}" name="VAZIO" dataDxfId="76"/>
  </tableColumns>
  <tableStyleInfo name="TableStyleMedium10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F000000}" name="TExtra1" displayName="TExtra1" ref="AI9:AI24" totalsRowShown="0" headerRowDxfId="75" dataDxfId="74">
  <tableColumns count="1">
    <tableColumn id="1" xr3:uid="{00000000-0010-0000-1F00-000001000000}" name="VAZIO" dataDxfId="73"/>
  </tableColumns>
  <tableStyleInfo name="TableStyleMedium10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20000000}" name="TExtra2" displayName="TExtra2" ref="AK9:AK24" totalsRowShown="0" headerRowDxfId="72" dataDxfId="71">
  <tableColumns count="1">
    <tableColumn id="1" xr3:uid="{00000000-0010-0000-2000-000001000000}" name="VAZIO" dataDxfId="70"/>
  </tableColumns>
  <tableStyleInfo name="TableStyleMedium10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1000000}" name="TExtra3" displayName="TExtra3" ref="AM9:AM24" totalsRowShown="0" headerRowDxfId="69" dataDxfId="68">
  <tableColumns count="1">
    <tableColumn id="1" xr3:uid="{00000000-0010-0000-2100-000001000000}" name="VAZIO" dataDxfId="67"/>
  </tableColumns>
  <tableStyleInfo name="TableStyleMedium10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2000000}" name="TExtra4" displayName="TExtra4" ref="AO9:AO24" totalsRowShown="0" headerRowDxfId="66" dataDxfId="65">
  <tableColumns count="1">
    <tableColumn id="1" xr3:uid="{00000000-0010-0000-2200-000001000000}" name="VAZIO" dataDxfId="64"/>
  </tableColumns>
  <tableStyleInfo name="TableStyleMedium10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3000000}" name="TExtra5" displayName="TExtra5" ref="AQ9:AQ24" totalsRowShown="0" headerRowDxfId="63" dataDxfId="62">
  <tableColumns count="1">
    <tableColumn id="1" xr3:uid="{00000000-0010-0000-2300-000001000000}" name="VAZIO" dataDxfId="6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ovar.net/forum/sugestoes-para-a-planilha-financas-pessoal-complet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2.emf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3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image" Target="../media/image33.emf"/><Relationship Id="rId14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table" Target="../tables/table9.xml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47.emf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6.xml"/><Relationship Id="rId6" Type="http://schemas.openxmlformats.org/officeDocument/2006/relationships/image" Target="../media/image44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0" Type="http://schemas.openxmlformats.org/officeDocument/2006/relationships/image" Target="../media/image46.emf"/><Relationship Id="rId4" Type="http://schemas.openxmlformats.org/officeDocument/2006/relationships/image" Target="../media/image43.emf"/><Relationship Id="rId9" Type="http://schemas.openxmlformats.org/officeDocument/2006/relationships/control" Target="../activeX/activeX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www.inovar.net/contato/" TargetMode="Externa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vmlDrawing" Target="../drawings/vmlDrawing1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4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1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4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4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9.bin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72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0.xml"/><Relationship Id="rId5" Type="http://schemas.openxmlformats.org/officeDocument/2006/relationships/image" Target="../media/image71.emf"/><Relationship Id="rId4" Type="http://schemas.openxmlformats.org/officeDocument/2006/relationships/control" Target="../activeX/activeX9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.bin"/><Relationship Id="rId3" Type="http://schemas.openxmlformats.org/officeDocument/2006/relationships/hyperlink" Target="https://www.inovar.net/apresentacao-do-novo-recurso-de-metas-na-planilha-financas-pessoais-video/" TargetMode="External"/><Relationship Id="rId7" Type="http://schemas.openxmlformats.org/officeDocument/2006/relationships/hyperlink" Target="https://www.inovar.net/forum/sugestoes-para-a-planilha-financas-pessoal-completo/" TargetMode="External"/><Relationship Id="rId2" Type="http://schemas.openxmlformats.org/officeDocument/2006/relationships/hyperlink" Target="http://inovar.net/contato/" TargetMode="External"/><Relationship Id="rId1" Type="http://schemas.openxmlformats.org/officeDocument/2006/relationships/hyperlink" Target="http://inovar.net/contato/" TargetMode="External"/><Relationship Id="rId6" Type="http://schemas.openxmlformats.org/officeDocument/2006/relationships/hyperlink" Target="https://www.inovar.net/controle-de-cartao-de-credito-na-planilha-financas-pessoais-completa-video/" TargetMode="External"/><Relationship Id="rId5" Type="http://schemas.openxmlformats.org/officeDocument/2006/relationships/hyperlink" Target="https://www.inovar.net/controle-de-cartao-de-credito-na-planilha-financas-pessoais-completa-video/" TargetMode="External"/><Relationship Id="rId4" Type="http://schemas.openxmlformats.org/officeDocument/2006/relationships/hyperlink" Target="https://www.inovar.net/apresentacao-do-novo-recurso-de-metas-na-planilha-financas-pessoais-video/" TargetMode="External"/><Relationship Id="rId9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www.inovar.net/importacao-inteligente-de-planilhas-video/" TargetMode="External"/><Relationship Id="rId1" Type="http://schemas.openxmlformats.org/officeDocument/2006/relationships/hyperlink" Target="https://www.inovar.net/produto/planilha-financas-pessoais-completa/" TargetMode="External"/><Relationship Id="rId6" Type="http://schemas.openxmlformats.org/officeDocument/2006/relationships/ctrlProp" Target="../ctrlProps/ctrlProp51.xml"/><Relationship Id="rId5" Type="http://schemas.openxmlformats.org/officeDocument/2006/relationships/vmlDrawing" Target="../drawings/vmlDrawing24.vml"/><Relationship Id="rId4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10" Type="http://schemas.openxmlformats.org/officeDocument/2006/relationships/table" Target="../tables/table18.xml"/><Relationship Id="rId4" Type="http://schemas.openxmlformats.org/officeDocument/2006/relationships/ctrlProp" Target="../ctrlProps/ctrlProp52.xml"/><Relationship Id="rId9" Type="http://schemas.openxmlformats.org/officeDocument/2006/relationships/table" Target="../tables/table17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8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80.emf"/><Relationship Id="rId12" Type="http://schemas.openxmlformats.org/officeDocument/2006/relationships/control" Target="../activeX/activeX15.xml"/><Relationship Id="rId17" Type="http://schemas.openxmlformats.org/officeDocument/2006/relationships/table" Target="../tables/table19.xml"/><Relationship Id="rId2" Type="http://schemas.openxmlformats.org/officeDocument/2006/relationships/drawing" Target="../drawings/drawing49.xml"/><Relationship Id="rId16" Type="http://schemas.openxmlformats.org/officeDocument/2006/relationships/ctrlProp" Target="../ctrlProps/ctrlProp5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2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ctrlProp" Target="../ctrlProps/ctrlProp57.xml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81.emf"/><Relationship Id="rId14" Type="http://schemas.openxmlformats.org/officeDocument/2006/relationships/ctrlProp" Target="../ctrlProps/ctrlProp56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table" Target="../tables/table24.xml"/><Relationship Id="rId18" Type="http://schemas.openxmlformats.org/officeDocument/2006/relationships/table" Target="../tables/table29.xml"/><Relationship Id="rId26" Type="http://schemas.openxmlformats.org/officeDocument/2006/relationships/table" Target="../tables/table37.xml"/><Relationship Id="rId3" Type="http://schemas.openxmlformats.org/officeDocument/2006/relationships/vmlDrawing" Target="../drawings/vmlDrawing27.vml"/><Relationship Id="rId21" Type="http://schemas.openxmlformats.org/officeDocument/2006/relationships/table" Target="../tables/table32.xml"/><Relationship Id="rId7" Type="http://schemas.openxmlformats.org/officeDocument/2006/relationships/ctrlProp" Target="../ctrlProps/ctrlProp62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5" Type="http://schemas.openxmlformats.org/officeDocument/2006/relationships/table" Target="../tables/table36.xml"/><Relationship Id="rId2" Type="http://schemas.openxmlformats.org/officeDocument/2006/relationships/drawing" Target="../drawings/drawing50.xml"/><Relationship Id="rId16" Type="http://schemas.openxmlformats.org/officeDocument/2006/relationships/table" Target="../tables/table27.xml"/><Relationship Id="rId20" Type="http://schemas.openxmlformats.org/officeDocument/2006/relationships/table" Target="../tables/table31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61.xml"/><Relationship Id="rId11" Type="http://schemas.openxmlformats.org/officeDocument/2006/relationships/table" Target="../tables/table22.xml"/><Relationship Id="rId24" Type="http://schemas.openxmlformats.org/officeDocument/2006/relationships/table" Target="../tables/table35.xml"/><Relationship Id="rId5" Type="http://schemas.openxmlformats.org/officeDocument/2006/relationships/ctrlProp" Target="../ctrlProps/ctrlProp60.xml"/><Relationship Id="rId15" Type="http://schemas.openxmlformats.org/officeDocument/2006/relationships/table" Target="../tables/table26.xml"/><Relationship Id="rId23" Type="http://schemas.openxmlformats.org/officeDocument/2006/relationships/table" Target="../tables/table34.xml"/><Relationship Id="rId28" Type="http://schemas.openxmlformats.org/officeDocument/2006/relationships/table" Target="../tables/table39.xml"/><Relationship Id="rId10" Type="http://schemas.openxmlformats.org/officeDocument/2006/relationships/table" Target="../tables/table21.xml"/><Relationship Id="rId19" Type="http://schemas.openxmlformats.org/officeDocument/2006/relationships/table" Target="../tables/table30.xml"/><Relationship Id="rId4" Type="http://schemas.openxmlformats.org/officeDocument/2006/relationships/ctrlProp" Target="../ctrlProps/ctrlProp59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Relationship Id="rId22" Type="http://schemas.openxmlformats.org/officeDocument/2006/relationships/table" Target="../tables/table33.xml"/><Relationship Id="rId27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>
    <pageSetUpPr fitToPage="1"/>
  </sheetPr>
  <dimension ref="A1:AQ61"/>
  <sheetViews>
    <sheetView showGridLines="0" tabSelected="1" workbookViewId="0">
      <selection sqref="A1:A2"/>
    </sheetView>
  </sheetViews>
  <sheetFormatPr defaultColWidth="0" defaultRowHeight="18" customHeight="1" x14ac:dyDescent="0.25"/>
  <cols>
    <col min="1" max="1" width="20" style="4" customWidth="1"/>
    <col min="2" max="2" width="1" style="4" customWidth="1"/>
    <col min="3" max="3" width="13" customWidth="1"/>
    <col min="4" max="6" width="11.7109375" customWidth="1"/>
    <col min="7" max="7" width="11.7109375" style="22" customWidth="1"/>
    <col min="8" max="15" width="11.7109375" customWidth="1"/>
    <col min="16" max="16" width="12.7109375" bestFit="1" customWidth="1"/>
    <col min="17" max="17" width="8.42578125" style="57" customWidth="1"/>
    <col min="18" max="18" width="10.7109375" style="57" hidden="1" customWidth="1"/>
    <col min="19" max="19" width="2.28515625" style="57" hidden="1" customWidth="1"/>
    <col min="20" max="20" width="7.7109375" style="57" hidden="1" customWidth="1"/>
    <col min="21" max="21" width="19.140625" style="57" hidden="1" customWidth="1"/>
    <col min="22" max="22" width="18.85546875" style="57" hidden="1" customWidth="1"/>
    <col min="23" max="23" width="7.7109375" style="57" hidden="1" customWidth="1"/>
    <col min="24" max="24" width="5.7109375" style="57" hidden="1" customWidth="1"/>
    <col min="25" max="25" width="27.7109375" style="57" hidden="1" customWidth="1"/>
    <col min="26" max="26" width="15.5703125" style="57" hidden="1" customWidth="1"/>
    <col min="27" max="28" width="7.7109375" style="57" hidden="1" customWidth="1"/>
    <col min="29" max="29" width="27.7109375" style="57" hidden="1" customWidth="1"/>
    <col min="30" max="30" width="27.28515625" style="57" hidden="1" customWidth="1"/>
    <col min="31" max="43" width="8.7109375" style="57" hidden="1" customWidth="1"/>
    <col min="44" max="16384" width="9.140625" style="57" hidden="1"/>
  </cols>
  <sheetData>
    <row r="1" spans="1:41" ht="18" customHeight="1" x14ac:dyDescent="0.25">
      <c r="A1" s="944"/>
      <c r="B1" s="563"/>
      <c r="C1" s="929" t="s">
        <v>411</v>
      </c>
      <c r="D1" s="929"/>
      <c r="E1" s="929"/>
      <c r="F1" s="929"/>
      <c r="G1" s="929"/>
      <c r="H1" s="929"/>
      <c r="I1" s="611" t="s">
        <v>282</v>
      </c>
      <c r="J1" s="4"/>
      <c r="K1" s="4"/>
      <c r="L1" s="4"/>
      <c r="M1" s="4"/>
      <c r="N1" s="546" t="s">
        <v>575</v>
      </c>
      <c r="O1" s="546"/>
      <c r="P1" s="575"/>
      <c r="R1" s="252"/>
      <c r="S1" s="251"/>
    </row>
    <row r="2" spans="1:41" ht="18" customHeight="1" x14ac:dyDescent="0.3">
      <c r="A2" s="944"/>
      <c r="B2" s="563"/>
      <c r="C2" s="929"/>
      <c r="D2" s="929"/>
      <c r="E2" s="929"/>
      <c r="F2" s="929"/>
      <c r="G2" s="929"/>
      <c r="H2" s="929"/>
      <c r="I2" s="612" t="s">
        <v>283</v>
      </c>
      <c r="J2" s="4"/>
      <c r="K2" s="4"/>
      <c r="L2" s="556"/>
      <c r="M2" s="557"/>
      <c r="N2" s="574" t="s">
        <v>580</v>
      </c>
      <c r="O2" s="546"/>
      <c r="P2" s="576"/>
      <c r="R2" s="115"/>
      <c r="S2" s="110"/>
    </row>
    <row r="3" spans="1:41" ht="18" customHeight="1" x14ac:dyDescent="0.25">
      <c r="A3" s="548" t="s">
        <v>0</v>
      </c>
      <c r="B3" s="566"/>
      <c r="C3" s="567"/>
      <c r="D3" s="10"/>
      <c r="E3" s="10"/>
      <c r="F3" s="10"/>
      <c r="G3" s="10"/>
      <c r="H3" s="10"/>
      <c r="I3" s="558" t="s">
        <v>473</v>
      </c>
      <c r="J3" s="411"/>
      <c r="K3" s="10"/>
      <c r="L3" s="10"/>
      <c r="M3" s="10"/>
      <c r="N3" s="10"/>
      <c r="O3" s="323"/>
      <c r="P3" s="568" t="s">
        <v>355</v>
      </c>
      <c r="Q3" s="10"/>
      <c r="R3" s="10"/>
      <c r="S3" s="10"/>
    </row>
    <row r="4" spans="1:41" ht="12.75" hidden="1" customHeight="1" x14ac:dyDescent="0.3">
      <c r="A4" s="606"/>
      <c r="B4" s="563"/>
      <c r="C4" s="573"/>
      <c r="D4" s="10"/>
      <c r="E4" s="10"/>
      <c r="F4" s="10"/>
      <c r="G4" s="10"/>
      <c r="H4" s="256"/>
      <c r="J4" s="10"/>
      <c r="K4" s="10"/>
      <c r="L4" s="10"/>
      <c r="M4" s="10"/>
      <c r="N4" s="10"/>
      <c r="Q4" s="262"/>
      <c r="R4" s="10"/>
      <c r="S4" s="10"/>
    </row>
    <row r="5" spans="1:41" ht="40.5" customHeight="1" x14ac:dyDescent="0.25">
      <c r="A5" s="606" t="s">
        <v>201</v>
      </c>
      <c r="B5" s="563"/>
      <c r="C5" s="609">
        <v>2018</v>
      </c>
      <c r="D5" s="610"/>
      <c r="E5" s="927" t="str">
        <f>CONCATENATE("MOVIMENTAÇÃO REALIZADA - ANO:  ",C5)</f>
        <v>MOVIMENTAÇÃO REALIZADA - ANO:  2018</v>
      </c>
      <c r="F5" s="927"/>
      <c r="G5" s="927"/>
      <c r="H5" s="927"/>
      <c r="I5" s="927"/>
      <c r="J5" s="927"/>
      <c r="K5" s="927"/>
      <c r="L5" s="927"/>
      <c r="M5" s="927"/>
      <c r="N5" s="928"/>
      <c r="O5" s="930">
        <f ca="1">Avisos!M2</f>
        <v>2</v>
      </c>
      <c r="P5" s="931"/>
      <c r="Q5" s="262"/>
      <c r="R5" s="10"/>
      <c r="S5" s="10"/>
      <c r="Y5" s="103" t="s">
        <v>146</v>
      </c>
      <c r="Z5" s="239" t="str">
        <f ca="1">IFERROR(SUM(Z17:Z19),"")</f>
        <v/>
      </c>
    </row>
    <row r="6" spans="1:41" ht="18" customHeight="1" x14ac:dyDescent="0.25">
      <c r="A6" s="606" t="s">
        <v>198</v>
      </c>
      <c r="B6" s="563"/>
      <c r="C6" s="570"/>
      <c r="D6" s="549" t="s">
        <v>49</v>
      </c>
      <c r="E6" s="550" t="s">
        <v>50</v>
      </c>
      <c r="F6" s="550" t="s">
        <v>51</v>
      </c>
      <c r="G6" s="550" t="s">
        <v>52</v>
      </c>
      <c r="H6" s="550" t="s">
        <v>53</v>
      </c>
      <c r="I6" s="550" t="s">
        <v>54</v>
      </c>
      <c r="J6" s="550" t="s">
        <v>55</v>
      </c>
      <c r="K6" s="550" t="s">
        <v>56</v>
      </c>
      <c r="L6" s="550" t="s">
        <v>57</v>
      </c>
      <c r="M6" s="550" t="s">
        <v>58</v>
      </c>
      <c r="N6" s="550" t="s">
        <v>59</v>
      </c>
      <c r="O6" s="551" t="s">
        <v>60</v>
      </c>
      <c r="P6" s="552" t="s">
        <v>65</v>
      </c>
      <c r="Q6" s="10"/>
      <c r="R6" s="10"/>
      <c r="S6" s="10"/>
    </row>
    <row r="7" spans="1:41" ht="18" customHeight="1" x14ac:dyDescent="0.25">
      <c r="A7" s="606" t="s">
        <v>199</v>
      </c>
      <c r="B7" s="563"/>
      <c r="C7" s="559" t="s">
        <v>265</v>
      </c>
      <c r="D7" s="560">
        <f>SUMIFS(BancoDeDados[TOTAL],BancoDeDados[ano pag],$C$5,BancoDeDados[mês pag],D$6,BancoDeDados[STATUS],"Pago",BancoDeDados[GRUPO],GrupoReceitas!$E$9)+SUMIFS(BancoDeDados[TOTAL],BancoDeDados[ano pag],$C$5,BancoDeDados[mês pag],D$6,BancoDeDados[STATUS],"Pago",BancoDeDados[GRUPO],GrupoReceitas!$G$9)+SUMIFS(BancoDeDados[TOTAL],BancoDeDados[ano pag],$C$5,BancoDeDados[mês pag],D$6,BancoDeDados[STATUS],"Pago",BancoDeDados[GRUPO],GrupoReceitas!$I$9)</f>
        <v>0</v>
      </c>
      <c r="E7" s="560">
        <f>SUMIFS(BancoDeDados[TOTAL],BancoDeDados[ano pag],$C$5,BancoDeDados[mês pag],E$6,BancoDeDados[STATUS],"Pago",BancoDeDados[GRUPO],GrupoReceitas!$E$9)+SUMIFS(BancoDeDados[TOTAL],BancoDeDados[ano pag],$C$5,BancoDeDados[mês pag],E$6,BancoDeDados[STATUS],"Pago",BancoDeDados[GRUPO],GrupoReceitas!$G$9)+SUMIFS(BancoDeDados[TOTAL],BancoDeDados[ano pag],$C$5,BancoDeDados[mês pag],E$6,BancoDeDados[STATUS],"Pago",BancoDeDados[GRUPO],GrupoReceitas!$I$9)</f>
        <v>0</v>
      </c>
      <c r="F7" s="560">
        <f>SUMIFS(BancoDeDados[TOTAL],BancoDeDados[ano pag],$C$5,BancoDeDados[mês pag],F$6,BancoDeDados[STATUS],"Pago",BancoDeDados[GRUPO],GrupoReceitas!$E$9)+SUMIFS(BancoDeDados[TOTAL],BancoDeDados[ano pag],$C$5,BancoDeDados[mês pag],F$6,BancoDeDados[STATUS],"Pago",BancoDeDados[GRUPO],GrupoReceitas!$G$9)+SUMIFS(BancoDeDados[TOTAL],BancoDeDados[ano pag],$C$5,BancoDeDados[mês pag],F$6,BancoDeDados[STATUS],"Pago",BancoDeDados[GRUPO],GrupoReceitas!$I$9)</f>
        <v>0</v>
      </c>
      <c r="G7" s="560">
        <f>SUMIFS(BancoDeDados[TOTAL],BancoDeDados[ano pag],$C$5,BancoDeDados[mês pag],G$6,BancoDeDados[STATUS],"Pago",BancoDeDados[GRUPO],GrupoReceitas!$E$9)+SUMIFS(BancoDeDados[TOTAL],BancoDeDados[ano pag],$C$5,BancoDeDados[mês pag],G$6,BancoDeDados[STATUS],"Pago",BancoDeDados[GRUPO],GrupoReceitas!$G$9)+SUMIFS(BancoDeDados[TOTAL],BancoDeDados[ano pag],$C$5,BancoDeDados[mês pag],G$6,BancoDeDados[STATUS],"Pago",BancoDeDados[GRUPO],GrupoReceitas!$I$9)</f>
        <v>0</v>
      </c>
      <c r="H7" s="560">
        <f>SUMIFS(BancoDeDados[TOTAL],BancoDeDados[ano pag],$C$5,BancoDeDados[mês pag],H$6,BancoDeDados[STATUS],"Pago",BancoDeDados[GRUPO],GrupoReceitas!$E$9)+SUMIFS(BancoDeDados[TOTAL],BancoDeDados[ano pag],$C$5,BancoDeDados[mês pag],H$6,BancoDeDados[STATUS],"Pago",BancoDeDados[GRUPO],GrupoReceitas!$G$9)+SUMIFS(BancoDeDados[TOTAL],BancoDeDados[ano pag],$C$5,BancoDeDados[mês pag],H$6,BancoDeDados[STATUS],"Pago",BancoDeDados[GRUPO],GrupoReceitas!$I$9)</f>
        <v>0</v>
      </c>
      <c r="I7" s="560">
        <f>SUMIFS(BancoDeDados[TOTAL],BancoDeDados[ano pag],$C$5,BancoDeDados[mês pag],I$6,BancoDeDados[STATUS],"Pago",BancoDeDados[GRUPO],GrupoReceitas!$E$9)+SUMIFS(BancoDeDados[TOTAL],BancoDeDados[ano pag],$C$5,BancoDeDados[mês pag],I$6,BancoDeDados[STATUS],"Pago",BancoDeDados[GRUPO],GrupoReceitas!$G$9)+SUMIFS(BancoDeDados[TOTAL],BancoDeDados[ano pag],$C$5,BancoDeDados[mês pag],I$6,BancoDeDados[STATUS],"Pago",BancoDeDados[GRUPO],GrupoReceitas!$I$9)</f>
        <v>0</v>
      </c>
      <c r="J7" s="560">
        <f>SUMIFS(BancoDeDados[TOTAL],BancoDeDados[ano pag],$C$5,BancoDeDados[mês pag],J$6,BancoDeDados[STATUS],"Pago",BancoDeDados[GRUPO],GrupoReceitas!$E$9)+SUMIFS(BancoDeDados[TOTAL],BancoDeDados[ano pag],$C$5,BancoDeDados[mês pag],J$6,BancoDeDados[STATUS],"Pago",BancoDeDados[GRUPO],GrupoReceitas!$G$9)+SUMIFS(BancoDeDados[TOTAL],BancoDeDados[ano pag],$C$5,BancoDeDados[mês pag],J$6,BancoDeDados[STATUS],"Pago",BancoDeDados[GRUPO],GrupoReceitas!$I$9)</f>
        <v>0</v>
      </c>
      <c r="K7" s="560">
        <f>SUMIFS(BancoDeDados[TOTAL],BancoDeDados[ano pag],$C$5,BancoDeDados[mês pag],K$6,BancoDeDados[STATUS],"Pago",BancoDeDados[GRUPO],GrupoReceitas!$E$9)+SUMIFS(BancoDeDados[TOTAL],BancoDeDados[ano pag],$C$5,BancoDeDados[mês pag],K$6,BancoDeDados[STATUS],"Pago",BancoDeDados[GRUPO],GrupoReceitas!$G$9)+SUMIFS(BancoDeDados[TOTAL],BancoDeDados[ano pag],$C$5,BancoDeDados[mês pag],K$6,BancoDeDados[STATUS],"Pago",BancoDeDados[GRUPO],GrupoReceitas!$I$9)</f>
        <v>0</v>
      </c>
      <c r="L7" s="560">
        <f>SUMIFS(BancoDeDados[TOTAL],BancoDeDados[ano pag],$C$5,BancoDeDados[mês pag],L$6,BancoDeDados[STATUS],"Pago",BancoDeDados[GRUPO],GrupoReceitas!$E$9)+SUMIFS(BancoDeDados[TOTAL],BancoDeDados[ano pag],$C$5,BancoDeDados[mês pag],L$6,BancoDeDados[STATUS],"Pago",BancoDeDados[GRUPO],GrupoReceitas!$G$9)+SUMIFS(BancoDeDados[TOTAL],BancoDeDados[ano pag],$C$5,BancoDeDados[mês pag],L$6,BancoDeDados[STATUS],"Pago",BancoDeDados[GRUPO],GrupoReceitas!$I$9)</f>
        <v>0</v>
      </c>
      <c r="M7" s="560">
        <f>SUMIFS(BancoDeDados[TOTAL],BancoDeDados[ano pag],$C$5,BancoDeDados[mês pag],M$6,BancoDeDados[STATUS],"Pago",BancoDeDados[GRUPO],GrupoReceitas!$E$9)+SUMIFS(BancoDeDados[TOTAL],BancoDeDados[ano pag],$C$5,BancoDeDados[mês pag],M$6,BancoDeDados[STATUS],"Pago",BancoDeDados[GRUPO],GrupoReceitas!$G$9)+SUMIFS(BancoDeDados[TOTAL],BancoDeDados[ano pag],$C$5,BancoDeDados[mês pag],M$6,BancoDeDados[STATUS],"Pago",BancoDeDados[GRUPO],GrupoReceitas!$I$9)</f>
        <v>0</v>
      </c>
      <c r="N7" s="560">
        <f>SUMIFS(BancoDeDados[TOTAL],BancoDeDados[ano pag],$C$5,BancoDeDados[mês pag],N$6,BancoDeDados[STATUS],"Pago",BancoDeDados[GRUPO],GrupoReceitas!$E$9)+SUMIFS(BancoDeDados[TOTAL],BancoDeDados[ano pag],$C$5,BancoDeDados[mês pag],N$6,BancoDeDados[STATUS],"Pago",BancoDeDados[GRUPO],GrupoReceitas!$G$9)+SUMIFS(BancoDeDados[TOTAL],BancoDeDados[ano pag],$C$5,BancoDeDados[mês pag],N$6,BancoDeDados[STATUS],"Pago",BancoDeDados[GRUPO],GrupoReceitas!$I$9)</f>
        <v>0</v>
      </c>
      <c r="O7" s="560">
        <f>SUMIFS(BancoDeDados[TOTAL],BancoDeDados[ano pag],$C$5,BancoDeDados[mês pag],O$6,BancoDeDados[STATUS],"Pago",BancoDeDados[GRUPO],GrupoReceitas!$E$9)+SUMIFS(BancoDeDados[TOTAL],BancoDeDados[ano pag],$C$5,BancoDeDados[mês pag],O$6,BancoDeDados[STATUS],"Pago",BancoDeDados[GRUPO],GrupoReceitas!$G$9)+SUMIFS(BancoDeDados[TOTAL],BancoDeDados[ano pag],$C$5,BancoDeDados[mês pag],O$6,BancoDeDados[STATUS],"Pago",BancoDeDados[GRUPO],GrupoReceitas!$I$9)</f>
        <v>0</v>
      </c>
      <c r="P7" s="561">
        <f>SUM(D7:O7)</f>
        <v>0</v>
      </c>
      <c r="Q7" s="10"/>
      <c r="R7" s="10"/>
      <c r="S7" s="10"/>
      <c r="V7" s="57" t="s">
        <v>122</v>
      </c>
      <c r="X7" s="57" t="s">
        <v>123</v>
      </c>
      <c r="Y7" s="57" t="s">
        <v>124</v>
      </c>
      <c r="Z7" s="57" t="s">
        <v>125</v>
      </c>
    </row>
    <row r="8" spans="1:41" ht="18" customHeight="1" x14ac:dyDescent="0.25">
      <c r="A8" s="606"/>
      <c r="B8" s="563"/>
      <c r="C8" s="553" t="s">
        <v>68</v>
      </c>
      <c r="D8" s="554">
        <f ca="1">IFERROR(SUMPRODUCT(--(BancoDeDados[ano pag]=$C$5),--(BancoDeDados[mês pag]=D$6),--(BancoDeDados[STATUS]="Pago"),--(BancoDeDados[GRUPO]&lt;&gt;GrupoReceitas!$E$9),--(BancoDeDados[GRUPO]&lt;&gt;GrupoReceitas!$G$9),--(BancoDeDados[GRUPO]&lt;&gt;GrupoReceitas!$I$9),--(BancoDeDados[GRUPO]&lt;&gt;"TRANSFERÊNCIAS"),(BancoDeDados[TOTAL])),"")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E8" s="554">
        <f ca="1">IFERROR(SUMPRODUCT(--(BancoDeDados[ano pag]=$C$5),--(BancoDeDados[mês pag]=E$6),--(BancoDeDados[STATUS]="Pago"),--(BancoDeDados[GRUPO]&lt;&gt;GrupoReceitas!$E$9),--(BancoDeDados[GRUPO]&lt;&gt;GrupoReceitas!$G$9),--(BancoDeDados[GRUPO]&lt;&gt;GrupoReceitas!$I$9),--(BancoDeDados[GRUPO]&lt;&gt;"TRANSFERÊNCIAS"),(BancoDeDados[TOTAL])),"")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F8" s="554">
        <f ca="1">IFERROR(SUMPRODUCT(--(BancoDeDados[ano pag]=$C$5),--(BancoDeDados[mês pag]=F$6),--(BancoDeDados[STATUS]="Pago"),--(BancoDeDados[GRUPO]&lt;&gt;GrupoReceitas!$E$9),--(BancoDeDados[GRUPO]&lt;&gt;GrupoReceitas!$G$9),--(BancoDeDados[GRUPO]&lt;&gt;GrupoReceitas!$I$9),--(BancoDeDados[GRUPO]&lt;&gt;"TRANSFERÊNCIAS"),(BancoDeDados[TOTAL])),"")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G8" s="554">
        <f ca="1">IFERROR(SUMPRODUCT(--(BancoDeDados[ano pag]=$C$5),--(BancoDeDados[mês pag]=G$6),--(BancoDeDados[STATUS]="Pago"),--(BancoDeDados[GRUPO]&lt;&gt;GrupoReceitas!$E$9),--(BancoDeDados[GRUPO]&lt;&gt;GrupoReceitas!$G$9),--(BancoDeDados[GRUPO]&lt;&gt;GrupoReceitas!$I$9),--(BancoDeDados[GRUPO]&lt;&gt;"TRANSFERÊNCIAS"),(BancoDeDados[TOTAL])),"")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H8" s="554">
        <f ca="1">IFERROR(SUMPRODUCT(--(BancoDeDados[ano pag]=$C$5),--(BancoDeDados[mês pag]=H$6),--(BancoDeDados[STATUS]="Pago"),--(BancoDeDados[GRUPO]&lt;&gt;GrupoReceitas!$E$9),--(BancoDeDados[GRUPO]&lt;&gt;GrupoReceitas!$G$9),--(BancoDeDados[GRUPO]&lt;&gt;GrupoReceitas!$I$9),--(BancoDeDados[GRUPO]&lt;&gt;"TRANSFERÊNCIAS"),(BancoDeDados[TOTAL])),"")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I8" s="554">
        <f ca="1">IFERROR(SUMPRODUCT(--(BancoDeDados[ano pag]=$C$5),--(BancoDeDados[mês pag]=I$6),--(BancoDeDados[STATUS]="Pago"),--(BancoDeDados[GRUPO]&lt;&gt;GrupoReceitas!$E$9),--(BancoDeDados[GRUPO]&lt;&gt;GrupoReceitas!$G$9),--(BancoDeDados[GRUPO]&lt;&gt;GrupoReceitas!$I$9),--(BancoDeDados[GRUPO]&lt;&gt;"TRANSFERÊNCIAS"),(BancoDeDados[TOTAL])),"")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J8" s="554">
        <f ca="1">IFERROR(SUMPRODUCT(--(BancoDeDados[ano pag]=$C$5),--(BancoDeDados[mês pag]=J$6),--(BancoDeDados[STATUS]="Pago"),--(BancoDeDados[GRUPO]&lt;&gt;GrupoReceitas!$E$9),--(BancoDeDados[GRUPO]&lt;&gt;GrupoReceitas!$G$9),--(BancoDeDados[GRUPO]&lt;&gt;GrupoReceitas!$I$9),--(BancoDeDados[GRUPO]&lt;&gt;"TRANSFERÊNCIAS"),(BancoDeDados[TOTAL])),"")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K8" s="554">
        <f ca="1">IFERROR(SUMPRODUCT(--(BancoDeDados[ano pag]=$C$5),--(BancoDeDados[mês pag]=K$6),--(BancoDeDados[STATUS]="Pago"),--(BancoDeDados[GRUPO]&lt;&gt;GrupoReceitas!$E$9),--(BancoDeDados[GRUPO]&lt;&gt;GrupoReceitas!$G$9),--(BancoDeDados[GRUPO]&lt;&gt;GrupoReceitas!$I$9),--(BancoDeDados[GRUPO]&lt;&gt;"TRANSFERÊNCIAS"),(BancoDeDados[TOTAL])),"")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L8" s="554">
        <f ca="1">IFERROR(SUMPRODUCT(--(BancoDeDados[ano pag]=$C$5),--(BancoDeDados[mês pag]=L$6),--(BancoDeDados[STATUS]="Pago"),--(BancoDeDados[GRUPO]&lt;&gt;GrupoReceitas!$E$9),--(BancoDeDados[GRUPO]&lt;&gt;GrupoReceitas!$G$9),--(BancoDeDados[GRUPO]&lt;&gt;GrupoReceitas!$I$9),--(BancoDeDados[GRUPO]&lt;&gt;"TRANSFERÊNCIAS"),(BancoDeDados[TOTAL])),"")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M8" s="554">
        <f ca="1">IFERROR(SUMPRODUCT(--(BancoDeDados[ano pag]=$C$5),--(BancoDeDados[mês pag]=M$6),--(BancoDeDados[STATUS]="Pago"),--(BancoDeDados[GRUPO]&lt;&gt;GrupoReceitas!$E$9),--(BancoDeDados[GRUPO]&lt;&gt;GrupoReceitas!$G$9),--(BancoDeDados[GRUPO]&lt;&gt;GrupoReceitas!$I$9),--(BancoDeDados[GRUPO]&lt;&gt;"TRANSFERÊNCIAS"),(BancoDeDados[TOTAL])),"")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N8" s="554">
        <f ca="1">IFERROR(SUMPRODUCT(--(BancoDeDados[ano pag]=$C$5),--(BancoDeDados[mês pag]=N$6),--(BancoDeDados[STATUS]="Pago"),--(BancoDeDados[GRUPO]&lt;&gt;GrupoReceitas!$E$9),--(BancoDeDados[GRUPO]&lt;&gt;GrupoReceitas!$G$9),--(BancoDeDados[GRUPO]&lt;&gt;GrupoReceitas!$I$9),--(BancoDeDados[GRUPO]&lt;&gt;"TRANSFERÊNCIAS"),(BancoDeDados[TOTAL])),"")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O8" s="554">
        <f ca="1">IFERROR(SUMPRODUCT(--(BancoDeDados[ano pag]=$C$5),--(BancoDeDados[mês pag]=O$6),--(BancoDeDados[STATUS]="Pago"),--(BancoDeDados[GRUPO]&lt;&gt;GrupoReceitas!$E$9),--(BancoDeDados[GRUPO]&lt;&gt;GrupoReceitas!$G$9),--(BancoDeDados[GRUPO]&lt;&gt;GrupoReceitas!$I$9),--(BancoDeDados[GRUPO]&lt;&gt;"TRANSFERÊNCIAS"),(BancoDeDados[TOTAL])),"")</f>
        <v>0</v>
      </c>
      <c r="P8" s="554">
        <f ca="1">SUM(D8:O8)</f>
        <v>0</v>
      </c>
      <c r="Q8" s="10"/>
      <c r="R8" s="10"/>
      <c r="S8" s="10"/>
      <c r="T8" s="57">
        <f>SUMIFS(BancoDeDados[SAÍDA],BancoDeDados[ANO VENC],$C$5,BancoDeDados[GRUPO],V8,BancoDeDados[STATUS],"Pago")</f>
        <v>0</v>
      </c>
      <c r="U8" s="57">
        <f>SUMIFS(BancoDeDados[SAÍDA],BancoDeDados[ANO VENC],$C$5,BancoDeDados[GRUPO],V8,BancoDeDados[STATUS],"Pago")</f>
        <v>0</v>
      </c>
      <c r="V8" s="57" t="str">
        <f>AjInterno!E14</f>
        <v>HABITAÇÃO</v>
      </c>
      <c r="X8" s="57">
        <v>1</v>
      </c>
      <c r="Y8" s="804">
        <f>LARGE($U$8:$U$28,X8)</f>
        <v>0</v>
      </c>
      <c r="Z8" s="57" t="str">
        <f>VLOOKUP(Y8,$U$8:$V$28,2,FALSE)</f>
        <v>HABITAÇÃO</v>
      </c>
      <c r="AD8" s="57" t="s">
        <v>161</v>
      </c>
    </row>
    <row r="9" spans="1:41" ht="18" customHeight="1" x14ac:dyDescent="0.25">
      <c r="A9" s="606" t="s">
        <v>208</v>
      </c>
      <c r="B9" s="563"/>
      <c r="C9" s="562" t="s">
        <v>64</v>
      </c>
      <c r="D9" s="555">
        <f ca="1">D7-D8</f>
        <v>0</v>
      </c>
      <c r="E9" s="555">
        <f t="shared" ref="E9:P9" ca="1" si="0">E7-E8</f>
        <v>0</v>
      </c>
      <c r="F9" s="555">
        <f t="shared" ca="1" si="0"/>
        <v>0</v>
      </c>
      <c r="G9" s="555">
        <f t="shared" ca="1" si="0"/>
        <v>0</v>
      </c>
      <c r="H9" s="555">
        <f t="shared" ca="1" si="0"/>
        <v>0</v>
      </c>
      <c r="I9" s="555">
        <f t="shared" ca="1" si="0"/>
        <v>0</v>
      </c>
      <c r="J9" s="555">
        <f t="shared" ca="1" si="0"/>
        <v>0</v>
      </c>
      <c r="K9" s="555">
        <f t="shared" ca="1" si="0"/>
        <v>0</v>
      </c>
      <c r="L9" s="555">
        <f t="shared" ca="1" si="0"/>
        <v>0</v>
      </c>
      <c r="M9" s="555">
        <f t="shared" ca="1" si="0"/>
        <v>0</v>
      </c>
      <c r="N9" s="555">
        <f t="shared" ca="1" si="0"/>
        <v>0</v>
      </c>
      <c r="O9" s="555">
        <f t="shared" ca="1" si="0"/>
        <v>0</v>
      </c>
      <c r="P9" s="555">
        <f t="shared" ca="1" si="0"/>
        <v>0</v>
      </c>
      <c r="Q9" s="10"/>
      <c r="S9" s="10"/>
      <c r="T9" s="57">
        <f>SUMIFS(BancoDeDados[SAÍDA],BancoDeDados[ANO VENC],$C$5,BancoDeDados[GRUPO],V9,BancoDeDados[STATUS],"Pago")</f>
        <v>0</v>
      </c>
      <c r="U9" s="57">
        <f>SUMIFS(BancoDeDados[SAÍDA],BancoDeDados[ANO VENC],$C$5,BancoDeDados[GRUPO],V9,BancoDeDados[STATUS],"Pago")</f>
        <v>0</v>
      </c>
      <c r="V9" s="57" t="str">
        <f>AjInterno!E15</f>
        <v>ALIMENTAÇÃO</v>
      </c>
      <c r="X9" s="57">
        <v>2</v>
      </c>
      <c r="Y9" s="804">
        <f>LARGE($U$8:$U$28,X9)</f>
        <v>0</v>
      </c>
      <c r="Z9" s="57" t="str">
        <f>VLOOKUP(Y9,$U$8:$V$28,2,FALSE)</f>
        <v>HABITAÇÃO</v>
      </c>
      <c r="AD9" s="57" t="s">
        <v>162</v>
      </c>
    </row>
    <row r="10" spans="1:41" ht="18" customHeight="1" x14ac:dyDescent="0.25">
      <c r="A10" s="606" t="s">
        <v>205</v>
      </c>
      <c r="B10" s="563"/>
      <c r="C10" s="912" t="s">
        <v>738</v>
      </c>
      <c r="D10" s="572">
        <f ca="1">D9</f>
        <v>0</v>
      </c>
      <c r="E10" s="572">
        <f ca="1">D10+E9</f>
        <v>0</v>
      </c>
      <c r="F10" s="572">
        <f t="shared" ref="F10:O10" ca="1" si="1">E10+F9</f>
        <v>0</v>
      </c>
      <c r="G10" s="572">
        <f t="shared" ca="1" si="1"/>
        <v>0</v>
      </c>
      <c r="H10" s="572">
        <f t="shared" ca="1" si="1"/>
        <v>0</v>
      </c>
      <c r="I10" s="572">
        <f t="shared" ca="1" si="1"/>
        <v>0</v>
      </c>
      <c r="J10" s="572">
        <f t="shared" ca="1" si="1"/>
        <v>0</v>
      </c>
      <c r="K10" s="572">
        <f t="shared" ca="1" si="1"/>
        <v>0</v>
      </c>
      <c r="L10" s="572">
        <f t="shared" ca="1" si="1"/>
        <v>0</v>
      </c>
      <c r="M10" s="572">
        <f t="shared" ca="1" si="1"/>
        <v>0</v>
      </c>
      <c r="N10" s="572">
        <f t="shared" ca="1" si="1"/>
        <v>0</v>
      </c>
      <c r="O10" s="572">
        <f t="shared" ca="1" si="1"/>
        <v>0</v>
      </c>
      <c r="P10" s="572"/>
      <c r="Q10" s="10"/>
      <c r="S10" s="10"/>
      <c r="T10" s="57">
        <f>SUMIFS(BancoDeDados[SAÍDA],BancoDeDados[ANO VENC],$C$5,BancoDeDados[GRUPO],V10,BancoDeDados[STATUS],"Pago")</f>
        <v>0</v>
      </c>
      <c r="U10" s="57">
        <f>SUMIFS(BancoDeDados[SAÍDA],BancoDeDados[ANO VENC],$C$5,BancoDeDados[GRUPO],V10,BancoDeDados[STATUS],"Pago")</f>
        <v>0</v>
      </c>
      <c r="V10" s="57" t="str">
        <f>AjInterno!E16</f>
        <v>TRANSPORTES</v>
      </c>
      <c r="X10" s="57">
        <v>3</v>
      </c>
      <c r="Y10" s="804">
        <f>LARGE($U$8:$U$28,X10)</f>
        <v>0</v>
      </c>
      <c r="Z10" s="57" t="str">
        <f>VLOOKUP(Y10,$U$8:$V$28,2,FALSE)</f>
        <v>HABITAÇÃO</v>
      </c>
      <c r="AD10" s="59" t="s">
        <v>49</v>
      </c>
      <c r="AE10" s="59" t="s">
        <v>50</v>
      </c>
      <c r="AF10" s="59" t="s">
        <v>51</v>
      </c>
      <c r="AG10" s="59" t="s">
        <v>52</v>
      </c>
      <c r="AH10" s="59" t="s">
        <v>53</v>
      </c>
      <c r="AI10" s="59" t="s">
        <v>54</v>
      </c>
      <c r="AJ10" s="59" t="s">
        <v>55</v>
      </c>
      <c r="AK10" s="59" t="s">
        <v>56</v>
      </c>
      <c r="AL10" s="59" t="s">
        <v>57</v>
      </c>
      <c r="AM10" s="59" t="s">
        <v>58</v>
      </c>
      <c r="AN10" s="59" t="s">
        <v>59</v>
      </c>
      <c r="AO10" s="59" t="s">
        <v>60</v>
      </c>
    </row>
    <row r="11" spans="1:41" ht="29.25" customHeight="1" x14ac:dyDescent="0.25">
      <c r="A11" s="606"/>
      <c r="B11" s="563"/>
      <c r="C11" s="571"/>
      <c r="D11" s="572"/>
      <c r="E11" s="572"/>
      <c r="F11" s="572"/>
      <c r="G11" s="572"/>
      <c r="H11" s="572"/>
      <c r="I11" s="572"/>
      <c r="J11" s="572"/>
      <c r="K11" s="572"/>
      <c r="L11" s="572"/>
      <c r="M11" s="572"/>
      <c r="N11" s="572"/>
      <c r="O11" s="572"/>
      <c r="P11" s="572"/>
      <c r="Q11" s="10"/>
      <c r="S11" s="10"/>
      <c r="T11" s="57">
        <f>SUMIFS(BancoDeDados[SAÍDA],BancoDeDados[ANO VENC],$C$5,BancoDeDados[GRUPO],V11,BancoDeDados[STATUS],"Pago")</f>
        <v>0</v>
      </c>
      <c r="U11" s="57">
        <f>SUMIFS(BancoDeDados[SAÍDA],BancoDeDados[ANO VENC],$C$5,BancoDeDados[GRUPO],V11,BancoDeDados[STATUS],"Pago")</f>
        <v>0</v>
      </c>
      <c r="V11" s="57" t="str">
        <f>AjInterno!E17</f>
        <v>AUTOMÓVEL</v>
      </c>
      <c r="X11" s="57">
        <v>4</v>
      </c>
      <c r="Y11" s="804">
        <f>LARGE($U$8:$U$28,X11)</f>
        <v>0</v>
      </c>
      <c r="Z11" s="57" t="str">
        <f>VLOOKUP(Y11,$U$8:$V$28,2,FALSE)</f>
        <v>HABITAÇÃO</v>
      </c>
      <c r="AC11" s="57" t="s">
        <v>164</v>
      </c>
      <c r="AD11" s="57" t="e">
        <f ca="1">SUM(AD12:AD14)</f>
        <v>#VALUE!</v>
      </c>
      <c r="AE11" s="57" t="e">
        <f t="shared" ref="AE11:AO11" ca="1" si="2">SUM(AE12:AE14)</f>
        <v>#VALUE!</v>
      </c>
      <c r="AF11" s="57" t="e">
        <f t="shared" ca="1" si="2"/>
        <v>#VALUE!</v>
      </c>
      <c r="AG11" s="57" t="e">
        <f t="shared" ca="1" si="2"/>
        <v>#VALUE!</v>
      </c>
      <c r="AH11" s="57" t="e">
        <f t="shared" ca="1" si="2"/>
        <v>#VALUE!</v>
      </c>
      <c r="AI11" s="57" t="e">
        <f t="shared" ca="1" si="2"/>
        <v>#VALUE!</v>
      </c>
      <c r="AJ11" s="57" t="e">
        <f t="shared" ca="1" si="2"/>
        <v>#VALUE!</v>
      </c>
      <c r="AK11" s="57" t="e">
        <f t="shared" ca="1" si="2"/>
        <v>#VALUE!</v>
      </c>
      <c r="AL11" s="57" t="e">
        <f t="shared" ca="1" si="2"/>
        <v>#VALUE!</v>
      </c>
      <c r="AM11" s="57" t="e">
        <f t="shared" ca="1" si="2"/>
        <v>#VALUE!</v>
      </c>
      <c r="AN11" s="57" t="e">
        <f t="shared" ca="1" si="2"/>
        <v>#VALUE!</v>
      </c>
      <c r="AO11" s="57" t="e">
        <f t="shared" ca="1" si="2"/>
        <v>#VALUE!</v>
      </c>
    </row>
    <row r="12" spans="1:41" ht="18" customHeight="1" x14ac:dyDescent="0.3">
      <c r="A12" s="606" t="s">
        <v>200</v>
      </c>
      <c r="B12" s="563"/>
      <c r="C12" s="571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  <c r="O12" s="572"/>
      <c r="P12" s="572"/>
      <c r="Q12" s="10"/>
      <c r="R12" s="258"/>
      <c r="S12" s="10"/>
      <c r="T12" s="57">
        <f>SUMIFS(BancoDeDados[SAÍDA],BancoDeDados[ANO VENC],$C$5,BancoDeDados[GRUPO],V12,BancoDeDados[STATUS],"Pago")</f>
        <v>0</v>
      </c>
      <c r="U12" s="57">
        <f>SUMIFS(BancoDeDados[SAÍDA],BancoDeDados[ANO VENC],$C$5,BancoDeDados[GRUPO],V12,BancoDeDados[STATUS],"Pago")</f>
        <v>0</v>
      </c>
      <c r="V12" s="57" t="str">
        <f>AjInterno!E18</f>
        <v>MOTO</v>
      </c>
      <c r="X12" s="57">
        <v>5</v>
      </c>
      <c r="Y12" s="804">
        <f>LARGE($U$8:$U$28,X12)</f>
        <v>0</v>
      </c>
      <c r="Z12" s="57" t="str">
        <f>VLOOKUP(Y12,$U$8:$V$28,2,FALSE)</f>
        <v>HABITAÇÃO</v>
      </c>
      <c r="AC12" s="57" t="str">
        <f>AjInterno!E11</f>
        <v>RENDIMENTOS</v>
      </c>
      <c r="AD12" s="57" t="e">
        <f ca="1">SUMPRODUCT(--(BancoDeDados[ANO VENC]=$C$5),--(BancoDeDados[MÊS VENC]=AD10),--(BancoDeDados[STATUS]="Pago"),--(BancoDeDados[SUBGRUPO]&lt;&gt;$AD$8),--(BancoDeDados[GRUPO]=$AC$12),(BancoDeDados[SAÍDA]))</f>
        <v>#VALUE!</v>
      </c>
      <c r="AE12" s="57" t="e">
        <f ca="1">SUMPRODUCT(--(BancoDeDados[ANO VENC]=$C$5),--(BancoDeDados[MÊS VENC]=AE10),--(BancoDeDados[STATUS]="Pago"),--(BancoDeDados[SUBGRUPO]&lt;&gt;$AD$8),--(BancoDeDados[GRUPO]=$AC$12),(BancoDeDados[SAÍDA]))</f>
        <v>#VALUE!</v>
      </c>
      <c r="AF12" s="57" t="e">
        <f ca="1">SUMPRODUCT(--(BancoDeDados[ANO VENC]=$C$5),--(BancoDeDados[MÊS VENC]=AF10),--(BancoDeDados[STATUS]="Pago"),--(BancoDeDados[SUBGRUPO]&lt;&gt;$AD$8),--(BancoDeDados[GRUPO]=$AC$12),(BancoDeDados[SAÍDA]))</f>
        <v>#VALUE!</v>
      </c>
      <c r="AG12" s="57" t="e">
        <f ca="1">SUMPRODUCT(--(BancoDeDados[ANO VENC]=$C$5),--(BancoDeDados[MÊS VENC]=AG10),--(BancoDeDados[STATUS]="Pago"),--(BancoDeDados[SUBGRUPO]&lt;&gt;$AD$8),--(BancoDeDados[GRUPO]=$AC$12),(BancoDeDados[SAÍDA]))</f>
        <v>#VALUE!</v>
      </c>
      <c r="AH12" s="57" t="e">
        <f ca="1">SUMPRODUCT(--(BancoDeDados[ANO VENC]=$C$5),--(BancoDeDados[MÊS VENC]=AH10),--(BancoDeDados[STATUS]="Pago"),--(BancoDeDados[SUBGRUPO]&lt;&gt;$AD$8),--(BancoDeDados[GRUPO]=$AC$12),(BancoDeDados[SAÍDA]))</f>
        <v>#VALUE!</v>
      </c>
      <c r="AI12" s="57" t="e">
        <f ca="1">SUMPRODUCT(--(BancoDeDados[ANO VENC]=$C$5),--(BancoDeDados[MÊS VENC]=AI10),--(BancoDeDados[STATUS]="Pago"),--(BancoDeDados[SUBGRUPO]&lt;&gt;$AD$8),--(BancoDeDados[GRUPO]=$AC$12),(BancoDeDados[SAÍDA]))</f>
        <v>#VALUE!</v>
      </c>
      <c r="AJ12" s="57" t="e">
        <f ca="1">SUMPRODUCT(--(BancoDeDados[ANO VENC]=$C$5),--(BancoDeDados[MÊS VENC]=AJ10),--(BancoDeDados[STATUS]="Pago"),--(BancoDeDados[SUBGRUPO]&lt;&gt;$AD$8),--(BancoDeDados[GRUPO]=$AC$12),(BancoDeDados[SAÍDA]))</f>
        <v>#VALUE!</v>
      </c>
      <c r="AK12" s="57" t="e">
        <f ca="1">SUMPRODUCT(--(BancoDeDados[ANO VENC]=$C$5),--(BancoDeDados[MÊS VENC]=AK10),--(BancoDeDados[STATUS]="Pago"),--(BancoDeDados[SUBGRUPO]&lt;&gt;$AD$8),--(BancoDeDados[GRUPO]=$AC$12),(BancoDeDados[SAÍDA]))</f>
        <v>#VALUE!</v>
      </c>
      <c r="AL12" s="57" t="e">
        <f ca="1">SUMPRODUCT(--(BancoDeDados[ANO VENC]=$C$5),--(BancoDeDados[MÊS VENC]=AL10),--(BancoDeDados[STATUS]="Pago"),--(BancoDeDados[SUBGRUPO]&lt;&gt;$AD$8),--(BancoDeDados[GRUPO]=$AC$12),(BancoDeDados[SAÍDA]))</f>
        <v>#VALUE!</v>
      </c>
      <c r="AM12" s="57" t="e">
        <f ca="1">SUMPRODUCT(--(BancoDeDados[ANO VENC]=$C$5),--(BancoDeDados[MÊS VENC]=AM10),--(BancoDeDados[STATUS]="Pago"),--(BancoDeDados[SUBGRUPO]&lt;&gt;$AD$8),--(BancoDeDados[GRUPO]=$AC$12),(BancoDeDados[SAÍDA]))</f>
        <v>#VALUE!</v>
      </c>
      <c r="AN12" s="57" t="e">
        <f ca="1">SUMPRODUCT(--(BancoDeDados[ANO VENC]=$C$5),--(BancoDeDados[MÊS VENC]=AN10),--(BancoDeDados[STATUS]="Pago"),--(BancoDeDados[SUBGRUPO]&lt;&gt;$AD$8),--(BancoDeDados[GRUPO]=$AC$12),(BancoDeDados[SAÍDA]))</f>
        <v>#VALUE!</v>
      </c>
      <c r="AO12" s="57" t="e">
        <f ca="1">SUMPRODUCT(--(BancoDeDados[ANO VENC]=$C$5),--(BancoDeDados[MÊS VENC]=AO10),--(BancoDeDados[STATUS]="Pago"),--(BancoDeDados[SUBGRUPO]&lt;&gt;$AD$8),--(BancoDeDados[GRUPO]=$AC$12),(BancoDeDados[SAÍDA]))</f>
        <v>#VALUE!</v>
      </c>
    </row>
    <row r="13" spans="1:41" ht="18" customHeight="1" x14ac:dyDescent="0.3">
      <c r="A13" s="606" t="s">
        <v>202</v>
      </c>
      <c r="B13" s="563"/>
      <c r="C13" s="571"/>
      <c r="D13" s="572"/>
      <c r="E13" s="572"/>
      <c r="F13" s="572"/>
      <c r="G13" s="572"/>
      <c r="H13" s="572"/>
      <c r="I13" s="572"/>
      <c r="J13" s="572"/>
      <c r="K13" s="572"/>
      <c r="L13" s="572"/>
      <c r="M13" s="572"/>
      <c r="N13" s="572"/>
      <c r="O13" s="572"/>
      <c r="P13" s="572"/>
      <c r="Q13" s="10"/>
      <c r="R13" s="258"/>
      <c r="S13" s="10"/>
      <c r="T13" s="57">
        <f>SUMIFS(BancoDeDados[SAÍDA],BancoDeDados[ANO VENC],$C$5,BancoDeDados[GRUPO],V13,BancoDeDados[STATUS],"Pago")</f>
        <v>0</v>
      </c>
      <c r="U13" s="57">
        <f>SUMIFS(BancoDeDados[SAÍDA],BancoDeDados[ANO VENC],$C$5,BancoDeDados[GRUPO],V13,BancoDeDados[STATUS],"Pago")</f>
        <v>0</v>
      </c>
      <c r="V13" s="57" t="str">
        <f>AjInterno!E19</f>
        <v>DESPESAS PESSOAIS</v>
      </c>
      <c r="AC13" s="57" t="str">
        <f>AjInterno!E12</f>
        <v>RETORNO DE INVESTIMENTOS</v>
      </c>
      <c r="AD13" s="57" t="e">
        <f ca="1">SUMPRODUCT(--(BancoDeDados[ANO VENC]=$C$5),--(BancoDeDados[MÊS VENC]=AD10),--(BancoDeDados[STATUS]="Pago"),--(BancoDeDados[SUBGRUPO]&lt;&gt;$AD$8),--(BancoDeDados[GRUPO]=$AC$13),(BancoDeDados[SAÍDA]))</f>
        <v>#VALUE!</v>
      </c>
      <c r="AE13" s="57" t="e">
        <f ca="1">SUMPRODUCT(--(BancoDeDados[ANO VENC]=$C$5),--(BancoDeDados[MÊS VENC]=AE10),--(BancoDeDados[STATUS]="Pago"),--(BancoDeDados[SUBGRUPO]&lt;&gt;$AD$8),--(BancoDeDados[GRUPO]=$AC$13),(BancoDeDados[SAÍDA]))</f>
        <v>#VALUE!</v>
      </c>
      <c r="AF13" s="57" t="e">
        <f ca="1">SUMPRODUCT(--(BancoDeDados[ANO VENC]=$C$5),--(BancoDeDados[MÊS VENC]=AF10),--(BancoDeDados[STATUS]="Pago"),--(BancoDeDados[SUBGRUPO]&lt;&gt;$AD$8),--(BancoDeDados[GRUPO]=$AC$13),(BancoDeDados[SAÍDA]))</f>
        <v>#VALUE!</v>
      </c>
      <c r="AG13" s="57" t="e">
        <f ca="1">SUMPRODUCT(--(BancoDeDados[ANO VENC]=$C$5),--(BancoDeDados[MÊS VENC]=AG10),--(BancoDeDados[STATUS]="Pago"),--(BancoDeDados[SUBGRUPO]&lt;&gt;$AD$8),--(BancoDeDados[GRUPO]=$AC$13),(BancoDeDados[SAÍDA]))</f>
        <v>#VALUE!</v>
      </c>
      <c r="AH13" s="57" t="e">
        <f ca="1">SUMPRODUCT(--(BancoDeDados[ANO VENC]=$C$5),--(BancoDeDados[MÊS VENC]=AH10),--(BancoDeDados[STATUS]="Pago"),--(BancoDeDados[SUBGRUPO]&lt;&gt;$AD$8),--(BancoDeDados[GRUPO]=$AC$13),(BancoDeDados[SAÍDA]))</f>
        <v>#VALUE!</v>
      </c>
      <c r="AI13" s="57" t="e">
        <f ca="1">SUMPRODUCT(--(BancoDeDados[ANO VENC]=$C$5),--(BancoDeDados[MÊS VENC]=AI10),--(BancoDeDados[STATUS]="Pago"),--(BancoDeDados[SUBGRUPO]&lt;&gt;$AD$8),--(BancoDeDados[GRUPO]=$AC$13),(BancoDeDados[SAÍDA]))</f>
        <v>#VALUE!</v>
      </c>
      <c r="AJ13" s="57" t="e">
        <f ca="1">SUMPRODUCT(--(BancoDeDados[ANO VENC]=$C$5),--(BancoDeDados[MÊS VENC]=AJ10),--(BancoDeDados[STATUS]="Pago"),--(BancoDeDados[SUBGRUPO]&lt;&gt;$AD$8),--(BancoDeDados[GRUPO]=$AC$13),(BancoDeDados[SAÍDA]))</f>
        <v>#VALUE!</v>
      </c>
      <c r="AK13" s="57" t="e">
        <f ca="1">SUMPRODUCT(--(BancoDeDados[ANO VENC]=$C$5),--(BancoDeDados[MÊS VENC]=AK10),--(BancoDeDados[STATUS]="Pago"),--(BancoDeDados[SUBGRUPO]&lt;&gt;$AD$8),--(BancoDeDados[GRUPO]=$AC$13),(BancoDeDados[SAÍDA]))</f>
        <v>#VALUE!</v>
      </c>
      <c r="AL13" s="57" t="e">
        <f ca="1">SUMPRODUCT(--(BancoDeDados[ANO VENC]=$C$5),--(BancoDeDados[MÊS VENC]=AL10),--(BancoDeDados[STATUS]="Pago"),--(BancoDeDados[SUBGRUPO]&lt;&gt;$AD$8),--(BancoDeDados[GRUPO]=$AC$13),(BancoDeDados[SAÍDA]))</f>
        <v>#VALUE!</v>
      </c>
      <c r="AM13" s="57" t="e">
        <f ca="1">SUMPRODUCT(--(BancoDeDados[ANO VENC]=$C$5),--(BancoDeDados[MÊS VENC]=AM10),--(BancoDeDados[STATUS]="Pago"),--(BancoDeDados[SUBGRUPO]&lt;&gt;$AD$8),--(BancoDeDados[GRUPO]=$AC$13),(BancoDeDados[SAÍDA]))</f>
        <v>#VALUE!</v>
      </c>
      <c r="AN13" s="57" t="e">
        <f ca="1">SUMPRODUCT(--(BancoDeDados[ANO VENC]=$C$5),--(BancoDeDados[MÊS VENC]=AN10),--(BancoDeDados[STATUS]="Pago"),--(BancoDeDados[SUBGRUPO]&lt;&gt;$AD$8),--(BancoDeDados[GRUPO]=$AC$13),(BancoDeDados[SAÍDA]))</f>
        <v>#VALUE!</v>
      </c>
      <c r="AO13" s="57" t="e">
        <f ca="1">SUMPRODUCT(--(BancoDeDados[ANO VENC]=$C$5),--(BancoDeDados[MÊS VENC]=AO10),--(BancoDeDados[STATUS]="Pago"),--(BancoDeDados[SUBGRUPO]&lt;&gt;$AD$8),--(BancoDeDados[GRUPO]=$AC$13),(BancoDeDados[SAÍDA]))</f>
        <v>#VALUE!</v>
      </c>
    </row>
    <row r="14" spans="1:41" ht="18" customHeight="1" x14ac:dyDescent="0.3">
      <c r="A14" s="606" t="s">
        <v>203</v>
      </c>
      <c r="B14" s="563"/>
      <c r="C14" s="571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/>
      <c r="P14" s="572"/>
      <c r="R14" s="258"/>
      <c r="S14" s="10"/>
      <c r="T14" s="57">
        <f>SUMIFS(BancoDeDados[SAÍDA],BancoDeDados[ANO VENC],$C$5,BancoDeDados[GRUPO],V14,BancoDeDados[STATUS],"Pago")</f>
        <v>0</v>
      </c>
      <c r="U14" s="57">
        <f>SUMIFS(BancoDeDados[SAÍDA],BancoDeDados[ANO VENC],$C$5,BancoDeDados[GRUPO],V14,BancoDeDados[STATUS],"Pago")</f>
        <v>0</v>
      </c>
      <c r="V14" s="57" t="str">
        <f>AjInterno!E20</f>
        <v>DEPENDENTES/FILHOS</v>
      </c>
      <c r="X14" s="57" t="s">
        <v>126</v>
      </c>
      <c r="Y14" s="60">
        <f>SUM(Y8:Y12)</f>
        <v>0</v>
      </c>
      <c r="AC14" s="57" t="str">
        <f>AjInterno!E13</f>
        <v>OUTROS RENDIMENTOS</v>
      </c>
      <c r="AD14" s="57" t="e">
        <f ca="1">SUMPRODUCT(--(BancoDeDados[ANO VENC]=$C$5),--(BancoDeDados[MÊS VENC]=AD10),--(BancoDeDados[STATUS]="Pago"),--(BancoDeDados[SUBGRUPO]&lt;&gt;$AD$8),--(BancoDeDados[GRUPO]=$AC$14),(BancoDeDados[SAÍDA]))</f>
        <v>#VALUE!</v>
      </c>
      <c r="AE14" s="57" t="e">
        <f ca="1">SUMPRODUCT(--(BancoDeDados[ANO VENC]=$C$5),--(BancoDeDados[MÊS VENC]=AE10),--(BancoDeDados[STATUS]="Pago"),--(BancoDeDados[SUBGRUPO]&lt;&gt;$AD$8),--(BancoDeDados[GRUPO]=$AC$14),(BancoDeDados[SAÍDA]))</f>
        <v>#VALUE!</v>
      </c>
      <c r="AF14" s="57" t="e">
        <f ca="1">SUMPRODUCT(--(BancoDeDados[ANO VENC]=$C$5),--(BancoDeDados[MÊS VENC]=AF10),--(BancoDeDados[STATUS]="Pago"),--(BancoDeDados[SUBGRUPO]&lt;&gt;$AD$8),--(BancoDeDados[GRUPO]=$AC$14),(BancoDeDados[SAÍDA]))</f>
        <v>#VALUE!</v>
      </c>
      <c r="AG14" s="57" t="e">
        <f ca="1">SUMPRODUCT(--(BancoDeDados[ANO VENC]=$C$5),--(BancoDeDados[MÊS VENC]=AG10),--(BancoDeDados[STATUS]="Pago"),--(BancoDeDados[SUBGRUPO]&lt;&gt;$AD$8),--(BancoDeDados[GRUPO]=$AC$14),(BancoDeDados[SAÍDA]))</f>
        <v>#VALUE!</v>
      </c>
      <c r="AH14" s="57" t="e">
        <f ca="1">SUMPRODUCT(--(BancoDeDados[ANO VENC]=$C$5),--(BancoDeDados[MÊS VENC]=AH10),--(BancoDeDados[STATUS]="Pago"),--(BancoDeDados[SUBGRUPO]&lt;&gt;$AD$8),--(BancoDeDados[GRUPO]=$AC$14),(BancoDeDados[SAÍDA]))</f>
        <v>#VALUE!</v>
      </c>
      <c r="AI14" s="57" t="e">
        <f ca="1">SUMPRODUCT(--(BancoDeDados[ANO VENC]=$C$5),--(BancoDeDados[MÊS VENC]=AI10),--(BancoDeDados[STATUS]="Pago"),--(BancoDeDados[SUBGRUPO]&lt;&gt;$AD$8),--(BancoDeDados[GRUPO]=$AC$14),(BancoDeDados[SAÍDA]))</f>
        <v>#VALUE!</v>
      </c>
      <c r="AJ14" s="57" t="e">
        <f ca="1">SUMPRODUCT(--(BancoDeDados[ANO VENC]=$C$5),--(BancoDeDados[MÊS VENC]=AJ10),--(BancoDeDados[STATUS]="Pago"),--(BancoDeDados[SUBGRUPO]&lt;&gt;$AD$8),--(BancoDeDados[GRUPO]=$AC$14),(BancoDeDados[SAÍDA]))</f>
        <v>#VALUE!</v>
      </c>
      <c r="AK14" s="57" t="e">
        <f ca="1">SUMPRODUCT(--(BancoDeDados[ANO VENC]=$C$5),--(BancoDeDados[MÊS VENC]=AK10),--(BancoDeDados[STATUS]="Pago"),--(BancoDeDados[SUBGRUPO]&lt;&gt;$AD$8),--(BancoDeDados[GRUPO]=$AC$14),(BancoDeDados[SAÍDA]))</f>
        <v>#VALUE!</v>
      </c>
      <c r="AL14" s="57" t="e">
        <f ca="1">SUMPRODUCT(--(BancoDeDados[ANO VENC]=$C$5),--(BancoDeDados[MÊS VENC]=AL10),--(BancoDeDados[STATUS]="Pago"),--(BancoDeDados[SUBGRUPO]&lt;&gt;$AD$8),--(BancoDeDados[GRUPO]=$AC$14),(BancoDeDados[SAÍDA]))</f>
        <v>#VALUE!</v>
      </c>
      <c r="AM14" s="57" t="e">
        <f ca="1">SUMPRODUCT(--(BancoDeDados[ANO VENC]=$C$5),--(BancoDeDados[MÊS VENC]=AM10),--(BancoDeDados[STATUS]="Pago"),--(BancoDeDados[SUBGRUPO]&lt;&gt;$AD$8),--(BancoDeDados[GRUPO]=$AC$14),(BancoDeDados[SAÍDA]))</f>
        <v>#VALUE!</v>
      </c>
      <c r="AN14" s="57" t="e">
        <f ca="1">SUMPRODUCT(--(BancoDeDados[ANO VENC]=$C$5),--(BancoDeDados[MÊS VENC]=AN10),--(BancoDeDados[STATUS]="Pago"),--(BancoDeDados[SUBGRUPO]&lt;&gt;$AD$8),--(BancoDeDados[GRUPO]=$AC$14),(BancoDeDados[SAÍDA]))</f>
        <v>#VALUE!</v>
      </c>
      <c r="AO14" s="57" t="e">
        <f ca="1">SUMPRODUCT(--(BancoDeDados[ANO VENC]=$C$5),--(BancoDeDados[MÊS VENC]=AO10),--(BancoDeDados[STATUS]="Pago"),--(BancoDeDados[SUBGRUPO]&lt;&gt;$AD$8),--(BancoDeDados[GRUPO]=$AC$14),(BancoDeDados[SAÍDA]))</f>
        <v>#VALUE!</v>
      </c>
    </row>
    <row r="15" spans="1:41" ht="12" customHeight="1" x14ac:dyDescent="0.25">
      <c r="A15" s="606"/>
      <c r="B15" s="563"/>
      <c r="C15" s="571"/>
      <c r="D15" s="572"/>
      <c r="E15" s="572"/>
      <c r="F15" s="572"/>
      <c r="G15" s="572"/>
      <c r="H15" s="572"/>
      <c r="I15" s="572"/>
      <c r="J15" s="572"/>
      <c r="K15" s="572"/>
      <c r="L15" s="572"/>
      <c r="M15" s="572"/>
      <c r="N15" s="572"/>
      <c r="O15" s="572"/>
      <c r="P15" s="572"/>
      <c r="R15" s="10"/>
      <c r="S15" s="10"/>
      <c r="T15" s="57">
        <f>SUMIFS(BancoDeDados[SAÍDA],BancoDeDados[ANO VENC],$C$5,BancoDeDados[GRUPO],V15,BancoDeDados[STATUS],"Pago")</f>
        <v>0</v>
      </c>
      <c r="U15" s="57">
        <f>SUMIFS(BancoDeDados[SAÍDA],BancoDeDados[ANO VENC],$C$5,BancoDeDados[GRUPO],V15,BancoDeDados[STATUS],"Pago")</f>
        <v>0</v>
      </c>
      <c r="V15" s="57" t="str">
        <f>AjInterno!E21</f>
        <v>LAZER/ENTRETENIMENTO</v>
      </c>
    </row>
    <row r="16" spans="1:41" ht="18" customHeight="1" x14ac:dyDescent="0.25">
      <c r="A16" s="628" t="s">
        <v>581</v>
      </c>
      <c r="B16" s="563"/>
      <c r="C16" s="571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R16" s="10"/>
      <c r="S16" s="10"/>
      <c r="T16" s="57">
        <f>SUMIFS(BancoDeDados[SAÍDA],BancoDeDados[ANO VENC],$C$5,BancoDeDados[GRUPO],V16,BancoDeDados[STATUS],"Pago")</f>
        <v>0</v>
      </c>
      <c r="U16" s="57">
        <f>SUMIFS(BancoDeDados[SAÍDA],BancoDeDados[ANO VENC],$C$5,BancoDeDados[GRUPO],V16,BancoDeDados[STATUS],"Pago")</f>
        <v>0</v>
      </c>
      <c r="V16" s="57" t="str">
        <f>AjInterno!E22</f>
        <v>BANCOS</v>
      </c>
      <c r="Y16" s="57" t="s">
        <v>141</v>
      </c>
    </row>
    <row r="17" spans="1:26" ht="18" customHeight="1" x14ac:dyDescent="0.3">
      <c r="A17" s="629" t="s">
        <v>756</v>
      </c>
      <c r="B17" s="563"/>
      <c r="C17" s="571"/>
      <c r="D17" s="572"/>
      <c r="E17" s="572"/>
      <c r="F17" s="572"/>
      <c r="G17" s="572"/>
      <c r="H17" s="572"/>
      <c r="I17" s="572"/>
      <c r="J17" s="572"/>
      <c r="K17" s="572"/>
      <c r="L17" s="572"/>
      <c r="M17" s="572"/>
      <c r="N17" s="572"/>
      <c r="O17" s="572"/>
      <c r="P17" s="572"/>
      <c r="Q17" s="258"/>
      <c r="R17" s="10"/>
      <c r="S17" s="10"/>
      <c r="T17" s="57">
        <f>SUMIFS(BancoDeDados[SAÍDA],BancoDeDados[ANO VENC],$C$5,BancoDeDados[GRUPO],V17,BancoDeDados[STATUS],"Pago")</f>
        <v>0</v>
      </c>
      <c r="U17" s="57">
        <f>SUMIFS(BancoDeDados[SAÍDA],BancoDeDados[ANO VENC],$C$5,BancoDeDados[GRUPO],V17,BancoDeDados[STATUS],"Pago")</f>
        <v>0</v>
      </c>
      <c r="V17" s="57" t="str">
        <f>AjInterno!E23</f>
        <v>PRESENTES/DOAÇÃO/CARIDADE</v>
      </c>
      <c r="Y17" s="57" t="str">
        <f>AjInterno!E11</f>
        <v>RENDIMENTOS</v>
      </c>
      <c r="Z17" s="57" t="e">
        <f ca="1">SUMPRODUCT(--(BancoDeDados[ANO VENC]=$C$5),--(BancoDeDados[GRUPO]=Y17),--(BancoDeDados[STATUS]="Pago"),(BancoDeDados[SAÍDA]))</f>
        <v>#VALUE!</v>
      </c>
    </row>
    <row r="18" spans="1:26" ht="18" customHeight="1" x14ac:dyDescent="0.3">
      <c r="A18" s="585" t="s">
        <v>572</v>
      </c>
      <c r="B18" s="563"/>
      <c r="C18" s="571"/>
      <c r="D18" s="572"/>
      <c r="E18" s="572"/>
      <c r="F18" s="572"/>
      <c r="G18" s="572"/>
      <c r="H18" s="572"/>
      <c r="I18" s="572"/>
      <c r="J18" s="572"/>
      <c r="K18" s="572"/>
      <c r="L18" s="572"/>
      <c r="M18" s="572"/>
      <c r="N18" s="572"/>
      <c r="O18" s="572"/>
      <c r="P18" s="572"/>
      <c r="Q18" s="258"/>
      <c r="R18" s="10"/>
      <c r="S18" s="10"/>
      <c r="T18" s="57">
        <f>SUMIFS(BancoDeDados[SAÍDA],BancoDeDados[ANO VENC],$C$5,BancoDeDados[GRUPO],V18,BancoDeDados[STATUS],"Pago")</f>
        <v>0</v>
      </c>
      <c r="U18" s="57">
        <f>SUMIFS(BancoDeDados[SAÍDA],BancoDeDados[ANO VENC],$C$5,BancoDeDados[GRUPO],V18,BancoDeDados[STATUS],"Pago")</f>
        <v>0</v>
      </c>
      <c r="V18" s="57" t="str">
        <f>AjInterno!E24</f>
        <v>JOGOS E LOTERIA</v>
      </c>
      <c r="Y18" s="57" t="str">
        <f>AjInterno!E12</f>
        <v>RETORNO DE INVESTIMENTOS</v>
      </c>
      <c r="Z18" s="57" t="e">
        <f ca="1">SUMPRODUCT(--(BancoDeDados[ANO VENC]=$C$5),--(BancoDeDados[GRUPO]=Y18),--(BancoDeDados[STATUS]="Pago"),(BancoDeDados[SAÍDA]))</f>
        <v>#VALUE!</v>
      </c>
    </row>
    <row r="19" spans="1:26" ht="39" customHeight="1" x14ac:dyDescent="0.3">
      <c r="A19" s="585"/>
      <c r="B19" s="564"/>
      <c r="C19" s="926" t="str">
        <f>CONCATENATE("METAS A SEREM ALCANÇADAS - ANO: ",C5)</f>
        <v>METAS A SEREM ALCANÇADAS - ANO: 2018</v>
      </c>
      <c r="D19" s="926"/>
      <c r="E19" s="926"/>
      <c r="F19" s="926"/>
      <c r="G19" s="926"/>
      <c r="H19" s="926"/>
      <c r="I19" s="926"/>
      <c r="J19" s="926"/>
      <c r="K19" s="926"/>
      <c r="L19" s="926"/>
      <c r="M19" s="926"/>
      <c r="N19" s="926"/>
      <c r="O19" s="926"/>
      <c r="P19" s="926"/>
      <c r="Q19" s="258"/>
      <c r="R19" s="10"/>
      <c r="S19" s="10"/>
      <c r="T19" s="57">
        <f>SUMIFS(BancoDeDados[SAÍDA],BancoDeDados[ANO VENC],$C$5,BancoDeDados[GRUPO],V19,BancoDeDados[STATUS],"Pago")</f>
        <v>0</v>
      </c>
      <c r="U19" s="57">
        <f>SUMIFS(BancoDeDados[SAÍDA],BancoDeDados[ANO VENC],$C$5,BancoDeDados[GRUPO],V19,BancoDeDados[STATUS],"Pago")</f>
        <v>0</v>
      </c>
      <c r="V19" s="57" t="str">
        <f>AjInterno!E25</f>
        <v>PRESTAÇÃO DE SERVIÇOS</v>
      </c>
      <c r="Y19" s="57" t="str">
        <f>AjInterno!E13</f>
        <v>OUTROS RENDIMENTOS</v>
      </c>
      <c r="Z19" s="57" t="e">
        <f ca="1">SUMPRODUCT(--(BancoDeDados[ANO VENC]=$C$5),--(BancoDeDados[GRUPO]=Y19),--(BancoDeDados[STATUS]="Pago"),(BancoDeDados[SAÍDA]))</f>
        <v>#VALUE!</v>
      </c>
    </row>
    <row r="20" spans="1:26" ht="18" customHeight="1" x14ac:dyDescent="0.25">
      <c r="A20" s="586"/>
      <c r="B20" s="564"/>
      <c r="C20" s="598" t="s">
        <v>265</v>
      </c>
      <c r="D20" s="599" t="str">
        <f>IFERROR(SUMPRODUCT(--(TMetas[ANO]=$C$5),--(TMetas[MÊS]=D$6),--(TMetas[AUX CONTAGEM]="ENTRADA"),(TMetas[VALOR])),"")</f>
        <v/>
      </c>
      <c r="E20" s="599" t="str">
        <f>IFERROR(SUMPRODUCT(--(TMetas[ANO]=$C$5),--(TMetas[MÊS]=E$6),--(TMetas[AUX CONTAGEM]="ENTRADA"),(TMetas[VALOR])),"")</f>
        <v/>
      </c>
      <c r="F20" s="599" t="str">
        <f>IFERROR(SUMPRODUCT(--(TMetas[ANO]=$C$5),--(TMetas[MÊS]=F$6),--(TMetas[AUX CONTAGEM]="ENTRADA"),(TMetas[VALOR])),"")</f>
        <v/>
      </c>
      <c r="G20" s="599" t="str">
        <f>IFERROR(SUMPRODUCT(--(TMetas[ANO]=$C$5),--(TMetas[MÊS]=G$6),--(TMetas[AUX CONTAGEM]="ENTRADA"),(TMetas[VALOR])),"")</f>
        <v/>
      </c>
      <c r="H20" s="599" t="str">
        <f>IFERROR(SUMPRODUCT(--(TMetas[ANO]=$C$5),--(TMetas[MÊS]=H$6),--(TMetas[AUX CONTAGEM]="ENTRADA"),(TMetas[VALOR])),"")</f>
        <v/>
      </c>
      <c r="I20" s="599" t="str">
        <f>IFERROR(SUMPRODUCT(--(TMetas[ANO]=$C$5),--(TMetas[MÊS]=I$6),--(TMetas[AUX CONTAGEM]="ENTRADA"),(TMetas[VALOR])),"")</f>
        <v/>
      </c>
      <c r="J20" s="599" t="str">
        <f>IFERROR(SUMPRODUCT(--(TMetas[ANO]=$C$5),--(TMetas[MÊS]=J$6),--(TMetas[AUX CONTAGEM]="ENTRADA"),(TMetas[VALOR])),"")</f>
        <v/>
      </c>
      <c r="K20" s="599" t="str">
        <f>IFERROR(SUMPRODUCT(--(TMetas[ANO]=$C$5),--(TMetas[MÊS]=K$6),--(TMetas[AUX CONTAGEM]="ENTRADA"),(TMetas[VALOR])),"")</f>
        <v/>
      </c>
      <c r="L20" s="599" t="str">
        <f>IFERROR(SUMPRODUCT(--(TMetas[ANO]=$C$5),--(TMetas[MÊS]=L$6),--(TMetas[AUX CONTAGEM]="ENTRADA"),(TMetas[VALOR])),"")</f>
        <v/>
      </c>
      <c r="M20" s="599" t="str">
        <f>IFERROR(SUMPRODUCT(--(TMetas[ANO]=$C$5),--(TMetas[MÊS]=M$6),--(TMetas[AUX CONTAGEM]="ENTRADA"),(TMetas[VALOR])),"")</f>
        <v/>
      </c>
      <c r="N20" s="599" t="str">
        <f>IFERROR(SUMPRODUCT(--(TMetas[ANO]=$C$5),--(TMetas[MÊS]=N$6),--(TMetas[AUX CONTAGEM]="ENTRADA"),(TMetas[VALOR])),"")</f>
        <v/>
      </c>
      <c r="O20" s="599" t="str">
        <f>IFERROR(SUMPRODUCT(--(TMetas[ANO]=$C$5),--(TMetas[MÊS]=O$6),--(TMetas[AUX CONTAGEM]="ENTRADA"),(TMetas[VALOR])),"")</f>
        <v/>
      </c>
      <c r="P20" s="600">
        <f>SUM(D20:O20)</f>
        <v>0</v>
      </c>
      <c r="Q20" s="10"/>
      <c r="R20" s="10"/>
      <c r="S20" s="10"/>
      <c r="T20" s="57">
        <f>SUMIFS(BancoDeDados[SAÍDA],BancoDeDados[ANO VENC],$C$5,BancoDeDados[GRUPO],V20,BancoDeDados[STATUS],"Pago")</f>
        <v>0</v>
      </c>
      <c r="U20" s="57">
        <f>SUMIFS(BancoDeDados[SAÍDA],BancoDeDados[ANO VENC],$C$5,BancoDeDados[GRUPO],V20,BancoDeDados[STATUS],"Pago")</f>
        <v>0</v>
      </c>
      <c r="V20" s="57" t="str">
        <f>AjInterno!E26</f>
        <v>AJUSTAR SALDOS</v>
      </c>
    </row>
    <row r="21" spans="1:26" ht="18" customHeight="1" x14ac:dyDescent="0.25">
      <c r="A21" s="586"/>
      <c r="B21" s="564"/>
      <c r="C21" s="601" t="s">
        <v>68</v>
      </c>
      <c r="D21" s="602" t="str">
        <f>IFERROR(SUMPRODUCT(--(TMetas[ANO]=$C$5),--(TMetas[MÊS]=D$6),--(TMetas[AUX CONTAGEM]="SAIDA"),(TMetas[VALOR])),"")</f>
        <v/>
      </c>
      <c r="E21" s="602" t="str">
        <f>IFERROR(SUMPRODUCT(--(TMetas[ANO]=$C$5),--(TMetas[MÊS]=E$6),--(TMetas[AUX CONTAGEM]="SAIDA"),(TMetas[VALOR])),"")</f>
        <v/>
      </c>
      <c r="F21" s="602" t="str">
        <f>IFERROR(SUMPRODUCT(--(TMetas[ANO]=$C$5),--(TMetas[MÊS]=F$6),--(TMetas[AUX CONTAGEM]="SAIDA"),(TMetas[VALOR])),"")</f>
        <v/>
      </c>
      <c r="G21" s="602" t="str">
        <f>IFERROR(SUMPRODUCT(--(TMetas[ANO]=$C$5),--(TMetas[MÊS]=G$6),--(TMetas[AUX CONTAGEM]="SAIDA"),(TMetas[VALOR])),"")</f>
        <v/>
      </c>
      <c r="H21" s="602" t="str">
        <f>IFERROR(SUMPRODUCT(--(TMetas[ANO]=$C$5),--(TMetas[MÊS]=H$6),--(TMetas[AUX CONTAGEM]="SAIDA"),(TMetas[VALOR])),"")</f>
        <v/>
      </c>
      <c r="I21" s="602" t="str">
        <f>IFERROR(SUMPRODUCT(--(TMetas[ANO]=$C$5),--(TMetas[MÊS]=I$6),--(TMetas[AUX CONTAGEM]="SAIDA"),(TMetas[VALOR])),"")</f>
        <v/>
      </c>
      <c r="J21" s="602" t="str">
        <f>IFERROR(SUMPRODUCT(--(TMetas[ANO]=$C$5),--(TMetas[MÊS]=J$6),--(TMetas[AUX CONTAGEM]="SAIDA"),(TMetas[VALOR])),"")</f>
        <v/>
      </c>
      <c r="K21" s="602" t="str">
        <f>IFERROR(SUMPRODUCT(--(TMetas[ANO]=$C$5),--(TMetas[MÊS]=K$6),--(TMetas[AUX CONTAGEM]="SAIDA"),(TMetas[VALOR])),"")</f>
        <v/>
      </c>
      <c r="L21" s="602" t="str">
        <f>IFERROR(SUMPRODUCT(--(TMetas[ANO]=$C$5),--(TMetas[MÊS]=L$6),--(TMetas[AUX CONTAGEM]="SAIDA"),(TMetas[VALOR])),"")</f>
        <v/>
      </c>
      <c r="M21" s="602" t="str">
        <f>IFERROR(SUMPRODUCT(--(TMetas[ANO]=$C$5),--(TMetas[MÊS]=M$6),--(TMetas[AUX CONTAGEM]="SAIDA"),(TMetas[VALOR])),"")</f>
        <v/>
      </c>
      <c r="N21" s="602" t="str">
        <f>IFERROR(SUMPRODUCT(--(TMetas[ANO]=$C$5),--(TMetas[MÊS]=N$6),--(TMetas[AUX CONTAGEM]="SAIDA"),(TMetas[VALOR])),"")</f>
        <v/>
      </c>
      <c r="O21" s="602" t="str">
        <f>IFERROR(SUMPRODUCT(--(TMetas[ANO]=$C$5),--(TMetas[MÊS]=O$6),--(TMetas[AUX CONTAGEM]="SAIDA"),(TMetas[VALOR])),"")</f>
        <v/>
      </c>
      <c r="P21" s="603">
        <f>SUM(D21:O21)</f>
        <v>0</v>
      </c>
      <c r="Q21" s="10"/>
      <c r="R21" s="10"/>
      <c r="S21" s="10"/>
      <c r="T21" s="57">
        <f>SUMIFS(BancoDeDados[SAÍDA],BancoDeDados[ANO VENC],$C$5,BancoDeDados[GRUPO],V21,BancoDeDados[STATUS],"Pago")</f>
        <v>0</v>
      </c>
      <c r="U21" s="57">
        <f>SUMIFS(BancoDeDados[SAÍDA],BancoDeDados[ANO VENC],$C$5,BancoDeDados[GRUPO],V21,BancoDeDados[STATUS],"Pago")</f>
        <v>0</v>
      </c>
      <c r="V21" s="57" t="str">
        <f>AjInterno!E27</f>
        <v>OUTROS</v>
      </c>
    </row>
    <row r="22" spans="1:26" ht="18" customHeight="1" x14ac:dyDescent="0.25">
      <c r="A22" s="586"/>
      <c r="B22" s="564"/>
      <c r="C22" s="604" t="s">
        <v>64</v>
      </c>
      <c r="D22" s="605">
        <f>IFERROR(D20-D21,0)</f>
        <v>0</v>
      </c>
      <c r="E22" s="605">
        <f t="shared" ref="E22:O22" si="3">IFERROR(E20-E21,0)</f>
        <v>0</v>
      </c>
      <c r="F22" s="605">
        <f t="shared" si="3"/>
        <v>0</v>
      </c>
      <c r="G22" s="605">
        <f t="shared" si="3"/>
        <v>0</v>
      </c>
      <c r="H22" s="605">
        <f t="shared" si="3"/>
        <v>0</v>
      </c>
      <c r="I22" s="605">
        <f t="shared" si="3"/>
        <v>0</v>
      </c>
      <c r="J22" s="605">
        <f t="shared" si="3"/>
        <v>0</v>
      </c>
      <c r="K22" s="605">
        <f t="shared" si="3"/>
        <v>0</v>
      </c>
      <c r="L22" s="605">
        <f t="shared" si="3"/>
        <v>0</v>
      </c>
      <c r="M22" s="605">
        <f t="shared" si="3"/>
        <v>0</v>
      </c>
      <c r="N22" s="605">
        <f t="shared" si="3"/>
        <v>0</v>
      </c>
      <c r="O22" s="605">
        <f t="shared" si="3"/>
        <v>0</v>
      </c>
      <c r="P22" s="605">
        <f>P20-P21</f>
        <v>0</v>
      </c>
      <c r="Q22" s="10"/>
      <c r="R22" s="10"/>
      <c r="S22" s="10"/>
      <c r="T22" s="57">
        <f>SUMIFS(BancoDeDados[SAÍDA],BancoDeDados[ANO VENC],$C$5,BancoDeDados[GRUPO],V22,BancoDeDados[STATUS],"Pago")</f>
        <v>0</v>
      </c>
      <c r="U22" s="57">
        <f>SUMIFS(BancoDeDados[SAÍDA],BancoDeDados[ANO VENC],$C$5,BancoDeDados[GRUPO],V22,BancoDeDados[STATUS],"Pago")</f>
        <v>0</v>
      </c>
      <c r="V22" s="57" t="str">
        <f>AjInterno!E28</f>
        <v>VAZIO</v>
      </c>
    </row>
    <row r="23" spans="1:26" ht="18" customHeight="1" x14ac:dyDescent="0.25">
      <c r="A23" s="621"/>
      <c r="B23" s="564"/>
      <c r="C23" s="913" t="s">
        <v>738</v>
      </c>
      <c r="D23" s="914">
        <f>D22</f>
        <v>0</v>
      </c>
      <c r="E23" s="914">
        <f>D23+E22</f>
        <v>0</v>
      </c>
      <c r="F23" s="914">
        <f t="shared" ref="F23:O23" si="4">E23+F22</f>
        <v>0</v>
      </c>
      <c r="G23" s="914">
        <f t="shared" si="4"/>
        <v>0</v>
      </c>
      <c r="H23" s="914">
        <f t="shared" si="4"/>
        <v>0</v>
      </c>
      <c r="I23" s="914">
        <f t="shared" si="4"/>
        <v>0</v>
      </c>
      <c r="J23" s="914">
        <f t="shared" si="4"/>
        <v>0</v>
      </c>
      <c r="K23" s="914">
        <f t="shared" si="4"/>
        <v>0</v>
      </c>
      <c r="L23" s="914">
        <f t="shared" si="4"/>
        <v>0</v>
      </c>
      <c r="M23" s="914">
        <f t="shared" si="4"/>
        <v>0</v>
      </c>
      <c r="N23" s="914">
        <f t="shared" si="4"/>
        <v>0</v>
      </c>
      <c r="O23" s="914">
        <f t="shared" si="4"/>
        <v>0</v>
      </c>
      <c r="P23" s="915"/>
      <c r="Q23" s="10"/>
      <c r="R23" s="10"/>
      <c r="S23" s="10"/>
    </row>
    <row r="24" spans="1:26" ht="18" customHeight="1" x14ac:dyDescent="0.25">
      <c r="A24" s="621"/>
      <c r="B24" s="564"/>
      <c r="C24" s="404"/>
      <c r="D24" s="405"/>
      <c r="E24" s="405"/>
      <c r="F24" s="405"/>
      <c r="G24" s="405"/>
      <c r="H24" s="405"/>
      <c r="I24" s="405"/>
      <c r="J24" s="405"/>
      <c r="K24" s="405"/>
      <c r="L24" s="406"/>
      <c r="M24" s="407"/>
      <c r="N24" s="408"/>
      <c r="O24" s="405"/>
      <c r="P24" s="409"/>
      <c r="Q24" s="10"/>
      <c r="R24" s="10"/>
      <c r="S24" s="10"/>
      <c r="T24" s="57">
        <f>SUMIFS(BancoDeDados[SAÍDA],BancoDeDados[ANO VENC],$C$5,BancoDeDados[GRUPO],V24,BancoDeDados[STATUS],"Pago")</f>
        <v>0</v>
      </c>
      <c r="U24" s="57">
        <f>SUMIFS(BancoDeDados[SAÍDA],BancoDeDados[ANO VENC],$C$5,BancoDeDados[GRUPO],V24,BancoDeDados[STATUS],"Pago")</f>
        <v>0</v>
      </c>
      <c r="V24" s="57" t="str">
        <f>AjInterno!E29</f>
        <v>VAZIO</v>
      </c>
    </row>
    <row r="25" spans="1:26" ht="18" customHeight="1" x14ac:dyDescent="0.25">
      <c r="A25" s="621"/>
      <c r="B25" s="564"/>
      <c r="C25" s="957" t="s">
        <v>154</v>
      </c>
      <c r="D25" s="958"/>
      <c r="E25" s="958"/>
      <c r="F25" s="958" t="s">
        <v>285</v>
      </c>
      <c r="G25" s="958"/>
      <c r="H25" s="958"/>
      <c r="I25" s="958" t="s">
        <v>284</v>
      </c>
      <c r="J25" s="958"/>
      <c r="K25" s="958"/>
      <c r="L25" s="942" t="s">
        <v>626</v>
      </c>
      <c r="M25" s="942"/>
      <c r="N25" s="942"/>
      <c r="O25" s="327"/>
      <c r="P25" s="55"/>
      <c r="Q25" s="10"/>
      <c r="R25" s="10"/>
      <c r="S25" s="10"/>
      <c r="T25" s="57">
        <f>SUMIFS(BancoDeDados[SAÍDA],BancoDeDados[ANO VENC],$C$5,BancoDeDados[GRUPO],V25,BancoDeDados[STATUS],"Pago")</f>
        <v>0</v>
      </c>
      <c r="U25" s="57">
        <f>SUMIFS(BancoDeDados[SAÍDA],BancoDeDados[ANO VENC],$C$5,BancoDeDados[GRUPO],V25,BancoDeDados[STATUS],"Pago")</f>
        <v>0</v>
      </c>
      <c r="V25" s="57" t="str">
        <f>AjInterno!E30</f>
        <v>VAZIO</v>
      </c>
    </row>
    <row r="26" spans="1:26" ht="18" customHeight="1" x14ac:dyDescent="0.25">
      <c r="A26" s="723" t="s">
        <v>603</v>
      </c>
      <c r="B26" s="564"/>
      <c r="C26" s="955">
        <f ca="1">IFERROR(SUMPRODUCT(--(BancoDeDados[STATUS]="Vencido"),(BancoDeDados[TOTAL])),"")</f>
        <v>0</v>
      </c>
      <c r="D26" s="956"/>
      <c r="E26" s="956"/>
      <c r="F26" s="959" t="str">
        <f ca="1">IFERROR(SUMPRODUCT(--(BancoDeDados[STATUS]="Dentro do Prazo"),(BancoDeDados[SAÍDA])),"")</f>
        <v/>
      </c>
      <c r="G26" s="959"/>
      <c r="H26" s="959"/>
      <c r="I26" s="960" t="str">
        <f ca="1">IFERROR(SUMPRODUCT(--(BancoDeDados[STATUS]="Dentro do Prazo"),(BancoDeDados[ENTRADA])),"")</f>
        <v/>
      </c>
      <c r="J26" s="960"/>
      <c r="K26" s="960"/>
      <c r="L26" s="943">
        <f>COUNTIF(TProblemas[STATUS],"PENDENTE")</f>
        <v>0</v>
      </c>
      <c r="M26" s="943"/>
      <c r="N26" s="943"/>
      <c r="O26" s="14"/>
      <c r="P26" s="55"/>
      <c r="Q26" s="10"/>
      <c r="R26" s="10"/>
      <c r="S26" s="10"/>
      <c r="T26" s="57">
        <f>SUMIFS(BancoDeDados[SAÍDA],BancoDeDados[ANO VENC],$C$5,BancoDeDados[GRUPO],V26,BancoDeDados[STATUS],"Pago")</f>
        <v>0</v>
      </c>
      <c r="U26" s="57">
        <f>SUMIFS(BancoDeDados[SAÍDA],BancoDeDados[ANO VENC],$C$5,BancoDeDados[GRUPO],V26,BancoDeDados[STATUS],"Pago")</f>
        <v>0</v>
      </c>
      <c r="V26" s="57" t="str">
        <f>AjInterno!E31</f>
        <v>VAZIO</v>
      </c>
    </row>
    <row r="27" spans="1:26" ht="18" customHeight="1" x14ac:dyDescent="0.25">
      <c r="A27" s="723" t="s">
        <v>602</v>
      </c>
      <c r="B27" s="564"/>
      <c r="C27" s="955"/>
      <c r="D27" s="956"/>
      <c r="E27" s="956"/>
      <c r="F27" s="959"/>
      <c r="G27" s="959"/>
      <c r="H27" s="959"/>
      <c r="I27" s="960"/>
      <c r="J27" s="960"/>
      <c r="K27" s="960"/>
      <c r="L27" s="943"/>
      <c r="M27" s="943"/>
      <c r="N27" s="943"/>
      <c r="O27" s="14"/>
      <c r="P27" s="55"/>
      <c r="Q27" s="10"/>
      <c r="R27" s="10"/>
      <c r="S27" s="10"/>
      <c r="T27" s="57">
        <f>SUMIFS(BancoDeDados[SAÍDA],BancoDeDados[ANO VENC],$C$5,BancoDeDados[GRUPO],V27,BancoDeDados[STATUS],"Pago")</f>
        <v>0</v>
      </c>
      <c r="U27" s="57">
        <f>SUMIFS(BancoDeDados[SAÍDA],BancoDeDados[ANO VENC],$C$5,BancoDeDados[GRUPO],V27,BancoDeDados[STATUS],"Pago")</f>
        <v>0</v>
      </c>
      <c r="V27" s="57" t="str">
        <f>AjInterno!E32</f>
        <v>VAZIO</v>
      </c>
    </row>
    <row r="28" spans="1:26" ht="18" customHeight="1" x14ac:dyDescent="0.3">
      <c r="A28" s="724"/>
      <c r="B28" s="564"/>
      <c r="C28" s="940" t="s">
        <v>627</v>
      </c>
      <c r="D28" s="941"/>
      <c r="E28" s="941"/>
      <c r="F28" s="941"/>
      <c r="G28" s="941"/>
      <c r="H28" s="941"/>
      <c r="I28" s="941"/>
      <c r="J28" s="941"/>
      <c r="K28" s="941"/>
      <c r="L28" s="938" t="s">
        <v>351</v>
      </c>
      <c r="M28" s="938"/>
      <c r="N28" s="939"/>
      <c r="O28" s="10"/>
      <c r="P28" s="258"/>
      <c r="Q28" s="10"/>
      <c r="R28" s="10"/>
      <c r="S28" s="10"/>
      <c r="T28" s="57">
        <f>SUMIFS(BancoDeDados[SAÍDA],BancoDeDados[ANO VENC],$C$5,BancoDeDados[GRUPO],V28,BancoDeDados[STATUS],"Pago")</f>
        <v>0</v>
      </c>
      <c r="U28" s="57">
        <f>SUMIFS(BancoDeDados[SAÍDA],BancoDeDados[ANO VENC],$C$5,BancoDeDados[GRUPO],V28,BancoDeDados[STATUS],"Pago")</f>
        <v>0</v>
      </c>
      <c r="V28" s="57" t="str">
        <f>AjInterno!E33</f>
        <v>VAZIO</v>
      </c>
    </row>
    <row r="29" spans="1:26" ht="18" customHeight="1" x14ac:dyDescent="0.3">
      <c r="A29" s="724"/>
      <c r="B29" s="564"/>
      <c r="C29" s="746"/>
      <c r="D29" s="746"/>
      <c r="E29" s="746"/>
      <c r="F29" s="747"/>
      <c r="G29" s="746"/>
      <c r="H29" s="746"/>
      <c r="I29" s="748"/>
      <c r="J29" s="748"/>
      <c r="K29" s="748"/>
      <c r="L29" s="746"/>
      <c r="M29" s="746"/>
      <c r="N29" s="746"/>
      <c r="O29" s="10"/>
      <c r="P29" s="258"/>
      <c r="Q29" s="7"/>
      <c r="R29" s="10"/>
      <c r="S29" s="10"/>
    </row>
    <row r="30" spans="1:26" ht="18" customHeight="1" x14ac:dyDescent="0.3">
      <c r="A30" s="724"/>
      <c r="B30" s="564"/>
      <c r="C30" s="746"/>
      <c r="D30" s="749"/>
      <c r="E30" s="750"/>
      <c r="F30" s="746"/>
      <c r="G30" s="746"/>
      <c r="H30" s="746"/>
      <c r="I30" s="748"/>
      <c r="J30" s="748"/>
      <c r="K30" s="748"/>
      <c r="L30" s="746"/>
      <c r="M30" s="746"/>
      <c r="N30" s="746"/>
      <c r="O30" s="10"/>
      <c r="P30" s="258"/>
      <c r="Q30" s="259"/>
      <c r="R30" s="10"/>
      <c r="S30" s="10"/>
    </row>
    <row r="31" spans="1:26" ht="18" customHeight="1" x14ac:dyDescent="0.25">
      <c r="A31" s="724"/>
      <c r="B31" s="564"/>
      <c r="C31" s="10"/>
      <c r="D31" s="261"/>
      <c r="E31" s="26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26" ht="18" customHeight="1" x14ac:dyDescent="0.25">
      <c r="A32" s="723" t="s">
        <v>604</v>
      </c>
      <c r="B32" s="564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ht="18" customHeight="1" x14ac:dyDescent="0.25">
      <c r="A33" s="732" t="s">
        <v>606</v>
      </c>
      <c r="B33" s="564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ht="18" customHeight="1" x14ac:dyDescent="0.25">
      <c r="A34" s="621"/>
      <c r="B34" s="564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ht="18" customHeight="1" x14ac:dyDescent="0.25">
      <c r="A35" s="621"/>
      <c r="B35" s="564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ht="18" customHeight="1" x14ac:dyDescent="0.25">
      <c r="A36" s="621"/>
      <c r="B36" s="564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</row>
    <row r="37" spans="1:17" ht="18" customHeight="1" x14ac:dyDescent="0.25">
      <c r="A37" s="621"/>
      <c r="B37" s="564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</row>
    <row r="38" spans="1:17" ht="18" customHeight="1" x14ac:dyDescent="0.25">
      <c r="A38" s="621"/>
      <c r="B38" s="564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7" ht="18" customHeight="1" x14ac:dyDescent="0.25">
      <c r="A39" s="621"/>
      <c r="B39" s="564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  <row r="40" spans="1:17" ht="18" customHeight="1" x14ac:dyDescent="0.25">
      <c r="A40" s="621"/>
      <c r="B40" s="564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</row>
    <row r="41" spans="1:17" ht="18" customHeight="1" x14ac:dyDescent="0.25">
      <c r="A41" s="621"/>
      <c r="B41" s="564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7" ht="18" customHeight="1" x14ac:dyDescent="0.25">
      <c r="A42" s="621"/>
      <c r="B42" s="564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7" ht="18" customHeight="1" x14ac:dyDescent="0.25">
      <c r="A43" s="621"/>
      <c r="B43" s="564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7" ht="18" customHeight="1" x14ac:dyDescent="0.25">
      <c r="A44" s="621"/>
      <c r="B44" s="564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7" ht="18" customHeight="1" x14ac:dyDescent="0.25">
      <c r="A45" s="621"/>
      <c r="B45" s="564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7" ht="18" customHeight="1" x14ac:dyDescent="0.25">
      <c r="A46" s="621"/>
      <c r="B46" s="564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7" ht="18" customHeight="1" x14ac:dyDescent="0.25">
      <c r="A47" s="621"/>
      <c r="B47" s="564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7" ht="18" customHeight="1" x14ac:dyDescent="0.25">
      <c r="A48" s="621"/>
      <c r="B48" s="564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</row>
    <row r="49" spans="1:16" ht="18" customHeight="1" x14ac:dyDescent="0.25">
      <c r="A49" s="621"/>
      <c r="B49" s="564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</row>
    <row r="50" spans="1:16" ht="18" customHeight="1" x14ac:dyDescent="0.25">
      <c r="A50" s="621"/>
      <c r="B50" s="565"/>
      <c r="C50" s="23"/>
      <c r="D50" s="87"/>
      <c r="E50" s="50"/>
      <c r="F50" s="50"/>
      <c r="G50" s="50"/>
      <c r="H50" s="23"/>
      <c r="I50" s="23"/>
      <c r="J50" s="23"/>
      <c r="K50" s="23"/>
      <c r="L50" s="23"/>
      <c r="M50" s="23"/>
      <c r="N50" s="23"/>
      <c r="O50" s="23"/>
      <c r="P50" s="23"/>
    </row>
    <row r="51" spans="1:16" ht="18" customHeight="1" x14ac:dyDescent="0.3">
      <c r="A51" s="621"/>
      <c r="B51" s="565"/>
      <c r="C51" s="23"/>
      <c r="D51" s="86"/>
      <c r="E51" s="88"/>
      <c r="F51" s="88"/>
      <c r="G51" s="86"/>
      <c r="H51" s="23"/>
      <c r="I51" s="23"/>
      <c r="J51" s="23"/>
      <c r="K51" s="23"/>
      <c r="L51" s="23"/>
      <c r="M51" s="23"/>
      <c r="N51" s="23"/>
      <c r="O51" s="23"/>
      <c r="P51" s="23"/>
    </row>
    <row r="52" spans="1:16" ht="18" customHeight="1" x14ac:dyDescent="0.25">
      <c r="A52" s="621"/>
      <c r="C52" s="5"/>
      <c r="D52" s="5"/>
      <c r="E52" s="626" t="s">
        <v>597</v>
      </c>
      <c r="F52" s="937">
        <f ca="1">SUMPRODUCT(--(TContasBancariasCartoes[CARTÃO DE CRÉDITO]&lt;&gt;"SIM"),(TContasBancariasCartoes[SALDO ATUAL]))</f>
        <v>0</v>
      </c>
      <c r="G52" s="937"/>
      <c r="H52" s="325" t="s">
        <v>358</v>
      </c>
      <c r="I52" s="23"/>
      <c r="J52" s="23"/>
      <c r="K52" s="23"/>
      <c r="L52" s="23"/>
      <c r="M52" s="23"/>
      <c r="N52" s="23"/>
      <c r="O52" s="23"/>
      <c r="P52" s="23"/>
    </row>
    <row r="53" spans="1:16" ht="18" customHeight="1" x14ac:dyDescent="0.25">
      <c r="A53" s="621"/>
    </row>
    <row r="54" spans="1:16" ht="18" customHeight="1" x14ac:dyDescent="0.25">
      <c r="A54" s="621"/>
      <c r="C54" s="935">
        <f ca="1">IFERROR(SUMPRODUCT(--(BancoDeDados[VENCIMENTO]&gt;=TODAY()),--(BancoDeDados[VENCIMENTO]&lt;=TODAY()+D61),--(BancoDeDados[SAÍDA]&lt;&gt;""),(BancoDeDados[TOTAL])),"")</f>
        <v>0</v>
      </c>
      <c r="D54" s="936"/>
      <c r="E54" s="934" t="s">
        <v>512</v>
      </c>
      <c r="F54" s="936">
        <f ca="1">IFERROR(SUMPRODUCT(--(BancoDeDados[VENCIMENTO]&gt;=TODAY()),--(BancoDeDados[VENCIMENTO]&lt;=TODAY()+30),--(BancoDeDados[SAÍDA]&lt;&gt;""),(BancoDeDados[TOTAL])),"")</f>
        <v>0</v>
      </c>
      <c r="G54" s="936"/>
      <c r="H54" s="934" t="s">
        <v>513</v>
      </c>
      <c r="I54" s="936">
        <f ca="1">IFERROR(SUMPRODUCT(--(BancoDeDados[VENCIMENTO]&gt;=TODAY()),--(BancoDeDados[VENCIMENTO]&lt;=TODAY()+90),--(BancoDeDados[SAÍDA]&lt;&gt;""),(BancoDeDados[TOTAL])),"")</f>
        <v>0</v>
      </c>
      <c r="J54" s="936"/>
      <c r="K54" s="934" t="s">
        <v>514</v>
      </c>
      <c r="L54" s="715" t="s">
        <v>19</v>
      </c>
      <c r="M54" s="716">
        <f>C5</f>
        <v>2018</v>
      </c>
      <c r="N54" s="947" t="e">
        <f>IF(N58&gt;0,"Parabéns, você conseguiu economizar.",IF(N58&lt;0,"Que pena! Você pagou mais juros do que recebeu descontos."))</f>
        <v>#VALUE!</v>
      </c>
      <c r="O54" s="948"/>
    </row>
    <row r="55" spans="1:16" ht="18" customHeight="1" x14ac:dyDescent="0.25">
      <c r="A55" s="621"/>
      <c r="C55" s="935"/>
      <c r="D55" s="936"/>
      <c r="E55" s="934"/>
      <c r="F55" s="936"/>
      <c r="G55" s="936"/>
      <c r="H55" s="934"/>
      <c r="I55" s="936"/>
      <c r="J55" s="936"/>
      <c r="K55" s="934"/>
      <c r="L55" s="951" t="s">
        <v>255</v>
      </c>
      <c r="M55" s="953" t="str">
        <f>IFERROR(SUMPRODUCT(--(BancoDeDados[ano pag]=$C$5),--(BancoDeDados[JUROS/DESC]&gt;0),(BancoDeDados[JUROS/DESC])),"")</f>
        <v/>
      </c>
      <c r="N55" s="947"/>
      <c r="O55" s="948"/>
    </row>
    <row r="56" spans="1:16" ht="18" customHeight="1" x14ac:dyDescent="0.25">
      <c r="A56" s="621"/>
      <c r="C56" s="935"/>
      <c r="D56" s="936"/>
      <c r="E56" s="934"/>
      <c r="F56" s="936"/>
      <c r="G56" s="936"/>
      <c r="H56" s="934"/>
      <c r="I56" s="936"/>
      <c r="J56" s="936"/>
      <c r="K56" s="934"/>
      <c r="L56" s="951"/>
      <c r="M56" s="953"/>
      <c r="N56" s="947"/>
      <c r="O56" s="948"/>
    </row>
    <row r="57" spans="1:16" ht="18" customHeight="1" x14ac:dyDescent="0.25">
      <c r="A57" s="621"/>
      <c r="C57" s="935"/>
      <c r="D57" s="936"/>
      <c r="E57" s="934"/>
      <c r="F57" s="936"/>
      <c r="G57" s="936"/>
      <c r="H57" s="934"/>
      <c r="I57" s="936"/>
      <c r="J57" s="936"/>
      <c r="K57" s="934"/>
      <c r="L57" s="952" t="s">
        <v>256</v>
      </c>
      <c r="M57" s="954" t="str">
        <f>IFERROR(SUMPRODUCT(--(BancoDeDados[ano pag]=$C$5),--(BancoDeDados[JUROS/DESC]&lt;0),(BancoDeDados[JUROS/DESC]))*(-1),"")</f>
        <v/>
      </c>
      <c r="N57" s="949" t="s">
        <v>527</v>
      </c>
      <c r="O57" s="950"/>
    </row>
    <row r="58" spans="1:16" ht="18" customHeight="1" x14ac:dyDescent="0.25">
      <c r="A58" s="621"/>
      <c r="C58" s="935"/>
      <c r="D58" s="936"/>
      <c r="E58" s="934"/>
      <c r="F58" s="936"/>
      <c r="G58" s="936"/>
      <c r="H58" s="934"/>
      <c r="I58" s="936"/>
      <c r="J58" s="936"/>
      <c r="K58" s="934"/>
      <c r="L58" s="952"/>
      <c r="M58" s="954"/>
      <c r="N58" s="945" t="e">
        <f>M57-M55</f>
        <v>#VALUE!</v>
      </c>
      <c r="O58" s="946"/>
    </row>
    <row r="59" spans="1:16" ht="18" customHeight="1" x14ac:dyDescent="0.25">
      <c r="A59" s="621"/>
      <c r="C59" s="717" t="s">
        <v>511</v>
      </c>
      <c r="D59" s="932">
        <f ca="1">IFERROR(SUMPRODUCT(--(BancoDeDados[VENCIMENTO]&gt;=TODAY()),--(BancoDeDados[VENCIMENTO]&lt;=TODAY()+D61),--(BancoDeDados[ENTRADA]&lt;&gt;""),(BancoDeDados[TOTAL])),"")</f>
        <v>0</v>
      </c>
      <c r="E59" s="933"/>
      <c r="F59" s="718" t="s">
        <v>511</v>
      </c>
      <c r="G59" s="932">
        <f ca="1">IFERROR(SUMPRODUCT(--(BancoDeDados[VENCIMENTO]&gt;=TODAY()),--(BancoDeDados[VENCIMENTO]&lt;=TODAY()+30),--(BancoDeDados[ENTRADA]&lt;&gt;""),(BancoDeDados[TOTAL])),"")</f>
        <v>0</v>
      </c>
      <c r="H59" s="933"/>
      <c r="I59" s="718" t="s">
        <v>511</v>
      </c>
      <c r="J59" s="932">
        <f ca="1">IFERROR(SUMPRODUCT(--(BancoDeDados[VENCIMENTO]&gt;=TODAY()),--(BancoDeDados[VENCIMENTO]&lt;=TODAY()+90),--(BancoDeDados[ENTRADA]&lt;&gt;""),(BancoDeDados[TOTAL])),"")</f>
        <v>0</v>
      </c>
      <c r="K59" s="933"/>
      <c r="L59" s="55"/>
      <c r="M59" s="805" t="s">
        <v>501</v>
      </c>
      <c r="N59" s="55"/>
      <c r="O59" s="55"/>
    </row>
    <row r="61" spans="1:16" ht="18" customHeight="1" x14ac:dyDescent="0.25">
      <c r="C61" s="4" t="s">
        <v>628</v>
      </c>
      <c r="D61" s="784">
        <v>10</v>
      </c>
    </row>
  </sheetData>
  <sheetProtection sheet="1" objects="1" scenarios="1"/>
  <mergeCells count="32">
    <mergeCell ref="L25:N25"/>
    <mergeCell ref="L26:N27"/>
    <mergeCell ref="A1:A2"/>
    <mergeCell ref="N58:O58"/>
    <mergeCell ref="N54:O56"/>
    <mergeCell ref="N57:O57"/>
    <mergeCell ref="L55:L56"/>
    <mergeCell ref="L57:L58"/>
    <mergeCell ref="M55:M56"/>
    <mergeCell ref="M57:M58"/>
    <mergeCell ref="C26:E27"/>
    <mergeCell ref="C25:E25"/>
    <mergeCell ref="F25:H25"/>
    <mergeCell ref="F26:H27"/>
    <mergeCell ref="I25:K25"/>
    <mergeCell ref="I26:K27"/>
    <mergeCell ref="C19:P19"/>
    <mergeCell ref="E5:N5"/>
    <mergeCell ref="C1:H2"/>
    <mergeCell ref="O5:P5"/>
    <mergeCell ref="D59:E59"/>
    <mergeCell ref="G59:H59"/>
    <mergeCell ref="J59:K59"/>
    <mergeCell ref="K54:K58"/>
    <mergeCell ref="C54:D58"/>
    <mergeCell ref="E54:E58"/>
    <mergeCell ref="F54:G58"/>
    <mergeCell ref="H54:H58"/>
    <mergeCell ref="I54:J58"/>
    <mergeCell ref="F52:G52"/>
    <mergeCell ref="L28:N28"/>
    <mergeCell ref="C28:K28"/>
  </mergeCells>
  <conditionalFormatting sqref="O5">
    <cfRule type="notContainsBlanks" dxfId="50" priority="7">
      <formula>LEN(TRIM(O5))&gt;0</formula>
    </cfRule>
  </conditionalFormatting>
  <conditionalFormatting sqref="N58:O58">
    <cfRule type="cellIs" dxfId="49" priority="1" operator="lessThan">
      <formula>0</formula>
    </cfRule>
  </conditionalFormatting>
  <hyperlinks>
    <hyperlink ref="A6" location="Ação!A1" display="Ação" xr:uid="{00000000-0004-0000-0000-000000000000}"/>
    <hyperlink ref="A7" location="Resultado!A1" display="Resultado" xr:uid="{00000000-0004-0000-0000-000001000000}"/>
    <hyperlink ref="A3" location="Menu!A1" display="Início" xr:uid="{00000000-0004-0000-0000-000002000000}"/>
    <hyperlink ref="A5" location="Diagnostico!A1" display="Diagnóstico" xr:uid="{00000000-0004-0000-0000-000003000000}"/>
    <hyperlink ref="A9" location="Registrar!A1" display="Registrar" xr:uid="{00000000-0004-0000-0000-000004000000}"/>
    <hyperlink ref="A10" location="'Banco de Dados'!A1" display="Banco de dados" xr:uid="{00000000-0004-0000-0000-000005000000}"/>
    <hyperlink ref="A12" location="Ajustes!A1" display="Ajustes" xr:uid="{00000000-0004-0000-0000-000006000000}"/>
    <hyperlink ref="A14" location="Sobre!A1" display="Atualizar Planilha" xr:uid="{00000000-0004-0000-0000-000007000000}"/>
    <hyperlink ref="A13" location="'Ajuda-videos'!A1" display="Ajuda e créditos" xr:uid="{00000000-0004-0000-0000-000008000000}"/>
    <hyperlink ref="L28" location="'Projeto-Sonho'!A1" display="Ver sonho" xr:uid="{00000000-0004-0000-0000-000009000000}"/>
    <hyperlink ref="P3" location="Avisos!A1" display="Ver painel" xr:uid="{00000000-0004-0000-0000-00000A000000}"/>
    <hyperlink ref="H52" location="GrupoCartões!A1" display="Ver contas" xr:uid="{00000000-0004-0000-0000-00000B000000}"/>
    <hyperlink ref="I3" location="DAR!A1" display="Saiba mais." xr:uid="{00000000-0004-0000-0000-00000C000000}"/>
    <hyperlink ref="O5:P5" location="Avisos!A1" display="Avisos!A1" xr:uid="{00000000-0004-0000-0000-00000D000000}"/>
    <hyperlink ref="A26:A32" r:id="rId1" display="DEIXE" xr:uid="{00000000-0004-0000-0000-00000E000000}"/>
    <hyperlink ref="A33" location="'Ajuda-videos'!D31" display="Mais informações" xr:uid="{00000000-0004-0000-0000-00000F000000}"/>
    <hyperlink ref="M59" location="'Juros e Descontos'!A1" display="Ver relatório" xr:uid="{00000000-0004-0000-0000-000010000000}"/>
  </hyperlinks>
  <pageMargins left="0.51181102362204722" right="0.51181102362204722" top="0.78740157480314965" bottom="0.78740157480314965" header="0.31496062992125984" footer="0.31496062992125984"/>
  <pageSetup paperSize="9" scale="41" orientation="landscape" r:id="rId2"/>
  <headerFooter>
    <oddFooter>&amp;R&amp;D | &amp;T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8" r:id="rId5" name="Button 2">
              <controlPr defaultSize="0" print="0" autoFill="0" autoPict="0" macro="[0]!MostrarContasVencidas">
                <anchor moveWithCells="1" sizeWithCells="1">
                  <from>
                    <xdr:col>3</xdr:col>
                    <xdr:colOff>76200</xdr:colOff>
                    <xdr:row>26</xdr:row>
                    <xdr:rowOff>123825</xdr:rowOff>
                  </from>
                  <to>
                    <xdr:col>5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9" r:id="rId6" name="Spinner 3">
              <controlPr defaultSize="0" print="0" autoPict="0">
                <anchor moveWithCells="1">
                  <from>
                    <xdr:col>2</xdr:col>
                    <xdr:colOff>47625</xdr:colOff>
                    <xdr:row>5</xdr:row>
                    <xdr:rowOff>9525</xdr:rowOff>
                  </from>
                  <to>
                    <xdr:col>3</xdr:col>
                    <xdr:colOff>304800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0" r:id="rId7" name="Botão 4">
              <controlPr defaultSize="0" print="0" autoFill="0" autoPict="0" macro="[0]!SalvarPlanilha">
                <anchor moveWithCells="1" sizeWithCells="1">
                  <from>
                    <xdr:col>0</xdr:col>
                    <xdr:colOff>66675</xdr:colOff>
                    <xdr:row>23</xdr:row>
                    <xdr:rowOff>47625</xdr:rowOff>
                  </from>
                  <to>
                    <xdr:col>0</xdr:col>
                    <xdr:colOff>1143000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1" r:id="rId8" name="Botão de opção 5">
              <controlPr defaultSize="0" autoFill="0" autoLine="0" autoPict="0" macro="[0]!OcultaMostra">
                <anchor moveWithCells="1">
                  <from>
                    <xdr:col>14</xdr:col>
                    <xdr:colOff>9525</xdr:colOff>
                    <xdr:row>0</xdr:row>
                    <xdr:rowOff>0</xdr:rowOff>
                  </from>
                  <to>
                    <xdr:col>15</xdr:col>
                    <xdr:colOff>66675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2" r:id="rId9" name="Botão de opção 6">
              <controlPr defaultSize="0" autoFill="0" autoLine="0" autoPict="0" macro="[0]!OcultaMostra">
                <anchor moveWithCells="1">
                  <from>
                    <xdr:col>14</xdr:col>
                    <xdr:colOff>9525</xdr:colOff>
                    <xdr:row>1</xdr:row>
                    <xdr:rowOff>9525</xdr:rowOff>
                  </from>
                  <to>
                    <xdr:col>15</xdr:col>
                    <xdr:colOff>66675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7"/>
  <dimension ref="A1:AO48"/>
  <sheetViews>
    <sheetView showGridLines="0" workbookViewId="0">
      <selection activeCell="E52" sqref="E52"/>
    </sheetView>
  </sheetViews>
  <sheetFormatPr defaultColWidth="8.85546875" defaultRowHeight="21" customHeight="1" x14ac:dyDescent="0.25"/>
  <cols>
    <col min="1" max="1" width="30.7109375" style="57" customWidth="1"/>
    <col min="2" max="3" width="1.7109375" style="57" customWidth="1"/>
    <col min="4" max="4" width="8.85546875" style="57"/>
    <col min="5" max="6" width="30.7109375" style="57" customWidth="1"/>
    <col min="7" max="8" width="14.28515625" style="57" customWidth="1"/>
    <col min="9" max="9" width="40.5703125" style="57" bestFit="1" customWidth="1"/>
    <col min="10" max="10" width="19.42578125" style="57" bestFit="1" customWidth="1"/>
    <col min="11" max="12" width="8.85546875" style="57"/>
    <col min="17" max="17" width="8.85546875" style="57"/>
    <col min="18" max="18" width="28.7109375" style="57" bestFit="1" customWidth="1"/>
    <col min="19" max="19" width="28.7109375" style="57" customWidth="1"/>
    <col min="20" max="20" width="29.42578125" style="57" customWidth="1"/>
    <col min="21" max="21" width="24.140625" style="57" customWidth="1"/>
    <col min="22" max="22" width="18.7109375" style="57" bestFit="1" customWidth="1"/>
    <col min="23" max="23" width="25.42578125" style="57" bestFit="1" customWidth="1"/>
    <col min="24" max="24" width="16.28515625" style="57" customWidth="1"/>
    <col min="25" max="25" width="18.140625" style="57" bestFit="1" customWidth="1"/>
    <col min="26" max="26" width="23.42578125" style="57" bestFit="1" customWidth="1"/>
    <col min="27" max="27" width="22" style="57" bestFit="1" customWidth="1"/>
    <col min="28" max="28" width="20.7109375" style="57" bestFit="1" customWidth="1"/>
    <col min="29" max="30" width="28.140625" style="57" bestFit="1" customWidth="1"/>
    <col min="31" max="31" width="27.42578125" style="57" bestFit="1" customWidth="1"/>
    <col min="32" max="32" width="24.7109375" style="57" bestFit="1" customWidth="1"/>
    <col min="33" max="33" width="22.42578125" style="57" bestFit="1" customWidth="1"/>
    <col min="34" max="34" width="14.28515625" style="57" bestFit="1" customWidth="1"/>
    <col min="35" max="35" width="11.7109375" style="57" customWidth="1"/>
    <col min="36" max="36" width="27.85546875" style="57" bestFit="1" customWidth="1"/>
    <col min="37" max="41" width="20.85546875" style="57" customWidth="1"/>
  </cols>
  <sheetData>
    <row r="1" spans="1:41" ht="6.75" customHeight="1" x14ac:dyDescent="0.25"/>
    <row r="2" spans="1:41" s="1" customFormat="1" ht="8.1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</row>
    <row r="3" spans="1:41" ht="6" customHeight="1" x14ac:dyDescent="0.25"/>
    <row r="4" spans="1:41" s="57" customFormat="1" ht="21" customHeight="1" x14ac:dyDescent="0.35">
      <c r="A4" s="961"/>
      <c r="E4" s="74" t="s">
        <v>48</v>
      </c>
    </row>
    <row r="5" spans="1:41" s="57" customFormat="1" ht="21" customHeight="1" x14ac:dyDescent="0.25">
      <c r="A5" s="962"/>
    </row>
    <row r="6" spans="1:41" s="57" customFormat="1" ht="21" customHeight="1" x14ac:dyDescent="0.25">
      <c r="A6" s="70"/>
    </row>
    <row r="7" spans="1:41" s="57" customFormat="1" ht="21" customHeight="1" x14ac:dyDescent="0.25">
      <c r="A7" s="71"/>
    </row>
    <row r="8" spans="1:41" s="57" customFormat="1" ht="8.1" customHeight="1" x14ac:dyDescent="0.25">
      <c r="A8" s="70"/>
    </row>
    <row r="9" spans="1:41" s="57" customFormat="1" ht="21" customHeight="1" x14ac:dyDescent="0.25">
      <c r="A9" s="71"/>
      <c r="E9" s="75">
        <f ca="1">TODAY()</f>
        <v>43588</v>
      </c>
      <c r="F9" s="57" t="str">
        <f ca="1">TEXT(E9,"DD")</f>
        <v>03</v>
      </c>
      <c r="G9" s="57" t="str">
        <f ca="1">TEXT(E9,"MMM")</f>
        <v>mai</v>
      </c>
      <c r="P9" s="59"/>
      <c r="Q9" s="59"/>
      <c r="R9" s="59" t="s">
        <v>135</v>
      </c>
      <c r="S9" s="59" t="s">
        <v>99</v>
      </c>
      <c r="T9" s="59" t="s">
        <v>100</v>
      </c>
      <c r="U9" s="59" t="s">
        <v>101</v>
      </c>
      <c r="V9" s="59" t="s">
        <v>102</v>
      </c>
      <c r="W9" s="59" t="s">
        <v>103</v>
      </c>
      <c r="X9" s="59" t="s">
        <v>104</v>
      </c>
      <c r="Y9" s="59" t="s">
        <v>105</v>
      </c>
      <c r="Z9" s="59" t="s">
        <v>106</v>
      </c>
      <c r="AA9" s="59" t="s">
        <v>107</v>
      </c>
      <c r="AB9" s="59" t="s">
        <v>108</v>
      </c>
      <c r="AC9" s="59" t="s">
        <v>109</v>
      </c>
      <c r="AD9" s="59" t="s">
        <v>110</v>
      </c>
      <c r="AE9" s="59" t="s">
        <v>111</v>
      </c>
      <c r="AF9" s="59" t="s">
        <v>112</v>
      </c>
      <c r="AG9" s="59" t="s">
        <v>113</v>
      </c>
      <c r="AH9" s="59" t="s">
        <v>114</v>
      </c>
      <c r="AI9" s="59" t="s">
        <v>115</v>
      </c>
      <c r="AJ9" s="59" t="s">
        <v>116</v>
      </c>
      <c r="AK9" s="59" t="s">
        <v>117</v>
      </c>
      <c r="AL9" s="59" t="s">
        <v>118</v>
      </c>
      <c r="AM9" s="59" t="s">
        <v>119</v>
      </c>
      <c r="AN9" s="59" t="s">
        <v>120</v>
      </c>
      <c r="AO9" s="59" t="s">
        <v>121</v>
      </c>
    </row>
    <row r="10" spans="1:41" ht="21" customHeight="1" x14ac:dyDescent="0.25">
      <c r="A10" s="71"/>
      <c r="E10" s="57" t="s">
        <v>20</v>
      </c>
      <c r="F10" s="57" t="s">
        <v>21</v>
      </c>
      <c r="G10" s="59" t="s">
        <v>136</v>
      </c>
      <c r="H10" s="59" t="s">
        <v>244</v>
      </c>
      <c r="I10" s="57" t="s">
        <v>22</v>
      </c>
      <c r="J10" s="57" t="s">
        <v>21</v>
      </c>
      <c r="M10" s="10"/>
      <c r="N10" s="10"/>
      <c r="O10" s="10"/>
      <c r="P10" s="32"/>
      <c r="Q10" s="59"/>
      <c r="R10" s="59">
        <v>1</v>
      </c>
      <c r="S10" s="57" t="str">
        <f>GrupoReceitas!E10</f>
        <v>Salários e Ordenados</v>
      </c>
      <c r="T10" s="57" t="str">
        <f>GrupoReceitas!G10</f>
        <v>Rendimento da Poupança</v>
      </c>
      <c r="U10" s="57" t="str">
        <f>GrupoReceitas!I10</f>
        <v>Venda de bens (Minimalismo)</v>
      </c>
      <c r="V10" s="57" t="str">
        <f>GrupoDespesas!E10</f>
        <v>Aluguel/Financiamento</v>
      </c>
      <c r="W10" s="57" t="str">
        <f>GrupoDespesas!G10</f>
        <v>Supermercado</v>
      </c>
      <c r="X10" s="57" t="str">
        <f>GrupoDespesas!I10</f>
        <v>Ônibus/Trem/Metrô</v>
      </c>
      <c r="Y10" s="57" t="str">
        <f>GrupoDespesas!K10</f>
        <v>Financiamento do Veículo</v>
      </c>
      <c r="Z10" s="57" t="str">
        <f>GrupoDespesas!M10</f>
        <v>Financiamento da Moto</v>
      </c>
      <c r="AA10" s="57" t="str">
        <f>GrupoDespesas!O10</f>
        <v>Higiene Pessoal</v>
      </c>
      <c r="AB10" s="57" t="str">
        <f>GrupoDespesas!Q10</f>
        <v>Pensão Alimentícia</v>
      </c>
      <c r="AC10" s="57" t="str">
        <f>GrupoDespesas!S10</f>
        <v>Boate/Show/Festas</v>
      </c>
      <c r="AD10" s="57" t="str">
        <f>GrupoDespesas!U10</f>
        <v>Tarifa Bancária</v>
      </c>
      <c r="AE10" s="57" t="str">
        <f>GrupoDespesas!W10</f>
        <v>Presentes à Terceiros</v>
      </c>
      <c r="AF10" s="57" t="str">
        <f>GrupoDespesas!Y10</f>
        <v>Jogos e Loterias</v>
      </c>
      <c r="AG10" s="57" t="str">
        <f>GrupoDespesas!AA10</f>
        <v>Serviços Advocatícios</v>
      </c>
      <c r="AH10" s="57" t="str">
        <f>GrupoDespesas!AC10</f>
        <v>Ajuste (gastos desconhecidos)</v>
      </c>
      <c r="AI10" s="57" t="str">
        <f>GrupoDespesas!AE10</f>
        <v>Outros</v>
      </c>
      <c r="AJ10" s="57" t="str">
        <f>GrupoDespesas!AG10</f>
        <v>-</v>
      </c>
      <c r="AK10" s="57" t="str">
        <f>GrupoDespesas!AI10</f>
        <v>-</v>
      </c>
      <c r="AL10" s="57" t="str">
        <f>GrupoDespesas!AK10</f>
        <v>-</v>
      </c>
      <c r="AM10" s="57" t="str">
        <f>GrupoDespesas!AM10</f>
        <v>-</v>
      </c>
      <c r="AN10" s="57" t="str">
        <f>GrupoDespesas!AO10</f>
        <v>-</v>
      </c>
      <c r="AO10" s="57" t="str">
        <f>GrupoDespesas!AQ10</f>
        <v>-</v>
      </c>
    </row>
    <row r="11" spans="1:41" ht="21" customHeight="1" x14ac:dyDescent="0.25">
      <c r="A11" s="71"/>
      <c r="E11" s="57" t="str">
        <f>TRendimentos[[#Headers],[RENDIMENTOS]]</f>
        <v>RENDIMENTOS</v>
      </c>
      <c r="F11" s="57" t="s">
        <v>23</v>
      </c>
      <c r="G11" s="59">
        <v>1</v>
      </c>
      <c r="H11" s="59" t="s">
        <v>209</v>
      </c>
      <c r="I11" s="57" t="str">
        <f>TContasBancariasCartoes[[#Headers],[CONTAS BANCÁRIAS, CARTÕES DE CRÉDITO, APLICAÇÕES]]</f>
        <v>CONTAS BANCÁRIAS, CARTÕES DE CRÉDITO, APLICAÇÕES</v>
      </c>
      <c r="J11" s="57" t="s">
        <v>44</v>
      </c>
      <c r="M11" s="10"/>
      <c r="N11" s="10"/>
      <c r="O11" s="10"/>
      <c r="P11" s="32"/>
      <c r="Q11" s="59"/>
      <c r="R11" s="59">
        <v>2</v>
      </c>
      <c r="S11" s="57" t="str">
        <f>GrupoReceitas!E11</f>
        <v>13º Salário/Férias/Restituições</v>
      </c>
      <c r="T11" s="57" t="str">
        <f>GrupoReceitas!G11</f>
        <v>Rendimento Aplicação Financeira</v>
      </c>
      <c r="U11" s="57" t="str">
        <f>GrupoReceitas!I11</f>
        <v>Empréstimo Pessoal</v>
      </c>
      <c r="V11" s="57" t="str">
        <f>GrupoDespesas!E11</f>
        <v>Conta de Água</v>
      </c>
      <c r="W11" s="57" t="str">
        <f>GrupoDespesas!G11</f>
        <v>Padaria</v>
      </c>
      <c r="X11" s="57" t="str">
        <f>GrupoDespesas!I11</f>
        <v>Táxi/Mototaxi/Uber</v>
      </c>
      <c r="Y11" s="57" t="str">
        <f>GrupoDespesas!K11</f>
        <v>Combustível</v>
      </c>
      <c r="Z11" s="57" t="str">
        <f>GrupoDespesas!M11</f>
        <v>Combustível</v>
      </c>
      <c r="AA11" s="57" t="str">
        <f>GrupoDespesas!O11</f>
        <v>Corte de Cabelo</v>
      </c>
      <c r="AB11" s="57" t="str">
        <f>GrupoDespesas!Q11</f>
        <v>Presentes/Brinquedos</v>
      </c>
      <c r="AC11" s="57" t="str">
        <f>GrupoDespesas!S11</f>
        <v>Barzinhos/Cafés</v>
      </c>
      <c r="AD11" s="57" t="str">
        <f>GrupoDespesas!U11</f>
        <v>Anuidades</v>
      </c>
      <c r="AE11" s="57" t="str">
        <f>GrupoDespesas!W11</f>
        <v>Doações/Caridade/Dízimo</v>
      </c>
      <c r="AF11" s="57" t="str">
        <f>GrupoDespesas!Y11</f>
        <v>Outros</v>
      </c>
      <c r="AG11" s="57" t="str">
        <f>GrupoDespesas!AA11</f>
        <v>Manutenção Instrumento Musical</v>
      </c>
      <c r="AH11" s="57" t="str">
        <f>GrupoDespesas!AC11</f>
        <v>Ajuste (gasto conhecido)</v>
      </c>
      <c r="AI11" s="57" t="str">
        <f>GrupoDespesas!AE11</f>
        <v>-</v>
      </c>
      <c r="AJ11" s="57" t="str">
        <f>GrupoDespesas!AG11</f>
        <v>-</v>
      </c>
      <c r="AK11" s="57" t="str">
        <f>GrupoDespesas!AI11</f>
        <v>-</v>
      </c>
      <c r="AL11" s="57" t="str">
        <f>GrupoDespesas!AK11</f>
        <v>-</v>
      </c>
      <c r="AM11" s="57" t="str">
        <f>GrupoDespesas!AM11</f>
        <v>-</v>
      </c>
      <c r="AN11" s="57" t="str">
        <f>GrupoDespesas!AO11</f>
        <v>-</v>
      </c>
      <c r="AO11" s="57" t="str">
        <f>GrupoDespesas!AQ11</f>
        <v>-</v>
      </c>
    </row>
    <row r="12" spans="1:41" ht="21" customHeight="1" x14ac:dyDescent="0.25">
      <c r="A12" s="71"/>
      <c r="E12" s="57" t="str">
        <f>TRetornoDeInvestimentos[[#Headers],[RETORNO DE INVESTIMENTOS]]</f>
        <v>RETORNO DE INVESTIMENTOS</v>
      </c>
      <c r="F12" s="57" t="s">
        <v>24</v>
      </c>
      <c r="G12" s="59">
        <v>2</v>
      </c>
      <c r="H12" s="59" t="s">
        <v>209</v>
      </c>
      <c r="M12" s="10"/>
      <c r="N12" s="10"/>
      <c r="O12" s="10"/>
      <c r="P12" s="32"/>
      <c r="Q12" s="59"/>
      <c r="R12" s="59">
        <v>3</v>
      </c>
      <c r="S12" s="57" t="str">
        <f>GrupoReceitas!E12</f>
        <v>Horas Extras</v>
      </c>
      <c r="T12" s="57" t="str">
        <f>GrupoReceitas!G12</f>
        <v>Juros Emprest. Recurso Próprio</v>
      </c>
      <c r="U12" s="57" t="str">
        <f>GrupoReceitas!I12</f>
        <v>Reembolso Guias Unimed</v>
      </c>
      <c r="V12" s="57" t="str">
        <f>GrupoDespesas!E12</f>
        <v>Conta de Energia</v>
      </c>
      <c r="W12" s="57" t="str">
        <f>GrupoDespesas!G12</f>
        <v>Frutas e Verduras</v>
      </c>
      <c r="X12" s="57" t="str">
        <f>GrupoDespesas!I12</f>
        <v>Aluguel de Carro</v>
      </c>
      <c r="Y12" s="57" t="str">
        <f>GrupoDespesas!K12</f>
        <v>Óleos/Graxas</v>
      </c>
      <c r="Z12" s="57" t="str">
        <f>GrupoDespesas!M12</f>
        <v>Óleos/Graxas</v>
      </c>
      <c r="AA12" s="57" t="str">
        <f>GrupoDespesas!O12</f>
        <v>Estética/Nutrição</v>
      </c>
      <c r="AB12" s="57" t="str">
        <f>GrupoDespesas!Q12</f>
        <v>Plano de Saúde</v>
      </c>
      <c r="AC12" s="57" t="str">
        <f>GrupoDespesas!S12</f>
        <v>Churrasco/Bebidas</v>
      </c>
      <c r="AD12" s="57" t="str">
        <f>GrupoDespesas!U12</f>
        <v>Juros/Multas por Atraso</v>
      </c>
      <c r="AE12" s="57" t="str">
        <f>GrupoDespesas!W12</f>
        <v>Outros</v>
      </c>
      <c r="AF12" s="57" t="str">
        <f>GrupoDespesas!Y12</f>
        <v>-</v>
      </c>
      <c r="AG12" s="57" t="str">
        <f>GrupoDespesas!AA12</f>
        <v>Reparo/Manutenção Bike</v>
      </c>
      <c r="AH12" s="57" t="str">
        <f>GrupoDespesas!AC12</f>
        <v>Ajuste (fatura do cartão)</v>
      </c>
      <c r="AI12" s="57" t="str">
        <f>GrupoDespesas!AE12</f>
        <v>-</v>
      </c>
      <c r="AJ12" s="57" t="str">
        <f>GrupoDespesas!AG12</f>
        <v>-</v>
      </c>
      <c r="AK12" s="57" t="str">
        <f>GrupoDespesas!AI12</f>
        <v>-</v>
      </c>
      <c r="AL12" s="57" t="str">
        <f>GrupoDespesas!AK12</f>
        <v>-</v>
      </c>
      <c r="AM12" s="57" t="str">
        <f>GrupoDespesas!AM12</f>
        <v>-</v>
      </c>
      <c r="AN12" s="57" t="str">
        <f>GrupoDespesas!AO12</f>
        <v>-</v>
      </c>
      <c r="AO12" s="57" t="str">
        <f>GrupoDespesas!AQ12</f>
        <v>-</v>
      </c>
    </row>
    <row r="13" spans="1:41" ht="21" customHeight="1" x14ac:dyDescent="0.25">
      <c r="A13" s="71"/>
      <c r="E13" s="57" t="str">
        <f>TOutrosRendimentos[[#Headers],[OUTROS RENDIMENTOS]]</f>
        <v>OUTROS RENDIMENTOS</v>
      </c>
      <c r="F13" s="57" t="s">
        <v>25</v>
      </c>
      <c r="G13" s="59">
        <v>3</v>
      </c>
      <c r="H13" s="59" t="s">
        <v>209</v>
      </c>
      <c r="M13" s="10"/>
      <c r="N13" s="10"/>
      <c r="O13" s="10"/>
      <c r="P13" s="32"/>
      <c r="Q13" s="59"/>
      <c r="R13" s="59">
        <v>4</v>
      </c>
      <c r="S13" s="57" t="str">
        <f>GrupoReceitas!E13</f>
        <v>Vale Refeição/Vale Alimentação</v>
      </c>
      <c r="T13" s="57" t="str">
        <f>GrupoReceitas!G13</f>
        <v>Lucros e Dividendos</v>
      </c>
      <c r="U13" s="57" t="str">
        <f>GrupoReceitas!I13</f>
        <v>Outros</v>
      </c>
      <c r="V13" s="57" t="str">
        <f>GrupoDespesas!E13</f>
        <v>Telefone/Internet</v>
      </c>
      <c r="W13" s="57" t="str">
        <f>GrupoDespesas!G13</f>
        <v>Açougue</v>
      </c>
      <c r="X13" s="57" t="str">
        <f>GrupoDespesas!I13</f>
        <v>Bicicleta</v>
      </c>
      <c r="Y13" s="57" t="str">
        <f>GrupoDespesas!K13</f>
        <v>Mecânico/Serviço/Manutenção</v>
      </c>
      <c r="Z13" s="57" t="str">
        <f>GrupoDespesas!M13</f>
        <v>Mecânico/Serviço/Manutenção</v>
      </c>
      <c r="AA13" s="57" t="str">
        <f>GrupoDespesas!O13</f>
        <v>Academia</v>
      </c>
      <c r="AB13" s="57" t="str">
        <f>GrupoDespesas!Q13</f>
        <v>Consulta Médica</v>
      </c>
      <c r="AC13" s="57" t="str">
        <f>GrupoDespesas!S13</f>
        <v>Restaurantes/Lanchonetes</v>
      </c>
      <c r="AD13" s="57" t="str">
        <f>GrupoDespesas!U13</f>
        <v>Taxas de Cartão</v>
      </c>
      <c r="AE13" s="57" t="str">
        <f>GrupoDespesas!W13</f>
        <v>-</v>
      </c>
      <c r="AF13" s="57" t="str">
        <f>GrupoDespesas!Y13</f>
        <v>-</v>
      </c>
      <c r="AG13" s="57" t="str">
        <f>GrupoDespesas!AA13</f>
        <v>Reparo/Manutenção Computador</v>
      </c>
      <c r="AH13" s="57" t="str">
        <f>GrupoDespesas!AC13</f>
        <v>Pgto. Parcial Cartão de Crédito</v>
      </c>
      <c r="AI13" s="57" t="str">
        <f>GrupoDespesas!AE13</f>
        <v>-</v>
      </c>
      <c r="AJ13" s="57" t="str">
        <f>GrupoDespesas!AG13</f>
        <v>-</v>
      </c>
      <c r="AK13" s="57" t="str">
        <f>GrupoDespesas!AI13</f>
        <v>-</v>
      </c>
      <c r="AL13" s="57" t="str">
        <f>GrupoDespesas!AK13</f>
        <v>-</v>
      </c>
      <c r="AM13" s="57" t="str">
        <f>GrupoDespesas!AM13</f>
        <v>-</v>
      </c>
      <c r="AN13" s="57" t="str">
        <f>GrupoDespesas!AO13</f>
        <v>-</v>
      </c>
      <c r="AO13" s="57" t="str">
        <f>GrupoDespesas!AQ13</f>
        <v>-</v>
      </c>
    </row>
    <row r="14" spans="1:41" ht="21" customHeight="1" x14ac:dyDescent="0.25">
      <c r="A14" s="71"/>
      <c r="E14" s="57" t="str">
        <f>TInvestimentos[[#Headers],[HABITAÇÃO]]</f>
        <v>HABITAÇÃO</v>
      </c>
      <c r="F14" s="57" t="s">
        <v>26</v>
      </c>
      <c r="G14" s="59">
        <v>4</v>
      </c>
      <c r="H14" s="59" t="s">
        <v>267</v>
      </c>
      <c r="I14" s="57" t="s">
        <v>91</v>
      </c>
      <c r="J14" s="57" t="e">
        <f ca="1">SUM(J15:J17)</f>
        <v>#VALUE!</v>
      </c>
      <c r="L14" s="57" t="s">
        <v>161</v>
      </c>
      <c r="M14" s="10"/>
      <c r="N14" s="10"/>
      <c r="O14" s="10"/>
      <c r="P14" s="32"/>
      <c r="Q14" s="59"/>
      <c r="R14" s="59">
        <v>5</v>
      </c>
      <c r="S14" s="57" t="str">
        <f>GrupoReceitas!E14</f>
        <v>PLR/Bonus/Comissão</v>
      </c>
      <c r="T14" s="57" t="str">
        <f>GrupoReceitas!G14</f>
        <v>Outros</v>
      </c>
      <c r="U14" s="57" t="str">
        <f>GrupoReceitas!I14</f>
        <v>-</v>
      </c>
      <c r="V14" s="57" t="str">
        <f>GrupoDespesas!E14</f>
        <v>Gás de Cozinha</v>
      </c>
      <c r="W14" s="57" t="str">
        <f>GrupoDespesas!G14</f>
        <v>Lanches/Guloseimas</v>
      </c>
      <c r="X14" s="57" t="str">
        <f>GrupoDespesas!I14</f>
        <v>Outros Transportes</v>
      </c>
      <c r="Y14" s="57" t="str">
        <f>GrupoDespesas!K14</f>
        <v>Seguro Veículo</v>
      </c>
      <c r="Z14" s="57" t="str">
        <f>GrupoDespesas!M14</f>
        <v>Seguro Moto</v>
      </c>
      <c r="AA14" s="57" t="str">
        <f>GrupoDespesas!O14</f>
        <v>Roupas/Calçados/Acessórios</v>
      </c>
      <c r="AB14" s="57" t="str">
        <f>GrupoDespesas!Q14</f>
        <v>Medicamento/Farmácia</v>
      </c>
      <c r="AC14" s="57" t="str">
        <f>GrupoDespesas!S14</f>
        <v>Cinema/Teatro/Museu</v>
      </c>
      <c r="AD14" s="57" t="str">
        <f>GrupoDespesas!U14</f>
        <v>Cheque Especial (Juros)</v>
      </c>
      <c r="AE14" s="57" t="str">
        <f>GrupoDespesas!W14</f>
        <v>-</v>
      </c>
      <c r="AF14" s="57" t="str">
        <f>GrupoDespesas!Y14</f>
        <v>-</v>
      </c>
      <c r="AG14" s="57" t="str">
        <f>GrupoDespesas!AA14</f>
        <v>Outros</v>
      </c>
      <c r="AH14" s="57" t="str">
        <f>GrupoDespesas!AC14</f>
        <v>Antecipação de Pagamento</v>
      </c>
      <c r="AI14" s="57" t="str">
        <f>GrupoDespesas!AE14</f>
        <v>-</v>
      </c>
      <c r="AJ14" s="57" t="str">
        <f>GrupoDespesas!AG14</f>
        <v>-</v>
      </c>
      <c r="AK14" s="57" t="str">
        <f>GrupoDespesas!AI14</f>
        <v>-</v>
      </c>
      <c r="AL14" s="57" t="str">
        <f>GrupoDespesas!AK14</f>
        <v>-</v>
      </c>
      <c r="AM14" s="57" t="str">
        <f>GrupoDespesas!AM14</f>
        <v>-</v>
      </c>
      <c r="AN14" s="57" t="str">
        <f>GrupoDespesas!AO14</f>
        <v>-</v>
      </c>
      <c r="AO14" s="57" t="str">
        <f>GrupoDespesas!AQ14</f>
        <v>-</v>
      </c>
    </row>
    <row r="15" spans="1:41" ht="21" customHeight="1" x14ac:dyDescent="0.25">
      <c r="A15" s="71"/>
      <c r="E15" s="57" t="str">
        <f>THabitacao[[#Headers],[ALIMENTAÇÃO]]</f>
        <v>ALIMENTAÇÃO</v>
      </c>
      <c r="F15" s="57" t="s">
        <v>61</v>
      </c>
      <c r="G15" s="59">
        <v>5</v>
      </c>
      <c r="H15" s="59" t="s">
        <v>267</v>
      </c>
      <c r="I15" s="57" t="str">
        <f>E11</f>
        <v>RENDIMENTOS</v>
      </c>
      <c r="J15" s="57" t="e">
        <f ca="1">SUMPRODUCT(--(BancoDeDados[ANO VENC]=Menu!C5),--(BancoDeDados[GRUPO]=I15),--(BancoDeDados[STATUS]="Pago"),(BancoDeDados[SAÍDA]))</f>
        <v>#VALUE!</v>
      </c>
      <c r="L15" s="57" t="s">
        <v>162</v>
      </c>
      <c r="M15" s="10"/>
      <c r="N15" s="10"/>
      <c r="O15" s="10"/>
      <c r="P15" s="32"/>
      <c r="Q15" s="59"/>
      <c r="R15" s="59">
        <v>6</v>
      </c>
      <c r="S15" s="57" t="str">
        <f>GrupoReceitas!E15</f>
        <v>Aluguel</v>
      </c>
      <c r="T15" s="57" t="str">
        <f>GrupoReceitas!G15</f>
        <v>-</v>
      </c>
      <c r="U15" s="57" t="str">
        <f>GrupoReceitas!I15</f>
        <v>-</v>
      </c>
      <c r="V15" s="57" t="str">
        <f>GrupoDespesas!E15</f>
        <v>Tv a Cabo/Netflix</v>
      </c>
      <c r="W15" s="57" t="str">
        <f>GrupoDespesas!G15</f>
        <v>Restaurantes</v>
      </c>
      <c r="X15" s="57" t="str">
        <f>GrupoDespesas!I15</f>
        <v>-</v>
      </c>
      <c r="Y15" s="57" t="str">
        <f>GrupoDespesas!K15</f>
        <v>IPVA/Impostos/Multas</v>
      </c>
      <c r="Z15" s="57" t="str">
        <f>GrupoDespesas!M15</f>
        <v>IPVA/Impostos/Multas</v>
      </c>
      <c r="AA15" s="57" t="str">
        <f>GrupoDespesas!O15</f>
        <v>Presentes Pessoais</v>
      </c>
      <c r="AB15" s="57" t="str">
        <f>GrupoDespesas!Q15</f>
        <v>Hospital/Dentista</v>
      </c>
      <c r="AC15" s="57" t="str">
        <f>GrupoDespesas!S15</f>
        <v>Viagens e Passeios</v>
      </c>
      <c r="AD15" s="57" t="str">
        <f>GrupoDespesas!U15</f>
        <v>Empréstimos Diversos</v>
      </c>
      <c r="AE15" s="57" t="str">
        <f>GrupoDespesas!W15</f>
        <v>-</v>
      </c>
      <c r="AF15" s="57" t="str">
        <f>GrupoDespesas!Y15</f>
        <v>-</v>
      </c>
      <c r="AG15" s="57" t="str">
        <f>GrupoDespesas!AA15</f>
        <v>-</v>
      </c>
      <c r="AH15" s="57" t="str">
        <f>GrupoDespesas!AC15</f>
        <v>Outros</v>
      </c>
      <c r="AI15" s="57" t="str">
        <f>GrupoDespesas!AE15</f>
        <v>-</v>
      </c>
      <c r="AJ15" s="57" t="str">
        <f>GrupoDespesas!AG15</f>
        <v>-</v>
      </c>
      <c r="AK15" s="57" t="str">
        <f>GrupoDespesas!AI15</f>
        <v>-</v>
      </c>
      <c r="AL15" s="57" t="str">
        <f>GrupoDespesas!AK15</f>
        <v>-</v>
      </c>
      <c r="AM15" s="57" t="str">
        <f>GrupoDespesas!AM15</f>
        <v>-</v>
      </c>
      <c r="AN15" s="57" t="str">
        <f>GrupoDespesas!AO15</f>
        <v>-</v>
      </c>
      <c r="AO15" s="57" t="str">
        <f>GrupoDespesas!AQ15</f>
        <v>-</v>
      </c>
    </row>
    <row r="16" spans="1:41" ht="21" customHeight="1" x14ac:dyDescent="0.25">
      <c r="A16" s="70"/>
      <c r="E16" s="57" t="str">
        <f>TAlimentacao[[#Headers],[TRANSPORTES]]</f>
        <v>TRANSPORTES</v>
      </c>
      <c r="F16" s="57" t="s">
        <v>27</v>
      </c>
      <c r="G16" s="59">
        <v>6</v>
      </c>
      <c r="H16" s="59" t="s">
        <v>267</v>
      </c>
      <c r="I16" s="57" t="str">
        <f>E12</f>
        <v>RETORNO DE INVESTIMENTOS</v>
      </c>
      <c r="J16" s="57" t="e">
        <f ca="1">SUMPRODUCT(--(BancoDeDados[ANO VENC]=Menu!C5),--(BancoDeDados[GRUPO]=I16),--(BancoDeDados[STATUS]="Pago"),(BancoDeDados[SAÍDA]))</f>
        <v>#VALUE!</v>
      </c>
      <c r="M16" s="10"/>
      <c r="N16" s="10"/>
      <c r="O16" s="10"/>
      <c r="P16" s="32"/>
      <c r="Q16" s="59"/>
      <c r="R16" s="59">
        <v>7</v>
      </c>
      <c r="S16" s="57" t="str">
        <f>GrupoReceitas!E16</f>
        <v>Pensão</v>
      </c>
      <c r="T16" s="57" t="str">
        <f>GrupoReceitas!G16</f>
        <v>-</v>
      </c>
      <c r="U16" s="57" t="str">
        <f>GrupoReceitas!I16</f>
        <v>-</v>
      </c>
      <c r="V16" s="57" t="str">
        <f>GrupoDespesas!E16</f>
        <v>Condomínio</v>
      </c>
      <c r="W16" s="57" t="str">
        <f>GrupoDespesas!G16</f>
        <v>Outros</v>
      </c>
      <c r="X16" s="57" t="str">
        <f>GrupoDespesas!I16</f>
        <v>-</v>
      </c>
      <c r="Y16" s="57" t="str">
        <f>GrupoDespesas!K16</f>
        <v>Estacionamento/Pedágio</v>
      </c>
      <c r="Z16" s="57" t="str">
        <f>GrupoDespesas!M16</f>
        <v>Estacionamento/Pedágios</v>
      </c>
      <c r="AA16" s="57" t="str">
        <f>GrupoDespesas!O16</f>
        <v>Dentista</v>
      </c>
      <c r="AB16" s="57" t="str">
        <f>GrupoDespesas!Q16</f>
        <v>Transporte Escolar</v>
      </c>
      <c r="AC16" s="57" t="str">
        <f>GrupoDespesas!S16</f>
        <v>Clube</v>
      </c>
      <c r="AD16" s="57" t="str">
        <f>GrupoDespesas!U16</f>
        <v>Outros</v>
      </c>
      <c r="AE16" s="57" t="str">
        <f>GrupoDespesas!W16</f>
        <v>-</v>
      </c>
      <c r="AF16" s="57" t="str">
        <f>GrupoDespesas!Y16</f>
        <v>-</v>
      </c>
      <c r="AG16" s="57" t="str">
        <f>GrupoDespesas!AA16</f>
        <v>-</v>
      </c>
      <c r="AH16" s="57" t="str">
        <f>GrupoDespesas!AC16</f>
        <v>-</v>
      </c>
      <c r="AI16" s="57" t="str">
        <f>GrupoDespesas!AE16</f>
        <v>-</v>
      </c>
      <c r="AJ16" s="57" t="str">
        <f>GrupoDespesas!AG16</f>
        <v>-</v>
      </c>
      <c r="AK16" s="57" t="str">
        <f>GrupoDespesas!AI16</f>
        <v>-</v>
      </c>
      <c r="AL16" s="57" t="str">
        <f>GrupoDespesas!AK16</f>
        <v>-</v>
      </c>
      <c r="AM16" s="57" t="str">
        <f>GrupoDespesas!AM16</f>
        <v>-</v>
      </c>
      <c r="AN16" s="57" t="str">
        <f>GrupoDespesas!AO16</f>
        <v>-</v>
      </c>
      <c r="AO16" s="57" t="str">
        <f>GrupoDespesas!AQ16</f>
        <v>-</v>
      </c>
    </row>
    <row r="17" spans="1:41" ht="21" customHeight="1" x14ac:dyDescent="0.25">
      <c r="A17" s="71"/>
      <c r="E17" s="57" t="str">
        <f>TTransportes[[#Headers],[AUTOMÓVEL]]</f>
        <v>AUTOMÓVEL</v>
      </c>
      <c r="F17" s="57" t="s">
        <v>28</v>
      </c>
      <c r="G17" s="59">
        <v>7</v>
      </c>
      <c r="H17" s="59" t="s">
        <v>267</v>
      </c>
      <c r="I17" s="57" t="str">
        <f>E13</f>
        <v>OUTROS RENDIMENTOS</v>
      </c>
      <c r="J17" s="57" t="e">
        <f ca="1">SUMPRODUCT(--(BancoDeDados[ANO VENC]=Menu!C5),--(BancoDeDados[GRUPO]=I17),--(BancoDeDados[STATUS]="Pago"),(BancoDeDados[SAÍDA]))</f>
        <v>#VALUE!</v>
      </c>
      <c r="M17" s="10"/>
      <c r="N17" s="10"/>
      <c r="O17" s="10"/>
      <c r="P17" s="32"/>
      <c r="Q17" s="59"/>
      <c r="R17" s="59">
        <v>8</v>
      </c>
      <c r="S17" s="57" t="str">
        <f>GrupoReceitas!E17</f>
        <v>Pró Labore</v>
      </c>
      <c r="T17" s="57" t="str">
        <f>GrupoReceitas!G17</f>
        <v>-</v>
      </c>
      <c r="U17" s="57" t="str">
        <f>GrupoReceitas!I17</f>
        <v>-</v>
      </c>
      <c r="V17" s="57" t="str">
        <f>GrupoDespesas!E17</f>
        <v>Seguro Residencial</v>
      </c>
      <c r="W17" s="57" t="str">
        <f>GrupoDespesas!G17</f>
        <v>-</v>
      </c>
      <c r="X17" s="57" t="str">
        <f>GrupoDespesas!I17</f>
        <v>-</v>
      </c>
      <c r="Y17" s="57" t="str">
        <f>GrupoDespesas!K17</f>
        <v>Peças</v>
      </c>
      <c r="Z17" s="57" t="str">
        <f>GrupoDespesas!M17</f>
        <v>Peças</v>
      </c>
      <c r="AA17" s="57" t="str">
        <f>GrupoDespesas!O17</f>
        <v>Plano de Saúde</v>
      </c>
      <c r="AB17" s="57" t="str">
        <f>GrupoDespesas!Q17</f>
        <v>Escola/Faculdade</v>
      </c>
      <c r="AC17" s="57" t="str">
        <f>GrupoDespesas!S17</f>
        <v>Livros/Ebooks/Jornais/Revistas</v>
      </c>
      <c r="AD17" s="57" t="str">
        <f>GrupoDespesas!U17</f>
        <v>-</v>
      </c>
      <c r="AE17" s="57" t="str">
        <f>GrupoDespesas!W17</f>
        <v>-</v>
      </c>
      <c r="AF17" s="57" t="str">
        <f>GrupoDespesas!Y17</f>
        <v>-</v>
      </c>
      <c r="AG17" s="57" t="str">
        <f>GrupoDespesas!AA17</f>
        <v>-</v>
      </c>
      <c r="AH17" s="57" t="str">
        <f>GrupoDespesas!AC17</f>
        <v>-</v>
      </c>
      <c r="AI17" s="57" t="str">
        <f>GrupoDespesas!AE17</f>
        <v>-</v>
      </c>
      <c r="AJ17" s="57" t="str">
        <f>GrupoDespesas!AG17</f>
        <v>-</v>
      </c>
      <c r="AK17" s="57" t="str">
        <f>GrupoDespesas!AI17</f>
        <v>-</v>
      </c>
      <c r="AL17" s="57" t="str">
        <f>GrupoDespesas!AK17</f>
        <v>-</v>
      </c>
      <c r="AM17" s="57" t="str">
        <f>GrupoDespesas!AM17</f>
        <v>-</v>
      </c>
      <c r="AN17" s="57" t="str">
        <f>GrupoDespesas!AO17</f>
        <v>-</v>
      </c>
      <c r="AO17" s="57" t="str">
        <f>GrupoDespesas!AQ17</f>
        <v>-</v>
      </c>
    </row>
    <row r="18" spans="1:41" ht="21" customHeight="1" x14ac:dyDescent="0.25">
      <c r="A18" s="70"/>
      <c r="E18" s="57" t="str">
        <f>TAutomovel[[#Headers],[MOTO]]</f>
        <v>MOTO</v>
      </c>
      <c r="F18" s="57" t="s">
        <v>29</v>
      </c>
      <c r="G18" s="59">
        <v>8</v>
      </c>
      <c r="H18" s="59" t="s">
        <v>267</v>
      </c>
      <c r="M18" s="10"/>
      <c r="N18" s="10"/>
      <c r="O18" s="10"/>
      <c r="P18" s="32"/>
      <c r="Q18" s="59"/>
      <c r="R18" s="59">
        <v>9</v>
      </c>
      <c r="S18" s="57" t="str">
        <f>GrupoReceitas!E18</f>
        <v>Outros</v>
      </c>
      <c r="T18" s="57" t="str">
        <f>GrupoReceitas!G18</f>
        <v>-</v>
      </c>
      <c r="U18" s="57" t="str">
        <f>GrupoReceitas!I18</f>
        <v>-</v>
      </c>
      <c r="V18" s="57" t="str">
        <f>GrupoDespesas!E18</f>
        <v>Diarista/Mensalista</v>
      </c>
      <c r="W18" s="57" t="str">
        <f>GrupoDespesas!G18</f>
        <v>-</v>
      </c>
      <c r="X18" s="57" t="str">
        <f>GrupoDespesas!I18</f>
        <v>-</v>
      </c>
      <c r="Y18" s="57" t="str">
        <f>GrupoDespesas!K18</f>
        <v>Acessórios</v>
      </c>
      <c r="Z18" s="57" t="str">
        <f>GrupoDespesas!M18</f>
        <v>Acessórios</v>
      </c>
      <c r="AA18" s="57" t="str">
        <f>GrupoDespesas!O18</f>
        <v>Consultas Médicas</v>
      </c>
      <c r="AB18" s="57" t="str">
        <f>GrupoDespesas!Q18</f>
        <v>Cursos Diversos</v>
      </c>
      <c r="AC18" s="57" t="str">
        <f>GrupoDespesas!S18</f>
        <v>Outros</v>
      </c>
      <c r="AD18" s="57" t="str">
        <f>GrupoDespesas!U18</f>
        <v>-</v>
      </c>
      <c r="AE18" s="57" t="str">
        <f>GrupoDespesas!W18</f>
        <v>-</v>
      </c>
      <c r="AF18" s="57" t="str">
        <f>GrupoDespesas!Y18</f>
        <v>-</v>
      </c>
      <c r="AG18" s="57" t="str">
        <f>GrupoDespesas!AA18</f>
        <v>-</v>
      </c>
      <c r="AH18" s="57" t="str">
        <f>GrupoDespesas!AC18</f>
        <v>-</v>
      </c>
      <c r="AI18" s="57" t="str">
        <f>GrupoDespesas!AE18</f>
        <v>-</v>
      </c>
      <c r="AJ18" s="57" t="str">
        <f>GrupoDespesas!AG18</f>
        <v>-</v>
      </c>
      <c r="AK18" s="57" t="str">
        <f>GrupoDespesas!AI18</f>
        <v>-</v>
      </c>
      <c r="AL18" s="57" t="str">
        <f>GrupoDespesas!AK18</f>
        <v>-</v>
      </c>
      <c r="AM18" s="57" t="str">
        <f>GrupoDespesas!AM18</f>
        <v>-</v>
      </c>
      <c r="AN18" s="57" t="str">
        <f>GrupoDespesas!AO18</f>
        <v>-</v>
      </c>
      <c r="AO18" s="57" t="str">
        <f>GrupoDespesas!AQ18</f>
        <v>-</v>
      </c>
    </row>
    <row r="19" spans="1:41" ht="21" customHeight="1" x14ac:dyDescent="0.25">
      <c r="A19" s="70"/>
      <c r="E19" s="57" t="str">
        <f>TMarido[[#Headers],[DESPESAS PESSOAIS]]</f>
        <v>DESPESAS PESSOAIS</v>
      </c>
      <c r="F19" s="57" t="s">
        <v>30</v>
      </c>
      <c r="G19" s="59">
        <v>9</v>
      </c>
      <c r="H19" s="59" t="s">
        <v>267</v>
      </c>
      <c r="I19" s="57" t="s">
        <v>92</v>
      </c>
      <c r="J19" s="57" t="e">
        <f ca="1">SUMPRODUCT(--(BancoDeDados[GRUPO]&lt;&gt;I15),--(BancoDeDados[GRUPO]&lt;&gt;I16),--(BancoDeDados[GRUPO]&lt;&gt;I17),--(BancoDeDados[SUBGRUPO]&lt;&gt;L14),--(BancoDeDados[SUBGRUPO]&lt;&gt;L15),--(BancoDeDados[STATUS]="Pago"),--(BancoDeDados[ANO VENC]=Menu!C5),(BancoDeDados[SAÍDA]))</f>
        <v>#VALUE!</v>
      </c>
      <c r="M19" s="10"/>
      <c r="N19" s="10"/>
      <c r="O19" s="10"/>
      <c r="P19" s="32"/>
      <c r="Q19" s="59"/>
      <c r="R19" s="59">
        <v>10</v>
      </c>
      <c r="S19" s="57" t="str">
        <f>GrupoReceitas!E19</f>
        <v>-</v>
      </c>
      <c r="T19" s="57" t="str">
        <f>GrupoReceitas!G19</f>
        <v>-</v>
      </c>
      <c r="U19" s="57" t="str">
        <f>GrupoReceitas!I19</f>
        <v>-</v>
      </c>
      <c r="V19" s="57" t="str">
        <f>GrupoDespesas!E19</f>
        <v>Jardinagem e Manutenção</v>
      </c>
      <c r="W19" s="57" t="str">
        <f>GrupoDespesas!G19</f>
        <v>-</v>
      </c>
      <c r="X19" s="57" t="str">
        <f>GrupoDespesas!I19</f>
        <v>-</v>
      </c>
      <c r="Y19" s="57" t="str">
        <f>GrupoDespesas!K19</f>
        <v>Alinhamento/Balanceamento</v>
      </c>
      <c r="Z19" s="57" t="str">
        <f>GrupoDespesas!M19</f>
        <v>Pneus</v>
      </c>
      <c r="AA19" s="57" t="str">
        <f>GrupoDespesas!O19</f>
        <v>Medicamento/Farmácia</v>
      </c>
      <c r="AB19" s="57" t="str">
        <f>GrupoDespesas!Q19</f>
        <v>Material Escolar/Fardamentos</v>
      </c>
      <c r="AC19" s="57" t="str">
        <f>GrupoDespesas!S19</f>
        <v>-</v>
      </c>
      <c r="AD19" s="57" t="str">
        <f>GrupoDespesas!U19</f>
        <v>-</v>
      </c>
      <c r="AE19" s="57" t="str">
        <f>GrupoDespesas!W19</f>
        <v>-</v>
      </c>
      <c r="AF19" s="57" t="str">
        <f>GrupoDespesas!Y19</f>
        <v>-</v>
      </c>
      <c r="AG19" s="57" t="str">
        <f>GrupoDespesas!AA19</f>
        <v>-</v>
      </c>
      <c r="AH19" s="57" t="str">
        <f>GrupoDespesas!AC19</f>
        <v>-</v>
      </c>
      <c r="AI19" s="57" t="str">
        <f>GrupoDespesas!AE19</f>
        <v>-</v>
      </c>
      <c r="AJ19" s="57" t="str">
        <f>GrupoDespesas!AG19</f>
        <v>-</v>
      </c>
      <c r="AK19" s="57" t="str">
        <f>GrupoDespesas!AI19</f>
        <v>-</v>
      </c>
      <c r="AL19" s="57" t="str">
        <f>GrupoDespesas!AK19</f>
        <v>-</v>
      </c>
      <c r="AM19" s="57" t="str">
        <f>GrupoDespesas!AM19</f>
        <v>-</v>
      </c>
      <c r="AN19" s="57" t="str">
        <f>GrupoDespesas!AO19</f>
        <v>-</v>
      </c>
      <c r="AO19" s="57" t="str">
        <f>GrupoDespesas!AQ19</f>
        <v>-</v>
      </c>
    </row>
    <row r="20" spans="1:41" ht="21" customHeight="1" x14ac:dyDescent="0.25">
      <c r="A20" s="70"/>
      <c r="E20" s="57" t="str">
        <f>TEsposa[[#Headers],[DEPENDENTES/FILHOS]]</f>
        <v>DEPENDENTES/FILHOS</v>
      </c>
      <c r="F20" s="57" t="s">
        <v>132</v>
      </c>
      <c r="G20" s="59">
        <v>10</v>
      </c>
      <c r="H20" s="59" t="s">
        <v>267</v>
      </c>
      <c r="M20" s="10"/>
      <c r="N20" s="10"/>
      <c r="O20" s="10"/>
      <c r="P20" s="32"/>
      <c r="Q20" s="59"/>
      <c r="R20" s="59">
        <v>11</v>
      </c>
      <c r="S20" s="57" t="str">
        <f>GrupoReceitas!E20</f>
        <v>-</v>
      </c>
      <c r="T20" s="57" t="str">
        <f>GrupoReceitas!G20</f>
        <v>-</v>
      </c>
      <c r="U20" s="57" t="str">
        <f>GrupoReceitas!I20</f>
        <v>-</v>
      </c>
      <c r="V20" s="57" t="str">
        <f>GrupoDespesas!E20</f>
        <v>Reforma e Concertos</v>
      </c>
      <c r="W20" s="57" t="str">
        <f>GrupoDespesas!G20</f>
        <v>-</v>
      </c>
      <c r="X20" s="57" t="str">
        <f>GrupoDespesas!I20</f>
        <v>-</v>
      </c>
      <c r="Y20" s="57" t="str">
        <f>GrupoDespesas!K20</f>
        <v>Pneus</v>
      </c>
      <c r="Z20" s="57" t="str">
        <f>GrupoDespesas!M20</f>
        <v>Lavagem</v>
      </c>
      <c r="AA20" s="57" t="str">
        <f>GrupoDespesas!O20</f>
        <v>Faculdade/Pós Graduação/MBA</v>
      </c>
      <c r="AB20" s="57" t="str">
        <f>GrupoDespesas!Q20</f>
        <v>Esportes</v>
      </c>
      <c r="AC20" s="57" t="str">
        <f>GrupoDespesas!S20</f>
        <v>-</v>
      </c>
      <c r="AD20" s="57" t="str">
        <f>GrupoDespesas!U20</f>
        <v>-</v>
      </c>
      <c r="AE20" s="57" t="str">
        <f>GrupoDespesas!W20</f>
        <v>-</v>
      </c>
      <c r="AF20" s="57" t="str">
        <f>GrupoDespesas!Y20</f>
        <v>-</v>
      </c>
      <c r="AG20" s="57" t="str">
        <f>GrupoDespesas!AA20</f>
        <v>-</v>
      </c>
      <c r="AH20" s="57" t="str">
        <f>GrupoDespesas!AC20</f>
        <v>-</v>
      </c>
      <c r="AI20" s="57" t="str">
        <f>GrupoDespesas!AE20</f>
        <v>-</v>
      </c>
      <c r="AJ20" s="57" t="str">
        <f>GrupoDespesas!AG20</f>
        <v>-</v>
      </c>
      <c r="AK20" s="57" t="str">
        <f>GrupoDespesas!AI20</f>
        <v>-</v>
      </c>
      <c r="AL20" s="57" t="str">
        <f>GrupoDespesas!AK20</f>
        <v>-</v>
      </c>
      <c r="AM20" s="57" t="str">
        <f>GrupoDespesas!AM20</f>
        <v>-</v>
      </c>
      <c r="AN20" s="57" t="str">
        <f>GrupoDespesas!AO20</f>
        <v>-</v>
      </c>
      <c r="AO20" s="57" t="str">
        <f>GrupoDespesas!AQ20</f>
        <v>-</v>
      </c>
    </row>
    <row r="21" spans="1:41" ht="21" customHeight="1" x14ac:dyDescent="0.25">
      <c r="A21" s="70"/>
      <c r="E21" s="57" t="str">
        <f>TFilho1[[#Headers],[LAZER/ENTRETENIMENTO]]</f>
        <v>LAZER/ENTRETENIMENTO</v>
      </c>
      <c r="F21" s="57" t="s">
        <v>31</v>
      </c>
      <c r="G21" s="59">
        <v>11</v>
      </c>
      <c r="H21" s="59" t="s">
        <v>267</v>
      </c>
      <c r="M21" s="10"/>
      <c r="N21" s="10"/>
      <c r="O21" s="10"/>
      <c r="P21" s="32"/>
      <c r="Q21" s="59"/>
      <c r="R21" s="59">
        <v>12</v>
      </c>
      <c r="S21" s="57" t="str">
        <f>GrupoReceitas!E21</f>
        <v>-</v>
      </c>
      <c r="T21" s="57" t="str">
        <f>GrupoReceitas!G21</f>
        <v>-</v>
      </c>
      <c r="U21" s="57" t="str">
        <f>GrupoReceitas!I21</f>
        <v>-</v>
      </c>
      <c r="V21" s="57" t="str">
        <f>GrupoDespesas!E21</f>
        <v>Cama/Mesa/Banho</v>
      </c>
      <c r="W21" s="57" t="str">
        <f>GrupoDespesas!G21</f>
        <v>-</v>
      </c>
      <c r="X21" s="57" t="str">
        <f>GrupoDespesas!I21</f>
        <v>-</v>
      </c>
      <c r="Y21" s="57" t="str">
        <f>GrupoDespesas!K21</f>
        <v>Lavagem</v>
      </c>
      <c r="Z21" s="57" t="str">
        <f>GrupoDespesas!M21</f>
        <v>Outros</v>
      </c>
      <c r="AA21" s="57" t="str">
        <f>GrupoDespesas!O21</f>
        <v>Cursos e Palestras Diversos</v>
      </c>
      <c r="AB21" s="57" t="str">
        <f>GrupoDespesas!Q21</f>
        <v>Passeios/Festas/Viagens</v>
      </c>
      <c r="AC21" s="57" t="str">
        <f>GrupoDespesas!S21</f>
        <v>-</v>
      </c>
      <c r="AD21" s="57" t="str">
        <f>GrupoDespesas!U21</f>
        <v>-</v>
      </c>
      <c r="AE21" s="57" t="str">
        <f>GrupoDespesas!W21</f>
        <v>-</v>
      </c>
      <c r="AF21" s="57" t="str">
        <f>GrupoDespesas!Y21</f>
        <v>-</v>
      </c>
      <c r="AG21" s="57" t="str">
        <f>GrupoDespesas!AA21</f>
        <v>-</v>
      </c>
      <c r="AH21" s="57" t="str">
        <f>GrupoDespesas!AC21</f>
        <v>-</v>
      </c>
      <c r="AI21" s="57" t="str">
        <f>GrupoDespesas!AE21</f>
        <v>-</v>
      </c>
      <c r="AJ21" s="57" t="str">
        <f>GrupoDespesas!AG21</f>
        <v>-</v>
      </c>
      <c r="AK21" s="57" t="str">
        <f>GrupoDespesas!AI21</f>
        <v>-</v>
      </c>
      <c r="AL21" s="57" t="str">
        <f>GrupoDespesas!AK21</f>
        <v>-</v>
      </c>
      <c r="AM21" s="57" t="str">
        <f>GrupoDespesas!AM21</f>
        <v>-</v>
      </c>
      <c r="AN21" s="57" t="str">
        <f>GrupoDespesas!AO21</f>
        <v>-</v>
      </c>
      <c r="AO21" s="57" t="str">
        <f>GrupoDespesas!AQ21</f>
        <v>-</v>
      </c>
    </row>
    <row r="22" spans="1:41" ht="21" customHeight="1" x14ac:dyDescent="0.25">
      <c r="A22" s="70"/>
      <c r="E22" s="57" t="str">
        <f>TFilho2[[#Headers],[BANCOS]]</f>
        <v>BANCOS</v>
      </c>
      <c r="F22" s="57" t="s">
        <v>32</v>
      </c>
      <c r="G22" s="59">
        <v>12</v>
      </c>
      <c r="H22" s="59" t="s">
        <v>267</v>
      </c>
      <c r="M22" s="10"/>
      <c r="N22" s="10"/>
      <c r="O22" s="10"/>
      <c r="P22" s="32"/>
      <c r="Q22" s="59"/>
      <c r="R22" s="59">
        <v>13</v>
      </c>
      <c r="S22" s="57" t="str">
        <f>GrupoReceitas!E22</f>
        <v>-</v>
      </c>
      <c r="T22" s="57" t="str">
        <f>GrupoReceitas!G22</f>
        <v>-</v>
      </c>
      <c r="U22" s="57" t="str">
        <f>GrupoReceitas!I22</f>
        <v>-</v>
      </c>
      <c r="V22" s="57" t="str">
        <f>GrupoDespesas!E22</f>
        <v>Móveis e Eletrodomésticos</v>
      </c>
      <c r="W22" s="57" t="str">
        <f>GrupoDespesas!G22</f>
        <v>-</v>
      </c>
      <c r="X22" s="57" t="str">
        <f>GrupoDespesas!I22</f>
        <v>-</v>
      </c>
      <c r="Y22" s="57" t="str">
        <f>GrupoDespesas!K22</f>
        <v>Outros</v>
      </c>
      <c r="Z22" s="57" t="str">
        <f>GrupoDespesas!M22</f>
        <v>-</v>
      </c>
      <c r="AA22" s="57" t="str">
        <f>GrupoDespesas!O22</f>
        <v>Musica e Instrumentos</v>
      </c>
      <c r="AB22" s="57" t="str">
        <f>GrupoDespesas!Q22</f>
        <v>Lanches/Supermercados</v>
      </c>
      <c r="AC22" s="57" t="str">
        <f>GrupoDespesas!S22</f>
        <v>-</v>
      </c>
      <c r="AD22" s="57" t="str">
        <f>GrupoDespesas!U22</f>
        <v>-</v>
      </c>
      <c r="AE22" s="57" t="str">
        <f>GrupoDespesas!W22</f>
        <v>-</v>
      </c>
      <c r="AF22" s="57" t="str">
        <f>GrupoDespesas!Y22</f>
        <v>-</v>
      </c>
      <c r="AG22" s="57" t="str">
        <f>GrupoDespesas!AA22</f>
        <v>-</v>
      </c>
      <c r="AH22" s="57" t="str">
        <f>GrupoDespesas!AC22</f>
        <v>-</v>
      </c>
      <c r="AI22" s="57" t="str">
        <f>GrupoDespesas!AE22</f>
        <v>-</v>
      </c>
      <c r="AJ22" s="57" t="str">
        <f>GrupoDespesas!AG22</f>
        <v>-</v>
      </c>
      <c r="AK22" s="57" t="str">
        <f>GrupoDespesas!AI22</f>
        <v>-</v>
      </c>
      <c r="AL22" s="57" t="str">
        <f>GrupoDespesas!AK22</f>
        <v>-</v>
      </c>
      <c r="AM22" s="57" t="str">
        <f>GrupoDespesas!AM22</f>
        <v>-</v>
      </c>
      <c r="AN22" s="57" t="str">
        <f>GrupoDespesas!AO22</f>
        <v>-</v>
      </c>
      <c r="AO22" s="57" t="str">
        <f>GrupoDespesas!AQ22</f>
        <v>-</v>
      </c>
    </row>
    <row r="23" spans="1:41" ht="21" customHeight="1" x14ac:dyDescent="0.25">
      <c r="A23" s="70"/>
      <c r="E23" s="57" t="str">
        <f>TCulturaLazer[[#Headers],[PRESENTES/DOAÇÃO/CARIDADE]]</f>
        <v>PRESENTES/DOAÇÃO/CARIDADE</v>
      </c>
      <c r="F23" s="57" t="s">
        <v>33</v>
      </c>
      <c r="G23" s="59">
        <v>13</v>
      </c>
      <c r="H23" s="59" t="s">
        <v>267</v>
      </c>
      <c r="M23" s="10"/>
      <c r="N23" s="10"/>
      <c r="O23" s="10"/>
      <c r="P23" s="32"/>
      <c r="Q23" s="59"/>
      <c r="R23" s="59">
        <v>14</v>
      </c>
      <c r="S23" s="57" t="str">
        <f>GrupoReceitas!E23</f>
        <v>-</v>
      </c>
      <c r="T23" s="57" t="str">
        <f>GrupoReceitas!G23</f>
        <v>-</v>
      </c>
      <c r="U23" s="57" t="str">
        <f>GrupoReceitas!I23</f>
        <v>-</v>
      </c>
      <c r="V23" s="57" t="str">
        <f>GrupoDespesas!E23</f>
        <v>IPTU, Impostos, Taxas</v>
      </c>
      <c r="W23" s="57" t="str">
        <f>GrupoDespesas!G23</f>
        <v>-</v>
      </c>
      <c r="X23" s="57" t="str">
        <f>GrupoDespesas!I23</f>
        <v>-</v>
      </c>
      <c r="Y23" s="57" t="str">
        <f>GrupoDespesas!K23</f>
        <v>-</v>
      </c>
      <c r="Z23" s="57" t="str">
        <f>GrupoDespesas!M23</f>
        <v>-</v>
      </c>
      <c r="AA23" s="57" t="str">
        <f>GrupoDespesas!O23</f>
        <v>Telefone Celular</v>
      </c>
      <c r="AB23" s="57" t="str">
        <f>GrupoDespesas!Q23</f>
        <v>Roupas/Calçados/Acessórios</v>
      </c>
      <c r="AC23" s="57" t="str">
        <f>GrupoDespesas!S23</f>
        <v>-</v>
      </c>
      <c r="AD23" s="57" t="str">
        <f>GrupoDespesas!U23</f>
        <v>-</v>
      </c>
      <c r="AE23" s="57" t="str">
        <f>GrupoDespesas!W23</f>
        <v>-</v>
      </c>
      <c r="AF23" s="57" t="str">
        <f>GrupoDespesas!Y23</f>
        <v>-</v>
      </c>
      <c r="AG23" s="57" t="str">
        <f>GrupoDespesas!AA23</f>
        <v>-</v>
      </c>
      <c r="AH23" s="57" t="str">
        <f>GrupoDespesas!AC23</f>
        <v>-</v>
      </c>
      <c r="AI23" s="57" t="str">
        <f>GrupoDespesas!AE23</f>
        <v>-</v>
      </c>
      <c r="AJ23" s="57" t="str">
        <f>GrupoDespesas!AG23</f>
        <v>-</v>
      </c>
      <c r="AK23" s="57" t="str">
        <f>GrupoDespesas!AI23</f>
        <v>-</v>
      </c>
      <c r="AL23" s="57" t="str">
        <f>GrupoDespesas!AK23</f>
        <v>-</v>
      </c>
      <c r="AM23" s="57" t="str">
        <f>GrupoDespesas!AM23</f>
        <v>-</v>
      </c>
      <c r="AN23" s="57" t="str">
        <f>GrupoDespesas!AO23</f>
        <v>-</v>
      </c>
      <c r="AO23" s="57" t="str">
        <f>GrupoDespesas!AQ23</f>
        <v>-</v>
      </c>
    </row>
    <row r="24" spans="1:41" ht="21" customHeight="1" x14ac:dyDescent="0.25">
      <c r="A24" s="70"/>
      <c r="E24" s="57" t="str">
        <f>TTrabalho[[#Headers],[JOGOS E LOTERIA]]</f>
        <v>JOGOS E LOTERIA</v>
      </c>
      <c r="F24" s="57" t="s">
        <v>34</v>
      </c>
      <c r="G24" s="59">
        <v>14</v>
      </c>
      <c r="H24" s="59" t="s">
        <v>267</v>
      </c>
      <c r="M24" s="10"/>
      <c r="N24" s="10"/>
      <c r="O24" s="10"/>
      <c r="P24" s="32"/>
      <c r="Q24" s="59"/>
      <c r="R24" s="59">
        <v>15</v>
      </c>
      <c r="S24" s="57" t="str">
        <f>GrupoReceitas!E24</f>
        <v>-</v>
      </c>
      <c r="T24" s="57" t="str">
        <f>GrupoReceitas!G24</f>
        <v>-</v>
      </c>
      <c r="U24" s="57" t="str">
        <f>GrupoReceitas!I24</f>
        <v>-</v>
      </c>
      <c r="V24" s="57" t="str">
        <f>GrupoDespesas!E24</f>
        <v>Outros</v>
      </c>
      <c r="W24" s="57" t="str">
        <f>GrupoDespesas!G24</f>
        <v>-</v>
      </c>
      <c r="X24" s="57" t="str">
        <f>GrupoDespesas!I24</f>
        <v>-</v>
      </c>
      <c r="Y24" s="57" t="str">
        <f>GrupoDespesas!K24</f>
        <v>-</v>
      </c>
      <c r="Z24" s="57" t="str">
        <f>GrupoDespesas!M24</f>
        <v>-</v>
      </c>
      <c r="AA24" s="57" t="str">
        <f>GrupoDespesas!O24</f>
        <v>Outros</v>
      </c>
      <c r="AB24" s="57" t="str">
        <f>GrupoDespesas!Q24</f>
        <v>Outros</v>
      </c>
      <c r="AC24" s="57" t="str">
        <f>GrupoDespesas!S24</f>
        <v>-</v>
      </c>
      <c r="AD24" s="57" t="str">
        <f>GrupoDespesas!U24</f>
        <v>-</v>
      </c>
      <c r="AE24" s="57" t="str">
        <f>GrupoDespesas!W24</f>
        <v>-</v>
      </c>
      <c r="AF24" s="57" t="str">
        <f>GrupoDespesas!Y24</f>
        <v>-</v>
      </c>
      <c r="AG24" s="57" t="str">
        <f>GrupoDespesas!AA24</f>
        <v>-</v>
      </c>
      <c r="AH24" s="57" t="str">
        <f>GrupoDespesas!AC24</f>
        <v>-</v>
      </c>
      <c r="AI24" s="57" t="str">
        <f>GrupoDespesas!AE24</f>
        <v>-</v>
      </c>
      <c r="AJ24" s="57" t="str">
        <f>GrupoDespesas!AG24</f>
        <v>-</v>
      </c>
      <c r="AK24" s="57" t="str">
        <f>GrupoDespesas!AI24</f>
        <v>-</v>
      </c>
      <c r="AL24" s="57" t="str">
        <f>GrupoDespesas!AK24</f>
        <v>-</v>
      </c>
      <c r="AM24" s="57" t="str">
        <f>GrupoDespesas!AM24</f>
        <v>-</v>
      </c>
      <c r="AN24" s="57" t="str">
        <f>GrupoDespesas!AO24</f>
        <v>-</v>
      </c>
      <c r="AO24" s="57" t="str">
        <f>GrupoDespesas!AQ24</f>
        <v>-</v>
      </c>
    </row>
    <row r="25" spans="1:41" ht="21" customHeight="1" x14ac:dyDescent="0.25">
      <c r="A25" s="72"/>
      <c r="E25" s="57" t="str">
        <f>TEscritorio[[#Headers],[PRESTAÇÃO DE SERVIÇOS]]</f>
        <v>PRESTAÇÃO DE SERVIÇOS</v>
      </c>
      <c r="F25" s="57" t="s">
        <v>35</v>
      </c>
      <c r="G25" s="59">
        <v>15</v>
      </c>
      <c r="H25" s="59" t="s">
        <v>267</v>
      </c>
      <c r="M25" s="10"/>
      <c r="N25" s="10"/>
      <c r="O25" s="10"/>
      <c r="P25" s="10"/>
    </row>
    <row r="26" spans="1:41" ht="21" customHeight="1" x14ac:dyDescent="0.25">
      <c r="A26" s="73"/>
      <c r="E26" s="57" t="str">
        <f>TAnimais[[#Headers],[AJUSTAR SALDOS]]</f>
        <v>AJUSTAR SALDOS</v>
      </c>
      <c r="F26" s="57" t="s">
        <v>36</v>
      </c>
      <c r="G26" s="59">
        <v>16</v>
      </c>
      <c r="H26" s="59" t="s">
        <v>267</v>
      </c>
      <c r="M26" s="10"/>
      <c r="N26" s="10"/>
      <c r="O26" s="10"/>
      <c r="P26" s="10"/>
    </row>
    <row r="27" spans="1:41" ht="21" customHeight="1" x14ac:dyDescent="0.25">
      <c r="A27" s="70"/>
      <c r="E27" s="57" t="str">
        <f>TDoacoes[[#Headers],[OUTROS]]</f>
        <v>OUTROS</v>
      </c>
      <c r="F27" s="57" t="s">
        <v>37</v>
      </c>
      <c r="G27" s="59">
        <v>17</v>
      </c>
      <c r="H27" s="59" t="s">
        <v>267</v>
      </c>
      <c r="M27" s="10"/>
      <c r="N27" s="10"/>
      <c r="O27" s="10"/>
      <c r="P27" s="10"/>
    </row>
    <row r="28" spans="1:41" ht="21" customHeight="1" x14ac:dyDescent="0.25">
      <c r="A28" s="70"/>
      <c r="E28" s="57" t="str">
        <f>TFinanceiro[[#Headers],[VAZIO]]</f>
        <v>VAZIO</v>
      </c>
      <c r="F28" s="57" t="s">
        <v>38</v>
      </c>
      <c r="G28" s="59">
        <v>18</v>
      </c>
      <c r="H28" s="59" t="s">
        <v>267</v>
      </c>
      <c r="M28" s="10"/>
      <c r="N28" s="10"/>
      <c r="O28" s="10"/>
      <c r="P28" s="10"/>
    </row>
    <row r="29" spans="1:41" ht="21" customHeight="1" x14ac:dyDescent="0.25">
      <c r="A29" s="70"/>
      <c r="E29" s="57" t="str">
        <f>TExtra1[[#Headers],[VAZIO]]</f>
        <v>VAZIO</v>
      </c>
      <c r="F29" s="57" t="s">
        <v>39</v>
      </c>
      <c r="G29" s="59">
        <v>19</v>
      </c>
      <c r="H29" s="59" t="s">
        <v>267</v>
      </c>
      <c r="M29" s="10"/>
      <c r="N29" s="10"/>
      <c r="O29" s="10"/>
      <c r="P29" s="10"/>
    </row>
    <row r="30" spans="1:41" ht="21" customHeight="1" x14ac:dyDescent="0.25">
      <c r="A30" s="70"/>
      <c r="E30" s="57" t="str">
        <f>TExtra2[[#Headers],[VAZIO]]</f>
        <v>VAZIO</v>
      </c>
      <c r="F30" s="57" t="s">
        <v>40</v>
      </c>
      <c r="G30" s="59">
        <v>20</v>
      </c>
      <c r="H30" s="59" t="s">
        <v>267</v>
      </c>
      <c r="M30" s="10"/>
      <c r="N30" s="10"/>
      <c r="O30" s="10"/>
      <c r="P30" s="10"/>
    </row>
    <row r="31" spans="1:41" ht="21" customHeight="1" x14ac:dyDescent="0.25">
      <c r="A31" s="70"/>
      <c r="E31" s="57" t="str">
        <f>TExtra3[[#Headers],[VAZIO]]</f>
        <v>VAZIO</v>
      </c>
      <c r="F31" s="57" t="s">
        <v>41</v>
      </c>
      <c r="G31" s="59">
        <v>21</v>
      </c>
      <c r="H31" s="59" t="s">
        <v>267</v>
      </c>
      <c r="M31" s="10"/>
      <c r="N31" s="10"/>
      <c r="O31" s="10"/>
      <c r="P31" s="10"/>
    </row>
    <row r="32" spans="1:41" ht="21" customHeight="1" x14ac:dyDescent="0.25">
      <c r="A32" s="70"/>
      <c r="E32" s="57" t="str">
        <f>TExtra4[[#Headers],[VAZIO]]</f>
        <v>VAZIO</v>
      </c>
      <c r="F32" s="57" t="s">
        <v>42</v>
      </c>
      <c r="G32" s="59">
        <v>22</v>
      </c>
      <c r="H32" s="59" t="s">
        <v>267</v>
      </c>
      <c r="M32" s="10"/>
      <c r="N32" s="10"/>
      <c r="O32" s="10"/>
      <c r="P32" s="10"/>
    </row>
    <row r="33" spans="1:16" ht="21" customHeight="1" x14ac:dyDescent="0.25">
      <c r="A33" s="70"/>
      <c r="E33" s="57" t="str">
        <f>TExtra5[[#Headers],[VAZIO]]</f>
        <v>VAZIO</v>
      </c>
      <c r="F33" s="57" t="s">
        <v>43</v>
      </c>
      <c r="G33" s="59">
        <v>23</v>
      </c>
      <c r="H33" s="59" t="s">
        <v>267</v>
      </c>
      <c r="M33" s="10"/>
      <c r="N33" s="10"/>
      <c r="O33" s="10"/>
      <c r="P33" s="10"/>
    </row>
    <row r="34" spans="1:16" ht="21" customHeight="1" x14ac:dyDescent="0.25">
      <c r="A34" s="70"/>
      <c r="E34" s="56" t="s">
        <v>160</v>
      </c>
      <c r="G34" s="59"/>
      <c r="H34" s="59"/>
    </row>
    <row r="35" spans="1:16" ht="21" customHeight="1" x14ac:dyDescent="0.25">
      <c r="A35" s="70"/>
    </row>
    <row r="36" spans="1:16" ht="21" customHeight="1" x14ac:dyDescent="0.25">
      <c r="A36" s="70"/>
      <c r="E36" s="57" t="s">
        <v>98</v>
      </c>
    </row>
    <row r="37" spans="1:16" ht="21" customHeight="1" x14ac:dyDescent="0.25">
      <c r="A37" s="70"/>
      <c r="D37" s="57">
        <v>1</v>
      </c>
      <c r="E37" s="57" t="s">
        <v>49</v>
      </c>
      <c r="F37" s="395">
        <v>1</v>
      </c>
    </row>
    <row r="38" spans="1:16" ht="21" customHeight="1" x14ac:dyDescent="0.25">
      <c r="A38" s="70"/>
      <c r="D38" s="57">
        <v>2</v>
      </c>
      <c r="E38" s="57" t="s">
        <v>50</v>
      </c>
      <c r="F38" s="395">
        <v>2</v>
      </c>
    </row>
    <row r="39" spans="1:16" ht="21" customHeight="1" x14ac:dyDescent="0.25">
      <c r="D39" s="57">
        <v>3</v>
      </c>
      <c r="E39" s="57" t="s">
        <v>51</v>
      </c>
      <c r="F39" s="395">
        <v>3</v>
      </c>
    </row>
    <row r="40" spans="1:16" ht="21" customHeight="1" x14ac:dyDescent="0.25">
      <c r="D40" s="57">
        <v>4</v>
      </c>
      <c r="E40" s="57" t="s">
        <v>52</v>
      </c>
      <c r="F40" s="395">
        <v>4</v>
      </c>
    </row>
    <row r="41" spans="1:16" ht="21" customHeight="1" x14ac:dyDescent="0.25">
      <c r="D41" s="57">
        <v>5</v>
      </c>
      <c r="E41" s="57" t="s">
        <v>53</v>
      </c>
      <c r="F41" s="395">
        <v>5</v>
      </c>
    </row>
    <row r="42" spans="1:16" ht="21" customHeight="1" x14ac:dyDescent="0.25">
      <c r="D42" s="57">
        <v>6</v>
      </c>
      <c r="E42" s="57" t="s">
        <v>54</v>
      </c>
      <c r="F42" s="395">
        <v>6</v>
      </c>
    </row>
    <row r="43" spans="1:16" ht="21" customHeight="1" x14ac:dyDescent="0.25">
      <c r="D43" s="57">
        <v>7</v>
      </c>
      <c r="E43" s="57" t="s">
        <v>55</v>
      </c>
      <c r="F43" s="395">
        <v>7</v>
      </c>
    </row>
    <row r="44" spans="1:16" ht="21" customHeight="1" x14ac:dyDescent="0.25">
      <c r="D44" s="57">
        <v>8</v>
      </c>
      <c r="E44" s="57" t="s">
        <v>56</v>
      </c>
      <c r="F44" s="395">
        <v>8</v>
      </c>
    </row>
    <row r="45" spans="1:16" ht="21" customHeight="1" x14ac:dyDescent="0.25">
      <c r="D45" s="57">
        <v>9</v>
      </c>
      <c r="E45" s="57" t="s">
        <v>57</v>
      </c>
      <c r="F45" s="395">
        <v>9</v>
      </c>
    </row>
    <row r="46" spans="1:16" ht="21" customHeight="1" x14ac:dyDescent="0.25">
      <c r="D46" s="57">
        <v>10</v>
      </c>
      <c r="E46" s="57" t="s">
        <v>58</v>
      </c>
      <c r="F46" s="395">
        <v>10</v>
      </c>
    </row>
    <row r="47" spans="1:16" ht="21" customHeight="1" x14ac:dyDescent="0.25">
      <c r="D47" s="57">
        <v>11</v>
      </c>
      <c r="E47" s="57" t="s">
        <v>59</v>
      </c>
      <c r="F47" s="395">
        <v>11</v>
      </c>
    </row>
    <row r="48" spans="1:16" ht="21" customHeight="1" x14ac:dyDescent="0.25">
      <c r="D48" s="57">
        <v>12</v>
      </c>
      <c r="E48" s="57" t="s">
        <v>60</v>
      </c>
      <c r="F48" s="395">
        <v>12</v>
      </c>
    </row>
  </sheetData>
  <sheetProtection sheet="1" objects="1" scenarios="1"/>
  <autoFilter ref="Q1:Q48" xr:uid="{00000000-0009-0000-0000-000001000000}"/>
  <mergeCells count="1">
    <mergeCell ref="A4:A5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Atencao"/>
  <dimension ref="B3:B6"/>
  <sheetViews>
    <sheetView showGridLines="0" workbookViewId="0">
      <selection activeCell="T14" sqref="T14"/>
    </sheetView>
  </sheetViews>
  <sheetFormatPr defaultRowHeight="15" x14ac:dyDescent="0.25"/>
  <sheetData>
    <row r="3" spans="2:2" ht="36" x14ac:dyDescent="0.55000000000000004">
      <c r="B3" s="884" t="s">
        <v>728</v>
      </c>
    </row>
    <row r="4" spans="2:2" ht="18.75" x14ac:dyDescent="0.3">
      <c r="B4" s="490" t="s">
        <v>729</v>
      </c>
    </row>
    <row r="6" spans="2:2" ht="23.25" x14ac:dyDescent="0.35">
      <c r="B6" s="885" t="s">
        <v>730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C11"/>
  <sheetViews>
    <sheetView showGridLines="0" topLeftCell="B1" workbookViewId="0">
      <selection activeCell="D11" sqref="D11"/>
    </sheetView>
  </sheetViews>
  <sheetFormatPr defaultRowHeight="15" x14ac:dyDescent="0.25"/>
  <cols>
    <col min="1" max="1" width="0" hidden="1" customWidth="1"/>
    <col min="2" max="2" width="35.5703125" customWidth="1"/>
    <col min="3" max="3" width="25.5703125" customWidth="1"/>
  </cols>
  <sheetData>
    <row r="1" spans="1:3" ht="23.25" x14ac:dyDescent="0.35">
      <c r="A1" s="891"/>
      <c r="B1" s="891" t="s">
        <v>733</v>
      </c>
      <c r="C1" s="891" t="s">
        <v>727</v>
      </c>
    </row>
    <row r="2" spans="1:3" x14ac:dyDescent="0.25">
      <c r="A2" s="892"/>
      <c r="B2" s="893" t="s">
        <v>734</v>
      </c>
      <c r="C2" s="894">
        <v>123</v>
      </c>
    </row>
    <row r="3" spans="1:3" x14ac:dyDescent="0.25">
      <c r="A3" s="892"/>
      <c r="B3" s="892" t="s">
        <v>735</v>
      </c>
      <c r="C3" s="894">
        <v>554217</v>
      </c>
    </row>
    <row r="4" spans="1:3" x14ac:dyDescent="0.25">
      <c r="A4" s="892"/>
      <c r="B4" s="892" t="s">
        <v>736</v>
      </c>
      <c r="C4" s="894" t="s">
        <v>736</v>
      </c>
    </row>
    <row r="5" spans="1:3" x14ac:dyDescent="0.25">
      <c r="A5" s="892"/>
      <c r="B5" s="892"/>
      <c r="C5" s="894"/>
    </row>
    <row r="6" spans="1:3" x14ac:dyDescent="0.25">
      <c r="A6" s="892"/>
      <c r="B6" s="892"/>
      <c r="C6" s="894"/>
    </row>
    <row r="7" spans="1:3" x14ac:dyDescent="0.25">
      <c r="A7" s="892"/>
      <c r="B7" s="892"/>
      <c r="C7" s="894"/>
    </row>
    <row r="8" spans="1:3" x14ac:dyDescent="0.25">
      <c r="A8" s="892"/>
      <c r="B8" s="892"/>
      <c r="C8" s="894"/>
    </row>
    <row r="9" spans="1:3" x14ac:dyDescent="0.25">
      <c r="A9" s="892"/>
      <c r="B9" s="892"/>
      <c r="C9" s="894"/>
    </row>
    <row r="10" spans="1:3" x14ac:dyDescent="0.25">
      <c r="A10" s="892"/>
      <c r="B10" s="892"/>
      <c r="C10" s="894"/>
    </row>
    <row r="11" spans="1:3" x14ac:dyDescent="0.25">
      <c r="A11" s="892"/>
      <c r="B11" s="892" t="s">
        <v>737</v>
      </c>
      <c r="C11" s="894" t="s">
        <v>737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U39"/>
  <sheetViews>
    <sheetView showGridLines="0" showRowColHeaders="0" workbookViewId="0">
      <selection activeCell="C25" sqref="C25"/>
    </sheetView>
  </sheetViews>
  <sheetFormatPr defaultColWidth="0" defaultRowHeight="15" zeroHeight="1" x14ac:dyDescent="0.25"/>
  <cols>
    <col min="1" max="1" width="9.140625" customWidth="1"/>
    <col min="2" max="2" width="30" customWidth="1"/>
    <col min="3" max="3" width="40.5703125" customWidth="1"/>
    <col min="4" max="6" width="9.140625" customWidth="1"/>
    <col min="7" max="7" width="19.5703125" customWidth="1"/>
    <col min="8" max="8" width="19.85546875" customWidth="1"/>
    <col min="9" max="9" width="9.140625" customWidth="1"/>
    <col min="10" max="21" width="0" hidden="1" customWidth="1"/>
    <col min="22" max="16384" width="9.140625" hidden="1"/>
  </cols>
  <sheetData>
    <row r="1" spans="1:21" x14ac:dyDescent="0.25">
      <c r="A1" s="890"/>
      <c r="B1" s="890"/>
      <c r="C1" s="890"/>
      <c r="D1" s="890"/>
      <c r="E1" s="890"/>
      <c r="F1" s="890"/>
      <c r="G1" s="890"/>
      <c r="H1" s="890"/>
      <c r="I1" s="890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</row>
    <row r="2" spans="1:21" x14ac:dyDescent="0.25">
      <c r="A2" s="890"/>
      <c r="B2" s="890"/>
      <c r="C2" s="890"/>
      <c r="D2" s="890"/>
      <c r="E2" s="890"/>
      <c r="F2" s="890"/>
      <c r="G2" s="890"/>
      <c r="H2" s="890"/>
      <c r="I2" s="890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x14ac:dyDescent="0.25">
      <c r="A3" s="890"/>
      <c r="B3" s="890"/>
      <c r="C3" s="890"/>
      <c r="D3" s="890"/>
      <c r="E3" s="890"/>
      <c r="F3" s="890"/>
      <c r="G3" s="890"/>
      <c r="H3" s="890"/>
      <c r="I3" s="890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890"/>
      <c r="B4" s="890"/>
      <c r="C4" s="890"/>
      <c r="D4" s="890"/>
      <c r="E4" s="890"/>
      <c r="F4" s="890"/>
      <c r="G4" s="890"/>
      <c r="H4" s="890"/>
      <c r="I4" s="890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x14ac:dyDescent="0.25">
      <c r="A5" s="890"/>
      <c r="B5" s="890"/>
      <c r="C5" s="890"/>
      <c r="D5" s="890"/>
      <c r="E5" s="890"/>
      <c r="F5" s="890"/>
      <c r="G5" s="890"/>
      <c r="H5" s="890"/>
      <c r="I5" s="890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x14ac:dyDescent="0.25">
      <c r="A6" s="890"/>
      <c r="B6" s="890"/>
      <c r="C6" s="890"/>
      <c r="D6" s="890"/>
      <c r="E6" s="890"/>
      <c r="F6" s="890"/>
      <c r="G6" s="890"/>
      <c r="H6" s="890"/>
      <c r="I6" s="890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x14ac:dyDescent="0.25">
      <c r="A7" s="890"/>
      <c r="B7" s="890"/>
      <c r="C7" s="890"/>
      <c r="D7" s="890"/>
      <c r="E7" s="890"/>
      <c r="F7" s="890"/>
      <c r="G7" s="890"/>
      <c r="H7" s="890"/>
      <c r="I7" s="890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x14ac:dyDescent="0.25">
      <c r="A8" s="890"/>
      <c r="B8" s="890"/>
      <c r="C8" s="890"/>
      <c r="D8" s="890"/>
      <c r="E8" s="890"/>
      <c r="F8" s="890"/>
      <c r="G8" s="890"/>
      <c r="H8" s="890"/>
      <c r="I8" s="890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x14ac:dyDescent="0.25">
      <c r="A9" s="890"/>
      <c r="B9" s="890"/>
      <c r="C9" s="890"/>
      <c r="D9" s="890"/>
      <c r="E9" s="890"/>
      <c r="F9" s="890"/>
      <c r="G9" s="890"/>
      <c r="H9" s="890"/>
      <c r="I9" s="890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25">
      <c r="A10" s="890"/>
      <c r="B10" s="890"/>
      <c r="C10" s="890"/>
      <c r="D10" s="890"/>
      <c r="E10" s="890"/>
      <c r="F10" s="890"/>
      <c r="G10" s="890"/>
      <c r="H10" s="890"/>
      <c r="I10" s="890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x14ac:dyDescent="0.25">
      <c r="A11" s="890"/>
      <c r="B11" s="890"/>
      <c r="C11" s="890"/>
      <c r="D11" s="890"/>
      <c r="E11" s="890"/>
      <c r="F11" s="890"/>
      <c r="G11" s="890"/>
      <c r="H11" s="890"/>
      <c r="I11" s="890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x14ac:dyDescent="0.25">
      <c r="A12" s="890"/>
      <c r="B12" s="890"/>
      <c r="C12" s="890"/>
      <c r="D12" s="890"/>
      <c r="E12" s="890"/>
      <c r="F12" s="890"/>
      <c r="G12" s="890"/>
      <c r="H12" s="890"/>
      <c r="I12" s="890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25">
      <c r="A13" s="890"/>
      <c r="B13" s="890"/>
      <c r="C13" s="890"/>
      <c r="D13" s="890"/>
      <c r="E13" s="890"/>
      <c r="F13" s="890"/>
      <c r="G13" s="890"/>
      <c r="H13" s="890"/>
      <c r="I13" s="890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x14ac:dyDescent="0.25">
      <c r="A14" s="890"/>
      <c r="B14" s="890"/>
      <c r="C14" s="890"/>
      <c r="D14" s="890"/>
      <c r="E14" s="890"/>
      <c r="F14" s="890"/>
      <c r="G14" s="890"/>
      <c r="H14" s="890"/>
      <c r="I14" s="890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x14ac:dyDescent="0.25">
      <c r="A15" s="890"/>
      <c r="B15" s="890"/>
      <c r="C15" s="890"/>
      <c r="D15" s="890"/>
      <c r="E15" s="890"/>
      <c r="F15" s="890"/>
      <c r="G15" s="890"/>
      <c r="H15" s="890"/>
      <c r="I15" s="890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A16" s="890"/>
      <c r="B16" s="890"/>
      <c r="C16" s="890"/>
      <c r="D16" s="890"/>
      <c r="E16" s="890"/>
      <c r="F16" s="890"/>
      <c r="G16" s="890"/>
      <c r="H16" s="890"/>
      <c r="I16" s="890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x14ac:dyDescent="0.25">
      <c r="A17" s="890"/>
      <c r="B17" s="890"/>
      <c r="C17" s="890"/>
      <c r="D17" s="890"/>
      <c r="E17" s="890"/>
      <c r="F17" s="890"/>
      <c r="G17" s="890"/>
      <c r="H17" s="890"/>
      <c r="I17" s="890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x14ac:dyDescent="0.25">
      <c r="A18" s="890"/>
      <c r="B18" s="890"/>
      <c r="C18" s="890"/>
      <c r="D18" s="890"/>
      <c r="E18" s="890"/>
      <c r="F18" s="890"/>
      <c r="G18" s="890"/>
      <c r="H18" s="890"/>
      <c r="I18" s="890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x14ac:dyDescent="0.25">
      <c r="A19" s="890"/>
      <c r="B19" s="890"/>
      <c r="C19" s="890"/>
      <c r="D19" s="890"/>
      <c r="E19" s="890"/>
      <c r="F19" s="890"/>
      <c r="G19" s="890"/>
      <c r="H19" s="890"/>
      <c r="I19" s="890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x14ac:dyDescent="0.25">
      <c r="A20" s="890"/>
      <c r="B20" s="890"/>
      <c r="C20" s="890"/>
      <c r="D20" s="890"/>
      <c r="E20" s="890"/>
      <c r="F20" s="890"/>
      <c r="G20" s="890"/>
      <c r="H20" s="890"/>
      <c r="I20" s="890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x14ac:dyDescent="0.25">
      <c r="A21" s="890"/>
      <c r="B21" s="890"/>
      <c r="C21" s="890"/>
      <c r="D21" s="890"/>
      <c r="E21" s="890"/>
      <c r="F21" s="890"/>
      <c r="G21" s="890"/>
      <c r="H21" s="890"/>
      <c r="I21" s="890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x14ac:dyDescent="0.25">
      <c r="A22" s="890"/>
      <c r="B22" s="890"/>
      <c r="C22" s="890"/>
      <c r="D22" s="890"/>
      <c r="E22" s="890"/>
      <c r="F22" s="890"/>
      <c r="G22" s="890"/>
      <c r="H22" s="890"/>
      <c r="I22" s="890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25">
      <c r="A23" s="886"/>
      <c r="B23" s="886"/>
      <c r="C23" s="886"/>
      <c r="D23" s="886"/>
      <c r="E23" s="886"/>
      <c r="F23" s="886"/>
      <c r="G23" s="886"/>
      <c r="H23" s="886"/>
      <c r="I23" s="88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1:21" s="490" customFormat="1" ht="26.25" x14ac:dyDescent="0.4">
      <c r="A24" s="887"/>
      <c r="B24" s="888" t="s">
        <v>733</v>
      </c>
      <c r="C24" s="895"/>
      <c r="D24" s="887"/>
      <c r="E24" s="887"/>
      <c r="F24" s="887"/>
      <c r="G24" s="887"/>
      <c r="H24" s="887"/>
      <c r="I24" s="887"/>
      <c r="J24" s="889"/>
      <c r="K24" s="889"/>
      <c r="L24" s="889"/>
      <c r="M24" s="889"/>
      <c r="N24" s="889"/>
      <c r="O24" s="889"/>
      <c r="P24" s="889"/>
      <c r="Q24" s="889"/>
      <c r="R24" s="889"/>
      <c r="S24" s="889"/>
      <c r="T24" s="889"/>
      <c r="U24" s="889"/>
    </row>
    <row r="25" spans="1:21" s="490" customFormat="1" ht="26.25" x14ac:dyDescent="0.4">
      <c r="A25" s="887"/>
      <c r="B25" s="888" t="s">
        <v>727</v>
      </c>
      <c r="C25" s="896"/>
      <c r="D25" s="887"/>
      <c r="E25" s="887"/>
      <c r="F25" s="887"/>
      <c r="G25" s="887"/>
      <c r="H25" s="887"/>
      <c r="I25" s="887"/>
      <c r="J25" s="889"/>
      <c r="K25" s="889"/>
      <c r="L25" s="889"/>
      <c r="M25" s="889"/>
      <c r="N25" s="889"/>
      <c r="O25" s="889"/>
      <c r="P25" s="889"/>
      <c r="Q25" s="889"/>
      <c r="R25" s="889"/>
      <c r="S25" s="889"/>
      <c r="T25" s="889"/>
      <c r="U25" s="889"/>
    </row>
    <row r="26" spans="1:21" x14ac:dyDescent="0.25">
      <c r="A26" s="886"/>
      <c r="B26" s="886"/>
      <c r="C26" s="886"/>
      <c r="D26" s="886"/>
      <c r="E26" s="886"/>
      <c r="F26" s="886"/>
      <c r="G26" s="886"/>
      <c r="H26" s="886"/>
      <c r="I26" s="88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1:21" hidden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1:21" hidden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1:21" hidden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1:21" hidden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1:21" hidden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1:21" hidden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21" hidden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1:21" hidden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1:21" hidden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:21" hidden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1:21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1:21" hidden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1:21" hidden="1" x14ac:dyDescent="0.25"/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/>
  <dimension ref="A1:R1837"/>
  <sheetViews>
    <sheetView showGridLines="0" workbookViewId="0">
      <selection activeCell="A15" sqref="A15"/>
    </sheetView>
  </sheetViews>
  <sheetFormatPr defaultRowHeight="18" customHeight="1" x14ac:dyDescent="0.25"/>
  <cols>
    <col min="1" max="1" width="18.7109375" customWidth="1"/>
    <col min="2" max="2" width="0.7109375" customWidth="1"/>
    <col min="3" max="3" width="2.28515625" hidden="1" customWidth="1"/>
    <col min="4" max="4" width="10.7109375" bestFit="1" customWidth="1"/>
    <col min="5" max="5" width="14.140625" bestFit="1" customWidth="1"/>
    <col min="6" max="6" width="12.5703125" bestFit="1" customWidth="1"/>
    <col min="7" max="7" width="21.28515625" customWidth="1"/>
    <col min="8" max="8" width="28.7109375" bestFit="1" customWidth="1"/>
    <col min="9" max="9" width="23.28515625" bestFit="1" customWidth="1"/>
    <col min="10" max="10" width="28.140625" customWidth="1"/>
    <col min="11" max="14" width="8.85546875" customWidth="1"/>
    <col min="15" max="15" width="8.28515625" bestFit="1" customWidth="1"/>
    <col min="16" max="16" width="7.140625" bestFit="1" customWidth="1"/>
    <col min="17" max="17" width="0" hidden="1" customWidth="1"/>
    <col min="18" max="18" width="16.28515625" customWidth="1"/>
    <col min="21" max="21" width="2.42578125" customWidth="1"/>
  </cols>
  <sheetData>
    <row r="1" spans="1:18" ht="31.5" x14ac:dyDescent="0.5">
      <c r="A1" s="963"/>
      <c r="D1" s="859" t="s">
        <v>680</v>
      </c>
      <c r="F1" s="22"/>
      <c r="P1" s="57"/>
      <c r="Q1" s="57"/>
    </row>
    <row r="2" spans="1:18" ht="3.75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  <c r="R2" s="58"/>
    </row>
    <row r="3" spans="1:18" ht="18" customHeight="1" x14ac:dyDescent="0.25">
      <c r="A3" s="606" t="s">
        <v>0</v>
      </c>
    </row>
    <row r="4" spans="1:18" ht="18" customHeight="1" x14ac:dyDescent="0.25">
      <c r="A4" s="606"/>
      <c r="D4" s="857"/>
      <c r="E4" s="858" t="s">
        <v>681</v>
      </c>
      <c r="F4" s="965">
        <v>43374</v>
      </c>
      <c r="G4" s="965"/>
    </row>
    <row r="5" spans="1:18" ht="18" customHeight="1" x14ac:dyDescent="0.25">
      <c r="A5" s="606" t="s">
        <v>201</v>
      </c>
      <c r="D5" s="857"/>
      <c r="E5" s="858" t="s">
        <v>682</v>
      </c>
      <c r="F5" s="965">
        <v>43378</v>
      </c>
      <c r="G5" s="965"/>
    </row>
    <row r="6" spans="1:18" ht="18" customHeight="1" x14ac:dyDescent="0.25">
      <c r="A6" s="606" t="s">
        <v>198</v>
      </c>
      <c r="D6" s="857"/>
      <c r="E6" s="858" t="s">
        <v>696</v>
      </c>
      <c r="F6" s="966" t="s">
        <v>693</v>
      </c>
      <c r="G6" s="966"/>
    </row>
    <row r="7" spans="1:18" ht="18" customHeight="1" x14ac:dyDescent="0.25">
      <c r="A7" s="548" t="s">
        <v>199</v>
      </c>
    </row>
    <row r="8" spans="1:18" ht="18" hidden="1" customHeight="1" x14ac:dyDescent="0.25">
      <c r="A8" s="606"/>
    </row>
    <row r="9" spans="1:18" ht="18" hidden="1" customHeight="1" x14ac:dyDescent="0.25"/>
    <row r="10" spans="1:18" ht="18" hidden="1" customHeight="1" x14ac:dyDescent="0.25"/>
    <row r="11" spans="1:18" ht="18" hidden="1" customHeight="1" x14ac:dyDescent="0.25"/>
    <row r="12" spans="1:18" ht="33" customHeight="1" x14ac:dyDescent="0.25">
      <c r="A12" s="606" t="s">
        <v>208</v>
      </c>
      <c r="D12" s="853" t="s">
        <v>207</v>
      </c>
      <c r="E12" s="853" t="s">
        <v>172</v>
      </c>
      <c r="F12" s="853" t="s">
        <v>204</v>
      </c>
      <c r="G12" s="853" t="s">
        <v>12</v>
      </c>
      <c r="H12" s="853" t="s">
        <v>13</v>
      </c>
      <c r="I12" s="853" t="s">
        <v>14</v>
      </c>
      <c r="J12" s="853" t="s">
        <v>15</v>
      </c>
      <c r="K12" s="854" t="s">
        <v>209</v>
      </c>
      <c r="L12" s="854" t="s">
        <v>210</v>
      </c>
      <c r="M12" s="855" t="s">
        <v>694</v>
      </c>
      <c r="N12" s="854" t="s">
        <v>65</v>
      </c>
      <c r="O12" s="853" t="s">
        <v>47</v>
      </c>
      <c r="P12" s="853" t="s">
        <v>695</v>
      </c>
      <c r="Q12" s="856" t="s">
        <v>158</v>
      </c>
      <c r="R12" s="853" t="s">
        <v>623</v>
      </c>
    </row>
    <row r="13" spans="1:18" ht="18" customHeight="1" x14ac:dyDescent="0.25">
      <c r="A13" s="606" t="s">
        <v>205</v>
      </c>
      <c r="D13" s="52">
        <v>43225</v>
      </c>
      <c r="E13" s="52">
        <v>43378</v>
      </c>
      <c r="F13" s="52"/>
      <c r="G13" t="s">
        <v>185</v>
      </c>
      <c r="H13" t="s">
        <v>189</v>
      </c>
      <c r="I13" t="s">
        <v>194</v>
      </c>
      <c r="J13" t="s">
        <v>700</v>
      </c>
      <c r="K13" s="852"/>
      <c r="L13" s="852">
        <v>10</v>
      </c>
      <c r="M13" s="852"/>
      <c r="N13" s="852">
        <v>10</v>
      </c>
      <c r="O13" t="s">
        <v>517</v>
      </c>
      <c r="P13" t="s">
        <v>706</v>
      </c>
      <c r="Q13">
        <v>9</v>
      </c>
    </row>
    <row r="14" spans="1:18" ht="18" customHeight="1" x14ac:dyDescent="0.25">
      <c r="A14" s="606"/>
      <c r="D14" s="52">
        <v>43225</v>
      </c>
      <c r="E14" s="52">
        <v>43378</v>
      </c>
      <c r="F14" s="52"/>
      <c r="G14" t="s">
        <v>185</v>
      </c>
      <c r="H14" t="s">
        <v>189</v>
      </c>
      <c r="I14" t="s">
        <v>194</v>
      </c>
      <c r="J14" t="s">
        <v>701</v>
      </c>
      <c r="K14" s="852"/>
      <c r="L14" s="852">
        <v>10</v>
      </c>
      <c r="M14" s="852"/>
      <c r="N14" s="852">
        <v>10</v>
      </c>
      <c r="O14" t="s">
        <v>517</v>
      </c>
      <c r="P14" t="s">
        <v>707</v>
      </c>
      <c r="Q14">
        <v>10</v>
      </c>
    </row>
    <row r="15" spans="1:18" ht="18" customHeight="1" x14ac:dyDescent="0.25">
      <c r="A15" s="606" t="s">
        <v>200</v>
      </c>
      <c r="D15" s="52">
        <v>43112</v>
      </c>
      <c r="E15" s="52">
        <v>43378</v>
      </c>
      <c r="F15" s="52">
        <v>43378</v>
      </c>
      <c r="G15" t="s">
        <v>1</v>
      </c>
      <c r="H15" t="s">
        <v>683</v>
      </c>
      <c r="I15" t="s">
        <v>653</v>
      </c>
      <c r="J15" t="s">
        <v>703</v>
      </c>
      <c r="K15" s="852">
        <v>3302.64</v>
      </c>
      <c r="L15" s="852"/>
      <c r="M15" s="852"/>
      <c r="N15" s="852">
        <v>3302.64</v>
      </c>
      <c r="O15" t="s">
        <v>163</v>
      </c>
      <c r="P15" t="s">
        <v>714</v>
      </c>
      <c r="Q15">
        <v>11</v>
      </c>
    </row>
    <row r="16" spans="1:18" ht="18" customHeight="1" x14ac:dyDescent="0.25">
      <c r="A16" s="606" t="s">
        <v>202</v>
      </c>
      <c r="D16" s="52">
        <v>42165</v>
      </c>
      <c r="E16" s="52">
        <v>43378</v>
      </c>
      <c r="F16" s="52">
        <v>43378</v>
      </c>
      <c r="G16" t="s">
        <v>486</v>
      </c>
      <c r="H16" t="s">
        <v>691</v>
      </c>
      <c r="I16" t="s">
        <v>653</v>
      </c>
      <c r="J16" t="s">
        <v>702</v>
      </c>
      <c r="K16" s="47"/>
      <c r="L16" s="47">
        <v>157.69999999999999</v>
      </c>
      <c r="M16" s="47"/>
      <c r="N16" s="47">
        <v>157.69999999999999</v>
      </c>
      <c r="O16" t="s">
        <v>163</v>
      </c>
      <c r="P16" t="s">
        <v>715</v>
      </c>
      <c r="Q16">
        <v>13</v>
      </c>
    </row>
    <row r="17" spans="1:18" ht="18" customHeight="1" x14ac:dyDescent="0.25">
      <c r="A17" s="606" t="s">
        <v>203</v>
      </c>
      <c r="D17" s="52">
        <v>43375</v>
      </c>
      <c r="E17" s="52">
        <v>43375</v>
      </c>
      <c r="F17" s="52">
        <v>43375</v>
      </c>
      <c r="G17" t="s">
        <v>690</v>
      </c>
      <c r="H17" t="s">
        <v>191</v>
      </c>
      <c r="I17" t="s">
        <v>653</v>
      </c>
      <c r="J17" t="s">
        <v>191</v>
      </c>
      <c r="K17" s="47"/>
      <c r="L17" s="47">
        <v>3.14</v>
      </c>
      <c r="M17" s="47"/>
      <c r="N17" s="47">
        <v>3.14</v>
      </c>
      <c r="O17" t="s">
        <v>163</v>
      </c>
      <c r="Q17">
        <v>71</v>
      </c>
    </row>
    <row r="18" spans="1:18" ht="18" customHeight="1" x14ac:dyDescent="0.25">
      <c r="A18" s="606"/>
      <c r="D18" s="52">
        <v>43376</v>
      </c>
      <c r="E18" s="52">
        <v>43376</v>
      </c>
      <c r="F18" s="52">
        <v>43376</v>
      </c>
      <c r="G18" t="s">
        <v>690</v>
      </c>
      <c r="H18" t="s">
        <v>192</v>
      </c>
      <c r="I18" t="s">
        <v>653</v>
      </c>
      <c r="J18" t="s">
        <v>192</v>
      </c>
      <c r="K18" s="47"/>
      <c r="L18" s="47">
        <v>1.95</v>
      </c>
      <c r="M18" s="47"/>
      <c r="N18" s="47">
        <v>1.95</v>
      </c>
      <c r="O18" t="s">
        <v>163</v>
      </c>
      <c r="Q18">
        <v>72</v>
      </c>
    </row>
    <row r="19" spans="1:18" ht="18" customHeight="1" x14ac:dyDescent="0.25">
      <c r="A19" s="606"/>
      <c r="D19" s="52">
        <v>43377</v>
      </c>
      <c r="E19" s="52">
        <v>43377</v>
      </c>
      <c r="F19" s="52">
        <v>43377</v>
      </c>
      <c r="G19" t="s">
        <v>1</v>
      </c>
      <c r="H19" t="s">
        <v>684</v>
      </c>
      <c r="I19" t="s">
        <v>653</v>
      </c>
      <c r="J19" t="s">
        <v>705</v>
      </c>
      <c r="K19" s="47">
        <v>1000</v>
      </c>
      <c r="L19" s="47"/>
      <c r="M19" s="47"/>
      <c r="N19" s="47">
        <v>1000</v>
      </c>
      <c r="O19" t="s">
        <v>163</v>
      </c>
      <c r="P19" t="s">
        <v>678</v>
      </c>
      <c r="Q19">
        <v>73</v>
      </c>
      <c r="R19" t="s">
        <v>713</v>
      </c>
    </row>
    <row r="20" spans="1:18" ht="18" customHeight="1" x14ac:dyDescent="0.25">
      <c r="A20" s="606"/>
      <c r="D20" s="52">
        <v>43378</v>
      </c>
      <c r="E20" s="52">
        <v>43378</v>
      </c>
      <c r="F20" s="52">
        <v>43378</v>
      </c>
      <c r="G20" t="s">
        <v>160</v>
      </c>
      <c r="H20" t="s">
        <v>704</v>
      </c>
      <c r="I20" t="s">
        <v>653</v>
      </c>
      <c r="J20" t="s">
        <v>718</v>
      </c>
      <c r="K20" s="47"/>
      <c r="L20" s="47">
        <v>1750</v>
      </c>
      <c r="M20" s="47"/>
      <c r="N20" s="47">
        <v>1750</v>
      </c>
      <c r="O20" t="s">
        <v>163</v>
      </c>
      <c r="Q20">
        <v>74</v>
      </c>
    </row>
    <row r="21" spans="1:18" ht="18" customHeight="1" x14ac:dyDescent="0.25">
      <c r="A21" s="606"/>
      <c r="D21" s="52">
        <v>43378</v>
      </c>
      <c r="E21" s="52">
        <v>43378</v>
      </c>
      <c r="F21" s="52">
        <v>43378</v>
      </c>
      <c r="G21" t="s">
        <v>160</v>
      </c>
      <c r="H21" t="s">
        <v>699</v>
      </c>
      <c r="I21" t="s">
        <v>194</v>
      </c>
      <c r="J21" t="s">
        <v>718</v>
      </c>
      <c r="K21" s="47">
        <v>1750</v>
      </c>
      <c r="L21" s="47"/>
      <c r="M21" s="47"/>
      <c r="N21" s="47">
        <v>1750</v>
      </c>
      <c r="O21" t="s">
        <v>163</v>
      </c>
      <c r="Q21">
        <v>75</v>
      </c>
    </row>
    <row r="22" spans="1:18" ht="18" customHeight="1" x14ac:dyDescent="0.25">
      <c r="A22" s="621"/>
      <c r="D22" s="52"/>
      <c r="E22" s="52"/>
      <c r="F22" s="52"/>
      <c r="K22" s="47"/>
      <c r="L22" s="47"/>
      <c r="M22" s="47"/>
      <c r="N22" s="47"/>
    </row>
    <row r="23" spans="1:18" ht="18" customHeight="1" x14ac:dyDescent="0.25">
      <c r="A23" s="621"/>
      <c r="D23" s="52"/>
      <c r="E23" s="52"/>
      <c r="F23" s="52"/>
      <c r="K23" s="47"/>
      <c r="L23" s="47"/>
      <c r="M23" s="47"/>
      <c r="N23" s="47"/>
    </row>
    <row r="24" spans="1:18" ht="18" customHeight="1" x14ac:dyDescent="0.25">
      <c r="A24" s="621"/>
      <c r="D24" s="52"/>
      <c r="E24" s="52"/>
      <c r="F24" s="52"/>
      <c r="K24" s="47"/>
      <c r="L24" s="47"/>
      <c r="M24" s="47"/>
      <c r="N24" s="47"/>
    </row>
    <row r="25" spans="1:18" ht="18" customHeight="1" x14ac:dyDescent="0.25">
      <c r="D25" s="52"/>
      <c r="E25" s="52"/>
      <c r="F25" s="52"/>
      <c r="K25" s="47"/>
      <c r="L25" s="47"/>
      <c r="M25" s="47"/>
      <c r="N25" s="47"/>
    </row>
    <row r="26" spans="1:18" ht="18" customHeight="1" x14ac:dyDescent="0.25">
      <c r="D26" s="52"/>
      <c r="E26" s="52"/>
      <c r="F26" s="52"/>
      <c r="K26" s="47"/>
      <c r="L26" s="47"/>
      <c r="M26" s="47"/>
      <c r="N26" s="47"/>
    </row>
    <row r="27" spans="1:18" ht="18" customHeight="1" x14ac:dyDescent="0.25">
      <c r="D27" s="52"/>
      <c r="E27" s="52"/>
      <c r="F27" s="52"/>
      <c r="K27" s="47"/>
      <c r="L27" s="47"/>
      <c r="M27" s="47"/>
      <c r="N27" s="47"/>
    </row>
    <row r="28" spans="1:18" ht="18" customHeight="1" x14ac:dyDescent="0.25">
      <c r="D28" s="52"/>
      <c r="E28" s="52"/>
      <c r="F28" s="52"/>
      <c r="K28" s="47"/>
      <c r="L28" s="47"/>
      <c r="M28" s="47"/>
      <c r="N28" s="47"/>
    </row>
    <row r="29" spans="1:18" ht="18" customHeight="1" x14ac:dyDescent="0.25">
      <c r="D29" s="52"/>
      <c r="E29" s="52"/>
      <c r="F29" s="52"/>
      <c r="K29" s="47"/>
      <c r="L29" s="47"/>
      <c r="M29" s="47"/>
      <c r="N29" s="47"/>
    </row>
    <row r="30" spans="1:18" ht="18" customHeight="1" x14ac:dyDescent="0.25">
      <c r="D30" s="52"/>
      <c r="E30" s="52"/>
      <c r="F30" s="52"/>
      <c r="K30" s="47"/>
      <c r="L30" s="47"/>
      <c r="M30" s="47"/>
      <c r="N30" s="47"/>
    </row>
    <row r="31" spans="1:18" ht="18" customHeight="1" x14ac:dyDescent="0.25">
      <c r="D31" s="52"/>
      <c r="E31" s="52"/>
      <c r="F31" s="52"/>
      <c r="K31" s="47"/>
      <c r="L31" s="47"/>
      <c r="M31" s="47"/>
      <c r="N31" s="47"/>
    </row>
    <row r="32" spans="1:18" ht="18" customHeight="1" x14ac:dyDescent="0.25">
      <c r="D32" s="52"/>
      <c r="E32" s="52"/>
      <c r="F32" s="52"/>
      <c r="K32" s="47"/>
      <c r="L32" s="47"/>
      <c r="M32" s="47"/>
      <c r="N32" s="47"/>
    </row>
    <row r="33" spans="4:14" ht="18" customHeight="1" x14ac:dyDescent="0.25">
      <c r="D33" s="52"/>
      <c r="E33" s="52"/>
      <c r="F33" s="52"/>
      <c r="K33" s="47"/>
      <c r="L33" s="47"/>
      <c r="M33" s="47"/>
      <c r="N33" s="47"/>
    </row>
    <row r="34" spans="4:14" ht="18" customHeight="1" x14ac:dyDescent="0.25">
      <c r="D34" s="52"/>
      <c r="E34" s="52"/>
      <c r="F34" s="52"/>
      <c r="K34" s="47"/>
      <c r="L34" s="47"/>
      <c r="M34" s="47"/>
      <c r="N34" s="47"/>
    </row>
    <row r="35" spans="4:14" ht="18" customHeight="1" x14ac:dyDescent="0.25">
      <c r="D35" s="52"/>
      <c r="E35" s="52"/>
      <c r="F35" s="52"/>
      <c r="K35" s="47"/>
      <c r="L35" s="47"/>
      <c r="M35" s="47"/>
      <c r="N35" s="47"/>
    </row>
    <row r="36" spans="4:14" ht="18" customHeight="1" x14ac:dyDescent="0.25">
      <c r="D36" s="52"/>
      <c r="E36" s="52"/>
      <c r="F36" s="52"/>
      <c r="K36" s="47"/>
      <c r="L36" s="47"/>
      <c r="M36" s="47"/>
      <c r="N36" s="47"/>
    </row>
    <row r="37" spans="4:14" ht="18" customHeight="1" x14ac:dyDescent="0.25">
      <c r="D37" s="52"/>
      <c r="E37" s="52"/>
      <c r="F37" s="52"/>
      <c r="K37" s="47"/>
      <c r="L37" s="47"/>
      <c r="M37" s="47"/>
      <c r="N37" s="47"/>
    </row>
    <row r="38" spans="4:14" ht="18" customHeight="1" x14ac:dyDescent="0.25">
      <c r="D38" s="52"/>
      <c r="E38" s="52"/>
      <c r="F38" s="52"/>
      <c r="K38" s="47"/>
      <c r="L38" s="47"/>
      <c r="M38" s="47"/>
      <c r="N38" s="47"/>
    </row>
    <row r="39" spans="4:14" ht="18" customHeight="1" x14ac:dyDescent="0.25">
      <c r="D39" s="52"/>
      <c r="E39" s="52"/>
      <c r="F39" s="52"/>
      <c r="K39" s="47"/>
      <c r="L39" s="47"/>
      <c r="M39" s="47"/>
      <c r="N39" s="47"/>
    </row>
    <row r="40" spans="4:14" ht="18" customHeight="1" x14ac:dyDescent="0.25">
      <c r="D40" s="52"/>
      <c r="E40" s="52"/>
      <c r="F40" s="52"/>
      <c r="K40" s="47"/>
      <c r="L40" s="47"/>
      <c r="M40" s="47"/>
      <c r="N40" s="47"/>
    </row>
    <row r="41" spans="4:14" ht="18" customHeight="1" x14ac:dyDescent="0.25">
      <c r="D41" s="52"/>
      <c r="E41" s="52"/>
      <c r="F41" s="52"/>
      <c r="K41" s="47"/>
      <c r="L41" s="47"/>
      <c r="M41" s="47"/>
      <c r="N41" s="47"/>
    </row>
    <row r="42" spans="4:14" ht="18" customHeight="1" x14ac:dyDescent="0.25">
      <c r="D42" s="52"/>
      <c r="E42" s="52"/>
      <c r="F42" s="52"/>
      <c r="K42" s="47"/>
      <c r="L42" s="47"/>
      <c r="M42" s="47"/>
      <c r="N42" s="47"/>
    </row>
    <row r="43" spans="4:14" ht="18" customHeight="1" x14ac:dyDescent="0.25">
      <c r="D43" s="52"/>
      <c r="E43" s="52"/>
      <c r="F43" s="52"/>
      <c r="K43" s="47"/>
      <c r="L43" s="47"/>
      <c r="M43" s="47"/>
      <c r="N43" s="47"/>
    </row>
    <row r="44" spans="4:14" ht="18" customHeight="1" x14ac:dyDescent="0.25">
      <c r="D44" s="52"/>
      <c r="E44" s="52"/>
      <c r="F44" s="52"/>
      <c r="K44" s="47"/>
      <c r="L44" s="47"/>
      <c r="M44" s="47"/>
      <c r="N44" s="47"/>
    </row>
    <row r="45" spans="4:14" ht="18" customHeight="1" x14ac:dyDescent="0.25">
      <c r="D45" s="52"/>
      <c r="E45" s="52"/>
      <c r="F45" s="52"/>
      <c r="K45" s="47"/>
      <c r="L45" s="47"/>
      <c r="M45" s="47"/>
      <c r="N45" s="47"/>
    </row>
    <row r="46" spans="4:14" ht="18" customHeight="1" x14ac:dyDescent="0.25">
      <c r="D46" s="52"/>
      <c r="E46" s="52"/>
      <c r="F46" s="52"/>
      <c r="K46" s="47"/>
      <c r="L46" s="47"/>
      <c r="M46" s="47"/>
      <c r="N46" s="47"/>
    </row>
    <row r="47" spans="4:14" ht="18" customHeight="1" x14ac:dyDescent="0.25">
      <c r="D47" s="52"/>
      <c r="E47" s="52"/>
      <c r="F47" s="52"/>
      <c r="K47" s="47"/>
      <c r="L47" s="47"/>
      <c r="M47" s="47"/>
      <c r="N47" s="47"/>
    </row>
    <row r="48" spans="4:14" ht="18" customHeight="1" x14ac:dyDescent="0.25">
      <c r="D48" s="52"/>
      <c r="E48" s="52"/>
      <c r="F48" s="52"/>
      <c r="K48" s="47"/>
      <c r="L48" s="47"/>
      <c r="M48" s="47"/>
      <c r="N48" s="47"/>
    </row>
    <row r="49" spans="4:14" ht="18" customHeight="1" x14ac:dyDescent="0.25">
      <c r="D49" s="52"/>
      <c r="E49" s="52"/>
      <c r="F49" s="52"/>
      <c r="K49" s="47"/>
      <c r="L49" s="47"/>
      <c r="M49" s="47"/>
      <c r="N49" s="47"/>
    </row>
    <row r="50" spans="4:14" ht="18" customHeight="1" x14ac:dyDescent="0.25">
      <c r="D50" s="52"/>
      <c r="E50" s="52"/>
      <c r="F50" s="52"/>
      <c r="K50" s="47"/>
      <c r="L50" s="47"/>
      <c r="M50" s="47"/>
      <c r="N50" s="47"/>
    </row>
    <row r="51" spans="4:14" ht="18" customHeight="1" x14ac:dyDescent="0.25">
      <c r="D51" s="52"/>
      <c r="E51" s="52"/>
      <c r="F51" s="52"/>
      <c r="K51" s="47"/>
      <c r="L51" s="47"/>
      <c r="M51" s="47"/>
      <c r="N51" s="47"/>
    </row>
    <row r="52" spans="4:14" ht="18" customHeight="1" x14ac:dyDescent="0.25">
      <c r="D52" s="52"/>
      <c r="E52" s="52"/>
      <c r="F52" s="52"/>
      <c r="K52" s="47"/>
      <c r="L52" s="47"/>
      <c r="M52" s="47"/>
      <c r="N52" s="47"/>
    </row>
    <row r="53" spans="4:14" ht="18" customHeight="1" x14ac:dyDescent="0.25">
      <c r="D53" s="52"/>
      <c r="E53" s="52"/>
      <c r="F53" s="52"/>
      <c r="K53" s="47"/>
      <c r="L53" s="47"/>
      <c r="M53" s="47"/>
      <c r="N53" s="47"/>
    </row>
    <row r="54" spans="4:14" ht="18" customHeight="1" x14ac:dyDescent="0.25">
      <c r="D54" s="52"/>
      <c r="E54" s="52"/>
      <c r="F54" s="52"/>
      <c r="K54" s="47"/>
      <c r="L54" s="47"/>
      <c r="M54" s="47"/>
      <c r="N54" s="47"/>
    </row>
    <row r="55" spans="4:14" ht="18" customHeight="1" x14ac:dyDescent="0.25">
      <c r="D55" s="52"/>
      <c r="E55" s="52"/>
      <c r="F55" s="52"/>
      <c r="K55" s="47"/>
      <c r="L55" s="47"/>
      <c r="M55" s="47"/>
      <c r="N55" s="47"/>
    </row>
    <row r="56" spans="4:14" ht="18" customHeight="1" x14ac:dyDescent="0.25">
      <c r="D56" s="52"/>
      <c r="E56" s="52"/>
      <c r="F56" s="52"/>
      <c r="K56" s="47"/>
      <c r="L56" s="47"/>
      <c r="M56" s="47"/>
      <c r="N56" s="47"/>
    </row>
    <row r="57" spans="4:14" ht="18" customHeight="1" x14ac:dyDescent="0.25">
      <c r="D57" s="52"/>
      <c r="E57" s="52"/>
      <c r="F57" s="52"/>
      <c r="K57" s="47"/>
      <c r="L57" s="47"/>
      <c r="M57" s="47"/>
      <c r="N57" s="47"/>
    </row>
    <row r="58" spans="4:14" ht="18" customHeight="1" x14ac:dyDescent="0.25">
      <c r="D58" s="52"/>
      <c r="E58" s="52"/>
      <c r="F58" s="52"/>
      <c r="K58" s="47"/>
      <c r="L58" s="47"/>
      <c r="M58" s="47"/>
      <c r="N58" s="47"/>
    </row>
    <row r="59" spans="4:14" ht="18" customHeight="1" x14ac:dyDescent="0.25">
      <c r="D59" s="52"/>
      <c r="E59" s="52"/>
      <c r="F59" s="52"/>
      <c r="K59" s="47"/>
      <c r="L59" s="47"/>
      <c r="M59" s="47"/>
      <c r="N59" s="47"/>
    </row>
    <row r="60" spans="4:14" ht="18" customHeight="1" x14ac:dyDescent="0.25">
      <c r="D60" s="52"/>
      <c r="E60" s="52"/>
      <c r="F60" s="52"/>
      <c r="K60" s="47"/>
      <c r="L60" s="47"/>
      <c r="M60" s="47"/>
      <c r="N60" s="47"/>
    </row>
    <row r="61" spans="4:14" ht="18" customHeight="1" x14ac:dyDescent="0.25">
      <c r="D61" s="52"/>
      <c r="E61" s="52"/>
      <c r="F61" s="52"/>
      <c r="K61" s="47"/>
      <c r="L61" s="47"/>
      <c r="M61" s="47"/>
      <c r="N61" s="47"/>
    </row>
    <row r="62" spans="4:14" ht="18" customHeight="1" x14ac:dyDescent="0.25">
      <c r="D62" s="52"/>
      <c r="E62" s="52"/>
      <c r="F62" s="52"/>
      <c r="K62" s="47"/>
      <c r="L62" s="47"/>
      <c r="M62" s="47"/>
      <c r="N62" s="47"/>
    </row>
    <row r="63" spans="4:14" ht="18" customHeight="1" x14ac:dyDescent="0.25">
      <c r="D63" s="52"/>
      <c r="E63" s="52"/>
      <c r="F63" s="52"/>
      <c r="K63" s="47"/>
      <c r="L63" s="47"/>
      <c r="M63" s="47"/>
      <c r="N63" s="47"/>
    </row>
    <row r="64" spans="4:14" ht="18" customHeight="1" x14ac:dyDescent="0.25">
      <c r="D64" s="52"/>
      <c r="E64" s="52"/>
      <c r="F64" s="52"/>
      <c r="K64" s="47"/>
      <c r="L64" s="47"/>
      <c r="M64" s="47"/>
      <c r="N64" s="47"/>
    </row>
    <row r="65" spans="4:14" ht="18" customHeight="1" x14ac:dyDescent="0.25">
      <c r="D65" s="52"/>
      <c r="E65" s="52"/>
      <c r="F65" s="52"/>
      <c r="K65" s="47"/>
      <c r="L65" s="47"/>
      <c r="M65" s="47"/>
      <c r="N65" s="47"/>
    </row>
    <row r="66" spans="4:14" ht="18" customHeight="1" x14ac:dyDescent="0.25">
      <c r="D66" s="52"/>
      <c r="E66" s="52"/>
      <c r="F66" s="52"/>
      <c r="K66" s="47"/>
      <c r="L66" s="47"/>
      <c r="M66" s="47"/>
      <c r="N66" s="47"/>
    </row>
    <row r="67" spans="4:14" ht="18" customHeight="1" x14ac:dyDescent="0.25">
      <c r="D67" s="52"/>
      <c r="E67" s="52"/>
      <c r="F67" s="52"/>
      <c r="K67" s="47"/>
      <c r="L67" s="47"/>
      <c r="M67" s="47"/>
      <c r="N67" s="47"/>
    </row>
    <row r="68" spans="4:14" ht="18" customHeight="1" x14ac:dyDescent="0.25">
      <c r="D68" s="52"/>
      <c r="E68" s="52"/>
      <c r="F68" s="52"/>
      <c r="K68" s="47"/>
      <c r="L68" s="47"/>
      <c r="M68" s="47"/>
      <c r="N68" s="47"/>
    </row>
    <row r="69" spans="4:14" ht="18" customHeight="1" x14ac:dyDescent="0.25">
      <c r="D69" s="52"/>
      <c r="E69" s="52"/>
      <c r="F69" s="52"/>
      <c r="K69" s="47"/>
      <c r="L69" s="47"/>
      <c r="M69" s="47"/>
      <c r="N69" s="47"/>
    </row>
    <row r="70" spans="4:14" ht="18" customHeight="1" x14ac:dyDescent="0.25">
      <c r="D70" s="52"/>
      <c r="E70" s="52"/>
      <c r="F70" s="52"/>
      <c r="K70" s="47"/>
      <c r="L70" s="47"/>
      <c r="M70" s="47"/>
      <c r="N70" s="47"/>
    </row>
    <row r="71" spans="4:14" ht="18" customHeight="1" x14ac:dyDescent="0.25">
      <c r="D71" s="52"/>
      <c r="E71" s="52"/>
      <c r="F71" s="52"/>
      <c r="K71" s="47"/>
      <c r="L71" s="47"/>
      <c r="M71" s="47"/>
      <c r="N71" s="47"/>
    </row>
    <row r="72" spans="4:14" ht="18" customHeight="1" x14ac:dyDescent="0.25">
      <c r="D72" s="52"/>
      <c r="E72" s="52"/>
      <c r="F72" s="52"/>
      <c r="K72" s="47"/>
      <c r="L72" s="47"/>
      <c r="M72" s="47"/>
      <c r="N72" s="47"/>
    </row>
    <row r="73" spans="4:14" ht="18" customHeight="1" x14ac:dyDescent="0.25">
      <c r="D73" s="52"/>
      <c r="E73" s="52"/>
      <c r="F73" s="52"/>
      <c r="K73" s="47"/>
      <c r="L73" s="47"/>
      <c r="M73" s="47"/>
      <c r="N73" s="47"/>
    </row>
    <row r="74" spans="4:14" ht="18" customHeight="1" x14ac:dyDescent="0.25">
      <c r="D74" s="52"/>
      <c r="E74" s="52"/>
      <c r="F74" s="52"/>
      <c r="K74" s="47"/>
      <c r="L74" s="47"/>
      <c r="M74" s="47"/>
      <c r="N74" s="47"/>
    </row>
    <row r="75" spans="4:14" ht="18" customHeight="1" x14ac:dyDescent="0.25">
      <c r="D75" s="52"/>
      <c r="E75" s="52"/>
      <c r="F75" s="52"/>
      <c r="K75" s="47"/>
      <c r="L75" s="47"/>
      <c r="M75" s="47"/>
      <c r="N75" s="47"/>
    </row>
    <row r="76" spans="4:14" ht="18" customHeight="1" x14ac:dyDescent="0.25">
      <c r="D76" s="52"/>
      <c r="E76" s="52"/>
      <c r="F76" s="52"/>
      <c r="K76" s="47"/>
      <c r="L76" s="47"/>
      <c r="M76" s="47"/>
      <c r="N76" s="47"/>
    </row>
    <row r="77" spans="4:14" ht="18" customHeight="1" x14ac:dyDescent="0.25">
      <c r="D77" s="52"/>
      <c r="E77" s="52"/>
      <c r="F77" s="52"/>
      <c r="K77" s="47"/>
      <c r="L77" s="47"/>
      <c r="M77" s="47"/>
      <c r="N77" s="47"/>
    </row>
    <row r="78" spans="4:14" ht="18" customHeight="1" x14ac:dyDescent="0.25">
      <c r="D78" s="52"/>
      <c r="E78" s="52"/>
      <c r="F78" s="52"/>
      <c r="K78" s="47"/>
      <c r="L78" s="47"/>
      <c r="M78" s="47"/>
      <c r="N78" s="47"/>
    </row>
    <row r="79" spans="4:14" ht="18" customHeight="1" x14ac:dyDescent="0.25">
      <c r="D79" s="52"/>
      <c r="E79" s="52"/>
      <c r="F79" s="52"/>
      <c r="K79" s="47"/>
      <c r="L79" s="47"/>
      <c r="M79" s="47"/>
      <c r="N79" s="47"/>
    </row>
    <row r="80" spans="4:14" ht="18" customHeight="1" x14ac:dyDescent="0.25">
      <c r="D80" s="52"/>
      <c r="E80" s="52"/>
      <c r="F80" s="52"/>
      <c r="K80" s="47"/>
      <c r="L80" s="47"/>
      <c r="M80" s="47"/>
      <c r="N80" s="47"/>
    </row>
    <row r="81" spans="4:14" ht="18" customHeight="1" x14ac:dyDescent="0.25">
      <c r="D81" s="52"/>
      <c r="E81" s="52"/>
      <c r="F81" s="52"/>
      <c r="K81" s="47"/>
      <c r="L81" s="47"/>
      <c r="M81" s="47"/>
      <c r="N81" s="47"/>
    </row>
    <row r="82" spans="4:14" ht="18" customHeight="1" x14ac:dyDescent="0.25">
      <c r="D82" s="52"/>
      <c r="E82" s="52"/>
      <c r="F82" s="52"/>
      <c r="K82" s="47"/>
      <c r="L82" s="47"/>
      <c r="M82" s="47"/>
      <c r="N82" s="47"/>
    </row>
    <row r="83" spans="4:14" ht="18" customHeight="1" x14ac:dyDescent="0.25">
      <c r="D83" s="52"/>
      <c r="E83" s="52"/>
      <c r="F83" s="52"/>
      <c r="K83" s="47"/>
      <c r="L83" s="47"/>
      <c r="M83" s="47"/>
      <c r="N83" s="47"/>
    </row>
    <row r="84" spans="4:14" ht="18" customHeight="1" x14ac:dyDescent="0.25">
      <c r="D84" s="52"/>
      <c r="E84" s="52"/>
      <c r="F84" s="52"/>
      <c r="K84" s="47"/>
      <c r="L84" s="47"/>
      <c r="M84" s="47"/>
      <c r="N84" s="47"/>
    </row>
    <row r="85" spans="4:14" ht="18" customHeight="1" x14ac:dyDescent="0.25">
      <c r="D85" s="52"/>
      <c r="E85" s="52"/>
      <c r="F85" s="52"/>
      <c r="K85" s="47"/>
      <c r="L85" s="47"/>
      <c r="M85" s="47"/>
      <c r="N85" s="47"/>
    </row>
    <row r="86" spans="4:14" ht="18" customHeight="1" x14ac:dyDescent="0.25">
      <c r="D86" s="52"/>
      <c r="E86" s="52"/>
      <c r="F86" s="52"/>
      <c r="K86" s="47"/>
      <c r="L86" s="47"/>
      <c r="M86" s="47"/>
      <c r="N86" s="47"/>
    </row>
    <row r="87" spans="4:14" ht="18" customHeight="1" x14ac:dyDescent="0.25">
      <c r="D87" s="52"/>
      <c r="E87" s="52"/>
      <c r="F87" s="52"/>
      <c r="K87" s="47"/>
      <c r="L87" s="47"/>
      <c r="M87" s="47"/>
      <c r="N87" s="47"/>
    </row>
    <row r="88" spans="4:14" ht="18" customHeight="1" x14ac:dyDescent="0.25">
      <c r="D88" s="52"/>
      <c r="E88" s="52"/>
      <c r="F88" s="52"/>
      <c r="K88" s="47"/>
      <c r="L88" s="47"/>
      <c r="M88" s="47"/>
      <c r="N88" s="47"/>
    </row>
    <row r="89" spans="4:14" ht="18" customHeight="1" x14ac:dyDescent="0.25">
      <c r="D89" s="52"/>
      <c r="E89" s="52"/>
      <c r="F89" s="52"/>
      <c r="K89" s="47"/>
      <c r="L89" s="47"/>
      <c r="M89" s="47"/>
      <c r="N89" s="47"/>
    </row>
    <row r="90" spans="4:14" ht="18" customHeight="1" x14ac:dyDescent="0.25">
      <c r="D90" s="52"/>
      <c r="E90" s="52"/>
      <c r="F90" s="52"/>
      <c r="K90" s="47"/>
      <c r="L90" s="47"/>
      <c r="M90" s="47"/>
      <c r="N90" s="47"/>
    </row>
    <row r="91" spans="4:14" ht="18" customHeight="1" x14ac:dyDescent="0.25">
      <c r="D91" s="52"/>
      <c r="E91" s="52"/>
      <c r="F91" s="52"/>
      <c r="K91" s="47"/>
      <c r="L91" s="47"/>
      <c r="M91" s="47"/>
      <c r="N91" s="47"/>
    </row>
    <row r="92" spans="4:14" ht="18" customHeight="1" x14ac:dyDescent="0.25">
      <c r="D92" s="52"/>
      <c r="E92" s="52"/>
      <c r="F92" s="52"/>
      <c r="K92" s="47"/>
      <c r="L92" s="47"/>
      <c r="M92" s="47"/>
      <c r="N92" s="47"/>
    </row>
    <row r="93" spans="4:14" ht="18" customHeight="1" x14ac:dyDescent="0.25">
      <c r="D93" s="52"/>
      <c r="E93" s="52"/>
      <c r="F93" s="52"/>
      <c r="K93" s="47"/>
      <c r="L93" s="47"/>
      <c r="M93" s="47"/>
      <c r="N93" s="47"/>
    </row>
    <row r="94" spans="4:14" ht="18" customHeight="1" x14ac:dyDescent="0.25">
      <c r="D94" s="52"/>
      <c r="E94" s="52"/>
      <c r="F94" s="52"/>
      <c r="K94" s="47"/>
      <c r="L94" s="47"/>
      <c r="M94" s="47"/>
      <c r="N94" s="47"/>
    </row>
    <row r="95" spans="4:14" ht="18" customHeight="1" x14ac:dyDescent="0.25">
      <c r="D95" s="52"/>
      <c r="E95" s="52"/>
      <c r="F95" s="52"/>
      <c r="K95" s="47"/>
      <c r="L95" s="47"/>
      <c r="M95" s="47"/>
      <c r="N95" s="47"/>
    </row>
    <row r="96" spans="4:14" ht="18" customHeight="1" x14ac:dyDescent="0.25">
      <c r="D96" s="52"/>
      <c r="E96" s="52"/>
      <c r="F96" s="52"/>
      <c r="K96" s="47"/>
      <c r="L96" s="47"/>
      <c r="M96" s="47"/>
      <c r="N96" s="47"/>
    </row>
    <row r="97" spans="4:14" ht="18" customHeight="1" x14ac:dyDescent="0.25">
      <c r="D97" s="52"/>
      <c r="E97" s="52"/>
      <c r="F97" s="52"/>
      <c r="K97" s="47"/>
      <c r="L97" s="47"/>
      <c r="M97" s="47"/>
      <c r="N97" s="47"/>
    </row>
    <row r="98" spans="4:14" ht="18" customHeight="1" x14ac:dyDescent="0.25">
      <c r="D98" s="52"/>
      <c r="E98" s="52"/>
      <c r="F98" s="52"/>
      <c r="K98" s="47"/>
      <c r="L98" s="47"/>
      <c r="M98" s="47"/>
      <c r="N98" s="47"/>
    </row>
    <row r="99" spans="4:14" ht="18" customHeight="1" x14ac:dyDescent="0.25">
      <c r="D99" s="52"/>
      <c r="E99" s="52"/>
      <c r="F99" s="52"/>
      <c r="K99" s="47"/>
      <c r="L99" s="47"/>
      <c r="M99" s="47"/>
      <c r="N99" s="47"/>
    </row>
    <row r="100" spans="4:14" ht="18" customHeight="1" x14ac:dyDescent="0.25">
      <c r="D100" s="52"/>
      <c r="E100" s="52"/>
      <c r="F100" s="52"/>
      <c r="K100" s="47"/>
      <c r="L100" s="47"/>
      <c r="M100" s="47"/>
      <c r="N100" s="47"/>
    </row>
    <row r="101" spans="4:14" ht="18" customHeight="1" x14ac:dyDescent="0.25">
      <c r="D101" s="52"/>
      <c r="E101" s="52"/>
      <c r="F101" s="52"/>
      <c r="K101" s="47"/>
      <c r="L101" s="47"/>
      <c r="M101" s="47"/>
      <c r="N101" s="47"/>
    </row>
    <row r="102" spans="4:14" ht="18" customHeight="1" x14ac:dyDescent="0.25">
      <c r="D102" s="52"/>
      <c r="E102" s="52"/>
      <c r="F102" s="52"/>
      <c r="K102" s="47"/>
      <c r="L102" s="47"/>
      <c r="M102" s="47"/>
      <c r="N102" s="47"/>
    </row>
    <row r="103" spans="4:14" ht="18" customHeight="1" x14ac:dyDescent="0.25">
      <c r="D103" s="52"/>
      <c r="E103" s="52"/>
      <c r="F103" s="52"/>
      <c r="K103" s="47"/>
      <c r="L103" s="47"/>
      <c r="M103" s="47"/>
      <c r="N103" s="47"/>
    </row>
    <row r="104" spans="4:14" ht="18" customHeight="1" x14ac:dyDescent="0.25">
      <c r="D104" s="52"/>
      <c r="E104" s="52"/>
      <c r="F104" s="52"/>
      <c r="K104" s="47"/>
      <c r="L104" s="47"/>
      <c r="M104" s="47"/>
      <c r="N104" s="47"/>
    </row>
    <row r="105" spans="4:14" ht="18" customHeight="1" x14ac:dyDescent="0.25">
      <c r="D105" s="52"/>
      <c r="E105" s="52"/>
      <c r="F105" s="52"/>
      <c r="K105" s="47"/>
      <c r="L105" s="47"/>
      <c r="M105" s="47"/>
      <c r="N105" s="47"/>
    </row>
    <row r="106" spans="4:14" ht="18" customHeight="1" x14ac:dyDescent="0.25">
      <c r="D106" s="52"/>
      <c r="E106" s="52"/>
      <c r="F106" s="52"/>
      <c r="K106" s="47"/>
      <c r="L106" s="47"/>
      <c r="M106" s="47"/>
      <c r="N106" s="47"/>
    </row>
    <row r="107" spans="4:14" ht="18" customHeight="1" x14ac:dyDescent="0.25">
      <c r="D107" s="52"/>
      <c r="E107" s="52"/>
      <c r="F107" s="52"/>
      <c r="K107" s="47"/>
      <c r="L107" s="47"/>
      <c r="M107" s="47"/>
      <c r="N107" s="47"/>
    </row>
    <row r="108" spans="4:14" ht="18" customHeight="1" x14ac:dyDescent="0.25">
      <c r="D108" s="52"/>
      <c r="E108" s="52"/>
      <c r="F108" s="52"/>
      <c r="K108" s="47"/>
      <c r="L108" s="47"/>
      <c r="M108" s="47"/>
      <c r="N108" s="47"/>
    </row>
    <row r="109" spans="4:14" ht="18" customHeight="1" x14ac:dyDescent="0.25">
      <c r="D109" s="52"/>
      <c r="E109" s="52"/>
      <c r="F109" s="52"/>
      <c r="K109" s="47"/>
      <c r="L109" s="47"/>
      <c r="M109" s="47"/>
      <c r="N109" s="47"/>
    </row>
    <row r="110" spans="4:14" ht="18" customHeight="1" x14ac:dyDescent="0.25">
      <c r="D110" s="52"/>
      <c r="E110" s="52"/>
      <c r="F110" s="52"/>
      <c r="K110" s="47"/>
      <c r="L110" s="47"/>
      <c r="M110" s="47"/>
      <c r="N110" s="47"/>
    </row>
    <row r="111" spans="4:14" ht="18" customHeight="1" x14ac:dyDescent="0.25">
      <c r="D111" s="52"/>
      <c r="E111" s="52"/>
      <c r="F111" s="52"/>
      <c r="K111" s="47"/>
      <c r="L111" s="47"/>
      <c r="M111" s="47"/>
      <c r="N111" s="47"/>
    </row>
    <row r="112" spans="4:14" ht="18" customHeight="1" x14ac:dyDescent="0.25">
      <c r="D112" s="52"/>
      <c r="E112" s="52"/>
      <c r="F112" s="52"/>
      <c r="K112" s="47"/>
      <c r="L112" s="47"/>
      <c r="M112" s="47"/>
      <c r="N112" s="47"/>
    </row>
    <row r="113" spans="4:14" ht="18" customHeight="1" x14ac:dyDescent="0.25">
      <c r="D113" s="52"/>
      <c r="E113" s="52"/>
      <c r="F113" s="52"/>
      <c r="K113" s="47"/>
      <c r="L113" s="47"/>
      <c r="M113" s="47"/>
      <c r="N113" s="47"/>
    </row>
    <row r="114" spans="4:14" ht="18" customHeight="1" x14ac:dyDescent="0.25">
      <c r="D114" s="52"/>
      <c r="E114" s="52"/>
      <c r="F114" s="52"/>
      <c r="K114" s="47"/>
      <c r="L114" s="47"/>
      <c r="M114" s="47"/>
      <c r="N114" s="47"/>
    </row>
    <row r="115" spans="4:14" ht="18" customHeight="1" x14ac:dyDescent="0.25">
      <c r="D115" s="52"/>
      <c r="E115" s="52"/>
      <c r="F115" s="52"/>
      <c r="K115" s="47"/>
      <c r="L115" s="47"/>
      <c r="M115" s="47"/>
      <c r="N115" s="47"/>
    </row>
    <row r="116" spans="4:14" ht="18" customHeight="1" x14ac:dyDescent="0.25">
      <c r="D116" s="52"/>
      <c r="E116" s="52"/>
      <c r="F116" s="52"/>
      <c r="K116" s="47"/>
      <c r="L116" s="47"/>
      <c r="M116" s="47"/>
      <c r="N116" s="47"/>
    </row>
    <row r="117" spans="4:14" ht="18" customHeight="1" x14ac:dyDescent="0.25">
      <c r="D117" s="52"/>
      <c r="E117" s="52"/>
      <c r="F117" s="52"/>
      <c r="K117" s="47"/>
      <c r="L117" s="47"/>
      <c r="M117" s="47"/>
      <c r="N117" s="47"/>
    </row>
    <row r="118" spans="4:14" ht="18" customHeight="1" x14ac:dyDescent="0.25">
      <c r="D118" s="52"/>
      <c r="E118" s="52"/>
      <c r="F118" s="52"/>
      <c r="K118" s="47"/>
      <c r="L118" s="47"/>
      <c r="M118" s="47"/>
      <c r="N118" s="47"/>
    </row>
    <row r="119" spans="4:14" ht="18" customHeight="1" x14ac:dyDescent="0.25">
      <c r="D119" s="52"/>
      <c r="E119" s="52"/>
      <c r="F119" s="52"/>
      <c r="K119" s="47"/>
      <c r="L119" s="47"/>
      <c r="M119" s="47"/>
      <c r="N119" s="47"/>
    </row>
    <row r="120" spans="4:14" ht="18" customHeight="1" x14ac:dyDescent="0.25">
      <c r="D120" s="52"/>
      <c r="E120" s="52"/>
      <c r="F120" s="52"/>
      <c r="K120" s="47"/>
      <c r="L120" s="47"/>
      <c r="M120" s="47"/>
      <c r="N120" s="47"/>
    </row>
    <row r="121" spans="4:14" ht="18" customHeight="1" x14ac:dyDescent="0.25">
      <c r="D121" s="52"/>
      <c r="E121" s="52"/>
      <c r="F121" s="52"/>
      <c r="K121" s="47"/>
      <c r="L121" s="47"/>
      <c r="M121" s="47"/>
      <c r="N121" s="47"/>
    </row>
    <row r="122" spans="4:14" ht="18" customHeight="1" x14ac:dyDescent="0.25">
      <c r="D122" s="52"/>
      <c r="E122" s="52"/>
      <c r="F122" s="52"/>
      <c r="K122" s="47"/>
      <c r="L122" s="47"/>
      <c r="M122" s="47"/>
      <c r="N122" s="47"/>
    </row>
    <row r="123" spans="4:14" ht="18" customHeight="1" x14ac:dyDescent="0.25">
      <c r="D123" s="52"/>
      <c r="E123" s="52"/>
      <c r="F123" s="52"/>
      <c r="K123" s="47"/>
      <c r="L123" s="47"/>
      <c r="M123" s="47"/>
      <c r="N123" s="47"/>
    </row>
    <row r="124" spans="4:14" ht="18" customHeight="1" x14ac:dyDescent="0.25">
      <c r="D124" s="52"/>
      <c r="E124" s="52"/>
      <c r="F124" s="52"/>
      <c r="K124" s="47"/>
      <c r="L124" s="47"/>
      <c r="M124" s="47"/>
      <c r="N124" s="47"/>
    </row>
    <row r="125" spans="4:14" ht="18" customHeight="1" x14ac:dyDescent="0.25">
      <c r="D125" s="52"/>
      <c r="E125" s="52"/>
      <c r="F125" s="52"/>
      <c r="K125" s="47"/>
      <c r="L125" s="47"/>
      <c r="M125" s="47"/>
      <c r="N125" s="47"/>
    </row>
    <row r="126" spans="4:14" ht="18" customHeight="1" x14ac:dyDescent="0.25">
      <c r="D126" s="52"/>
      <c r="E126" s="52"/>
      <c r="F126" s="52"/>
      <c r="K126" s="47"/>
      <c r="L126" s="47"/>
      <c r="M126" s="47"/>
      <c r="N126" s="47"/>
    </row>
    <row r="127" spans="4:14" ht="18" customHeight="1" x14ac:dyDescent="0.25">
      <c r="D127" s="52"/>
      <c r="E127" s="52"/>
      <c r="F127" s="52"/>
      <c r="K127" s="47"/>
      <c r="L127" s="47"/>
      <c r="M127" s="47"/>
      <c r="N127" s="47"/>
    </row>
    <row r="128" spans="4:14" ht="18" customHeight="1" x14ac:dyDescent="0.25">
      <c r="D128" s="52"/>
      <c r="E128" s="52"/>
      <c r="F128" s="52"/>
      <c r="K128" s="47"/>
      <c r="L128" s="47"/>
      <c r="M128" s="47"/>
      <c r="N128" s="47"/>
    </row>
    <row r="129" spans="4:14" ht="18" customHeight="1" x14ac:dyDescent="0.25">
      <c r="D129" s="52"/>
      <c r="E129" s="52"/>
      <c r="F129" s="52"/>
      <c r="K129" s="47"/>
      <c r="L129" s="47"/>
      <c r="M129" s="47"/>
      <c r="N129" s="47"/>
    </row>
    <row r="130" spans="4:14" ht="18" customHeight="1" x14ac:dyDescent="0.25">
      <c r="D130" s="52"/>
      <c r="E130" s="52"/>
      <c r="F130" s="52"/>
      <c r="K130" s="47"/>
      <c r="L130" s="47"/>
      <c r="M130" s="47"/>
      <c r="N130" s="47"/>
    </row>
    <row r="131" spans="4:14" ht="18" customHeight="1" x14ac:dyDescent="0.25">
      <c r="D131" s="52"/>
      <c r="E131" s="52"/>
      <c r="F131" s="52"/>
      <c r="K131" s="47"/>
      <c r="L131" s="47"/>
      <c r="M131" s="47"/>
      <c r="N131" s="47"/>
    </row>
    <row r="132" spans="4:14" ht="18" customHeight="1" x14ac:dyDescent="0.25">
      <c r="D132" s="52"/>
      <c r="E132" s="52"/>
      <c r="F132" s="52"/>
      <c r="K132" s="47"/>
      <c r="L132" s="47"/>
      <c r="M132" s="47"/>
      <c r="N132" s="47"/>
    </row>
    <row r="133" spans="4:14" ht="18" customHeight="1" x14ac:dyDescent="0.25">
      <c r="D133" s="52"/>
      <c r="E133" s="52"/>
      <c r="F133" s="52"/>
      <c r="K133" s="47"/>
      <c r="L133" s="47"/>
      <c r="M133" s="47"/>
      <c r="N133" s="47"/>
    </row>
    <row r="134" spans="4:14" ht="18" customHeight="1" x14ac:dyDescent="0.25">
      <c r="D134" s="52"/>
      <c r="E134" s="52"/>
      <c r="F134" s="52"/>
      <c r="K134" s="47"/>
      <c r="L134" s="47"/>
      <c r="M134" s="47"/>
      <c r="N134" s="47"/>
    </row>
    <row r="135" spans="4:14" ht="18" customHeight="1" x14ac:dyDescent="0.25">
      <c r="D135" s="52"/>
      <c r="E135" s="52"/>
      <c r="F135" s="52"/>
      <c r="K135" s="47"/>
      <c r="L135" s="47"/>
      <c r="M135" s="47"/>
      <c r="N135" s="47"/>
    </row>
    <row r="136" spans="4:14" ht="18" customHeight="1" x14ac:dyDescent="0.25">
      <c r="D136" s="52"/>
      <c r="E136" s="52"/>
      <c r="F136" s="52"/>
      <c r="K136" s="47"/>
      <c r="L136" s="47"/>
      <c r="M136" s="47"/>
      <c r="N136" s="47"/>
    </row>
    <row r="137" spans="4:14" ht="18" customHeight="1" x14ac:dyDescent="0.25">
      <c r="D137" s="52"/>
      <c r="E137" s="52"/>
      <c r="F137" s="52"/>
      <c r="K137" s="47"/>
      <c r="L137" s="47"/>
      <c r="M137" s="47"/>
      <c r="N137" s="47"/>
    </row>
    <row r="138" spans="4:14" ht="18" customHeight="1" x14ac:dyDescent="0.25">
      <c r="D138" s="52"/>
      <c r="E138" s="52"/>
      <c r="F138" s="52"/>
      <c r="K138" s="47"/>
      <c r="L138" s="47"/>
      <c r="M138" s="47"/>
      <c r="N138" s="47"/>
    </row>
    <row r="139" spans="4:14" ht="18" customHeight="1" x14ac:dyDescent="0.25">
      <c r="D139" s="52"/>
      <c r="E139" s="52"/>
      <c r="F139" s="52"/>
      <c r="K139" s="47"/>
      <c r="L139" s="47"/>
      <c r="M139" s="47"/>
      <c r="N139" s="47"/>
    </row>
    <row r="140" spans="4:14" ht="18" customHeight="1" x14ac:dyDescent="0.25">
      <c r="D140" s="52"/>
      <c r="E140" s="52"/>
      <c r="F140" s="52"/>
      <c r="K140" s="47"/>
      <c r="L140" s="47"/>
      <c r="M140" s="47"/>
      <c r="N140" s="47"/>
    </row>
    <row r="141" spans="4:14" ht="18" customHeight="1" x14ac:dyDescent="0.25">
      <c r="D141" s="52"/>
      <c r="E141" s="52"/>
      <c r="F141" s="52"/>
      <c r="K141" s="47"/>
      <c r="L141" s="47"/>
      <c r="M141" s="47"/>
      <c r="N141" s="47"/>
    </row>
    <row r="142" spans="4:14" ht="18" customHeight="1" x14ac:dyDescent="0.25">
      <c r="D142" s="52"/>
      <c r="E142" s="52"/>
      <c r="F142" s="52"/>
      <c r="K142" s="47"/>
      <c r="L142" s="47"/>
      <c r="M142" s="47"/>
      <c r="N142" s="47"/>
    </row>
    <row r="143" spans="4:14" ht="18" customHeight="1" x14ac:dyDescent="0.25">
      <c r="D143" s="52"/>
      <c r="E143" s="52"/>
      <c r="F143" s="52"/>
      <c r="K143" s="47"/>
      <c r="L143" s="47"/>
      <c r="M143" s="47"/>
      <c r="N143" s="47"/>
    </row>
    <row r="144" spans="4:14" ht="18" customHeight="1" x14ac:dyDescent="0.25">
      <c r="D144" s="52"/>
      <c r="E144" s="52"/>
      <c r="F144" s="52"/>
      <c r="K144" s="47"/>
      <c r="L144" s="47"/>
      <c r="M144" s="47"/>
      <c r="N144" s="47"/>
    </row>
    <row r="145" spans="4:14" ht="18" customHeight="1" x14ac:dyDescent="0.25">
      <c r="D145" s="52"/>
      <c r="E145" s="52"/>
      <c r="F145" s="52"/>
      <c r="K145" s="47"/>
      <c r="L145" s="47"/>
      <c r="M145" s="47"/>
      <c r="N145" s="47"/>
    </row>
    <row r="146" spans="4:14" ht="18" customHeight="1" x14ac:dyDescent="0.25">
      <c r="D146" s="52"/>
      <c r="E146" s="52"/>
      <c r="F146" s="52"/>
      <c r="K146" s="47"/>
      <c r="L146" s="47"/>
      <c r="M146" s="47"/>
      <c r="N146" s="47"/>
    </row>
    <row r="147" spans="4:14" ht="18" customHeight="1" x14ac:dyDescent="0.25">
      <c r="D147" s="52"/>
      <c r="E147" s="52"/>
      <c r="F147" s="52"/>
      <c r="K147" s="47"/>
      <c r="L147" s="47"/>
      <c r="M147" s="47"/>
      <c r="N147" s="47"/>
    </row>
    <row r="148" spans="4:14" ht="18" customHeight="1" x14ac:dyDescent="0.25">
      <c r="D148" s="52"/>
      <c r="E148" s="52"/>
      <c r="F148" s="52"/>
      <c r="K148" s="47"/>
      <c r="L148" s="47"/>
      <c r="M148" s="47"/>
      <c r="N148" s="47"/>
    </row>
    <row r="149" spans="4:14" ht="18" customHeight="1" x14ac:dyDescent="0.25">
      <c r="D149" s="52"/>
      <c r="E149" s="52"/>
      <c r="F149" s="52"/>
      <c r="K149" s="47"/>
      <c r="L149" s="47"/>
      <c r="M149" s="47"/>
      <c r="N149" s="47"/>
    </row>
    <row r="150" spans="4:14" ht="18" customHeight="1" x14ac:dyDescent="0.25">
      <c r="D150" s="52"/>
      <c r="E150" s="52"/>
      <c r="F150" s="52"/>
      <c r="K150" s="47"/>
      <c r="L150" s="47"/>
      <c r="M150" s="47"/>
      <c r="N150" s="47"/>
    </row>
    <row r="151" spans="4:14" ht="18" customHeight="1" x14ac:dyDescent="0.25">
      <c r="D151" s="52"/>
      <c r="E151" s="52"/>
      <c r="F151" s="52"/>
      <c r="K151" s="47"/>
      <c r="L151" s="47"/>
      <c r="M151" s="47"/>
      <c r="N151" s="47"/>
    </row>
    <row r="152" spans="4:14" ht="18" customHeight="1" x14ac:dyDescent="0.25">
      <c r="D152" s="52"/>
      <c r="E152" s="52"/>
      <c r="F152" s="52"/>
      <c r="K152" s="47"/>
      <c r="L152" s="47"/>
      <c r="M152" s="47"/>
      <c r="N152" s="47"/>
    </row>
    <row r="153" spans="4:14" ht="18" customHeight="1" x14ac:dyDescent="0.25">
      <c r="D153" s="52"/>
      <c r="E153" s="52"/>
      <c r="F153" s="52"/>
      <c r="K153" s="47"/>
      <c r="L153" s="47"/>
      <c r="M153" s="47"/>
      <c r="N153" s="47"/>
    </row>
    <row r="154" spans="4:14" ht="18" customHeight="1" x14ac:dyDescent="0.25">
      <c r="D154" s="52"/>
      <c r="E154" s="52"/>
      <c r="F154" s="52"/>
      <c r="K154" s="47"/>
      <c r="L154" s="47"/>
      <c r="M154" s="47"/>
      <c r="N154" s="47"/>
    </row>
    <row r="155" spans="4:14" ht="18" customHeight="1" x14ac:dyDescent="0.25">
      <c r="D155" s="52"/>
      <c r="E155" s="52"/>
      <c r="F155" s="52"/>
      <c r="K155" s="47"/>
      <c r="L155" s="47"/>
      <c r="M155" s="47"/>
      <c r="N155" s="47"/>
    </row>
    <row r="156" spans="4:14" ht="18" customHeight="1" x14ac:dyDescent="0.25">
      <c r="D156" s="52"/>
      <c r="E156" s="52"/>
      <c r="F156" s="52"/>
      <c r="K156" s="47"/>
      <c r="L156" s="47"/>
      <c r="M156" s="47"/>
      <c r="N156" s="47"/>
    </row>
    <row r="157" spans="4:14" ht="18" customHeight="1" x14ac:dyDescent="0.25">
      <c r="D157" s="52"/>
      <c r="E157" s="52"/>
      <c r="F157" s="52"/>
      <c r="K157" s="47"/>
      <c r="L157" s="47"/>
      <c r="M157" s="47"/>
      <c r="N157" s="47"/>
    </row>
    <row r="158" spans="4:14" ht="18" customHeight="1" x14ac:dyDescent="0.25">
      <c r="D158" s="52"/>
      <c r="E158" s="52"/>
      <c r="F158" s="52"/>
      <c r="K158" s="47"/>
      <c r="L158" s="47"/>
      <c r="M158" s="47"/>
      <c r="N158" s="47"/>
    </row>
    <row r="159" spans="4:14" ht="18" customHeight="1" x14ac:dyDescent="0.25">
      <c r="D159" s="52"/>
      <c r="E159" s="52"/>
      <c r="F159" s="52"/>
      <c r="K159" s="47"/>
      <c r="L159" s="47"/>
      <c r="M159" s="47"/>
      <c r="N159" s="47"/>
    </row>
    <row r="160" spans="4:14" ht="18" customHeight="1" x14ac:dyDescent="0.25">
      <c r="D160" s="52"/>
      <c r="E160" s="52"/>
      <c r="F160" s="52"/>
      <c r="K160" s="47"/>
      <c r="L160" s="47"/>
      <c r="M160" s="47"/>
      <c r="N160" s="47"/>
    </row>
    <row r="161" spans="4:14" ht="18" customHeight="1" x14ac:dyDescent="0.25">
      <c r="D161" s="52"/>
      <c r="E161" s="52"/>
      <c r="F161" s="52"/>
      <c r="K161" s="47"/>
      <c r="L161" s="47"/>
      <c r="M161" s="47"/>
      <c r="N161" s="47"/>
    </row>
    <row r="162" spans="4:14" ht="18" customHeight="1" x14ac:dyDescent="0.25">
      <c r="D162" s="52"/>
      <c r="E162" s="52"/>
      <c r="F162" s="52"/>
      <c r="K162" s="47"/>
      <c r="L162" s="47"/>
      <c r="M162" s="47"/>
      <c r="N162" s="47"/>
    </row>
    <row r="163" spans="4:14" ht="18" customHeight="1" x14ac:dyDescent="0.25">
      <c r="D163" s="52"/>
      <c r="E163" s="52"/>
      <c r="F163" s="52"/>
      <c r="K163" s="47"/>
      <c r="L163" s="47"/>
      <c r="M163" s="47"/>
      <c r="N163" s="47"/>
    </row>
    <row r="164" spans="4:14" ht="18" customHeight="1" x14ac:dyDescent="0.25">
      <c r="D164" s="52"/>
      <c r="E164" s="52"/>
      <c r="F164" s="52"/>
      <c r="K164" s="47"/>
      <c r="L164" s="47"/>
      <c r="M164" s="47"/>
      <c r="N164" s="47"/>
    </row>
    <row r="165" spans="4:14" ht="18" customHeight="1" x14ac:dyDescent="0.25">
      <c r="D165" s="52"/>
      <c r="E165" s="52"/>
      <c r="F165" s="52"/>
      <c r="K165" s="47"/>
      <c r="L165" s="47"/>
      <c r="M165" s="47"/>
      <c r="N165" s="47"/>
    </row>
    <row r="166" spans="4:14" ht="18" customHeight="1" x14ac:dyDescent="0.25">
      <c r="D166" s="52"/>
      <c r="E166" s="52"/>
      <c r="F166" s="52"/>
      <c r="K166" s="47"/>
      <c r="L166" s="47"/>
      <c r="M166" s="47"/>
      <c r="N166" s="47"/>
    </row>
    <row r="167" spans="4:14" ht="18" customHeight="1" x14ac:dyDescent="0.25">
      <c r="D167" s="52"/>
      <c r="E167" s="52"/>
      <c r="F167" s="52"/>
      <c r="K167" s="47"/>
      <c r="L167" s="47"/>
      <c r="M167" s="47"/>
      <c r="N167" s="47"/>
    </row>
    <row r="168" spans="4:14" ht="18" customHeight="1" x14ac:dyDescent="0.25">
      <c r="D168" s="52"/>
      <c r="E168" s="52"/>
      <c r="F168" s="52"/>
      <c r="K168" s="47"/>
      <c r="L168" s="47"/>
      <c r="M168" s="47"/>
      <c r="N168" s="47"/>
    </row>
    <row r="169" spans="4:14" ht="18" customHeight="1" x14ac:dyDescent="0.25">
      <c r="D169" s="52"/>
      <c r="E169" s="52"/>
      <c r="F169" s="52"/>
      <c r="K169" s="47"/>
      <c r="L169" s="47"/>
      <c r="M169" s="47"/>
      <c r="N169" s="47"/>
    </row>
    <row r="170" spans="4:14" ht="18" customHeight="1" x14ac:dyDescent="0.25">
      <c r="D170" s="52"/>
      <c r="E170" s="52"/>
      <c r="F170" s="52"/>
      <c r="K170" s="47"/>
      <c r="L170" s="47"/>
      <c r="M170" s="47"/>
      <c r="N170" s="47"/>
    </row>
    <row r="171" spans="4:14" ht="18" customHeight="1" x14ac:dyDescent="0.25">
      <c r="D171" s="52"/>
      <c r="E171" s="52"/>
      <c r="F171" s="52"/>
      <c r="K171" s="47"/>
      <c r="L171" s="47"/>
      <c r="M171" s="47"/>
      <c r="N171" s="47"/>
    </row>
    <row r="172" spans="4:14" ht="18" customHeight="1" x14ac:dyDescent="0.25">
      <c r="D172" s="52"/>
      <c r="E172" s="52"/>
      <c r="F172" s="52"/>
      <c r="K172" s="47"/>
      <c r="L172" s="47"/>
      <c r="M172" s="47"/>
      <c r="N172" s="47"/>
    </row>
    <row r="173" spans="4:14" ht="18" customHeight="1" x14ac:dyDescent="0.25">
      <c r="D173" s="52"/>
      <c r="E173" s="52"/>
      <c r="F173" s="52"/>
      <c r="K173" s="47"/>
      <c r="L173" s="47"/>
      <c r="M173" s="47"/>
      <c r="N173" s="47"/>
    </row>
    <row r="174" spans="4:14" ht="18" customHeight="1" x14ac:dyDescent="0.25">
      <c r="D174" s="52"/>
      <c r="E174" s="52"/>
      <c r="F174" s="52"/>
      <c r="K174" s="47"/>
      <c r="L174" s="47"/>
      <c r="M174" s="47"/>
      <c r="N174" s="47"/>
    </row>
    <row r="175" spans="4:14" ht="18" customHeight="1" x14ac:dyDescent="0.25">
      <c r="D175" s="52"/>
      <c r="E175" s="52"/>
      <c r="F175" s="52"/>
      <c r="K175" s="47"/>
      <c r="L175" s="47"/>
      <c r="M175" s="47"/>
      <c r="N175" s="47"/>
    </row>
    <row r="176" spans="4:14" ht="18" customHeight="1" x14ac:dyDescent="0.25">
      <c r="D176" s="52"/>
      <c r="E176" s="52"/>
      <c r="F176" s="52"/>
      <c r="K176" s="47"/>
      <c r="L176" s="47"/>
      <c r="M176" s="47"/>
      <c r="N176" s="47"/>
    </row>
    <row r="177" spans="4:14" ht="18" customHeight="1" x14ac:dyDescent="0.25">
      <c r="D177" s="52"/>
      <c r="E177" s="52"/>
      <c r="F177" s="52"/>
      <c r="K177" s="47"/>
      <c r="L177" s="47"/>
      <c r="M177" s="47"/>
      <c r="N177" s="47"/>
    </row>
    <row r="178" spans="4:14" ht="18" customHeight="1" x14ac:dyDescent="0.25">
      <c r="D178" s="52"/>
      <c r="E178" s="52"/>
      <c r="F178" s="52"/>
      <c r="K178" s="47"/>
      <c r="L178" s="47"/>
      <c r="M178" s="47"/>
      <c r="N178" s="47"/>
    </row>
    <row r="179" spans="4:14" ht="18" customHeight="1" x14ac:dyDescent="0.25">
      <c r="D179" s="52"/>
      <c r="E179" s="52"/>
      <c r="F179" s="52"/>
      <c r="K179" s="47"/>
      <c r="L179" s="47"/>
      <c r="M179" s="47"/>
      <c r="N179" s="47"/>
    </row>
    <row r="180" spans="4:14" ht="18" customHeight="1" x14ac:dyDescent="0.25">
      <c r="D180" s="52"/>
      <c r="E180" s="52"/>
      <c r="F180" s="52"/>
      <c r="K180" s="47"/>
      <c r="L180" s="47"/>
      <c r="M180" s="47"/>
      <c r="N180" s="47"/>
    </row>
    <row r="181" spans="4:14" ht="18" customHeight="1" x14ac:dyDescent="0.25">
      <c r="D181" s="52"/>
      <c r="E181" s="52"/>
      <c r="F181" s="52"/>
      <c r="K181" s="47"/>
      <c r="L181" s="47"/>
      <c r="M181" s="47"/>
      <c r="N181" s="47"/>
    </row>
    <row r="182" spans="4:14" ht="18" customHeight="1" x14ac:dyDescent="0.25">
      <c r="D182" s="52"/>
      <c r="E182" s="52"/>
      <c r="F182" s="52"/>
      <c r="K182" s="47"/>
      <c r="L182" s="47"/>
      <c r="M182" s="47"/>
      <c r="N182" s="47"/>
    </row>
    <row r="183" spans="4:14" ht="18" customHeight="1" x14ac:dyDescent="0.25">
      <c r="D183" s="52"/>
      <c r="E183" s="52"/>
      <c r="F183" s="52"/>
      <c r="K183" s="47"/>
      <c r="L183" s="47"/>
      <c r="M183" s="47"/>
      <c r="N183" s="47"/>
    </row>
    <row r="184" spans="4:14" ht="18" customHeight="1" x14ac:dyDescent="0.25">
      <c r="D184" s="52"/>
      <c r="E184" s="52"/>
      <c r="F184" s="52"/>
      <c r="K184" s="47"/>
      <c r="L184" s="47"/>
      <c r="M184" s="47"/>
      <c r="N184" s="47"/>
    </row>
    <row r="185" spans="4:14" ht="18" customHeight="1" x14ac:dyDescent="0.25">
      <c r="D185" s="52"/>
      <c r="E185" s="52"/>
      <c r="F185" s="52"/>
      <c r="K185" s="47"/>
      <c r="L185" s="47"/>
      <c r="M185" s="47"/>
      <c r="N185" s="47"/>
    </row>
    <row r="186" spans="4:14" ht="18" customHeight="1" x14ac:dyDescent="0.25">
      <c r="D186" s="52"/>
      <c r="E186" s="52"/>
      <c r="F186" s="52"/>
      <c r="K186" s="47"/>
      <c r="L186" s="47"/>
      <c r="M186" s="47"/>
      <c r="N186" s="47"/>
    </row>
    <row r="187" spans="4:14" ht="18" customHeight="1" x14ac:dyDescent="0.25">
      <c r="D187" s="52"/>
      <c r="E187" s="52"/>
      <c r="F187" s="52"/>
      <c r="K187" s="47"/>
      <c r="L187" s="47"/>
      <c r="M187" s="47"/>
      <c r="N187" s="47"/>
    </row>
    <row r="188" spans="4:14" ht="18" customHeight="1" x14ac:dyDescent="0.25">
      <c r="D188" s="52"/>
      <c r="E188" s="52"/>
      <c r="F188" s="52"/>
      <c r="K188" s="47"/>
      <c r="L188" s="47"/>
      <c r="M188" s="47"/>
      <c r="N188" s="47"/>
    </row>
    <row r="189" spans="4:14" ht="18" customHeight="1" x14ac:dyDescent="0.25">
      <c r="D189" s="52"/>
      <c r="E189" s="52"/>
      <c r="F189" s="52"/>
      <c r="K189" s="47"/>
      <c r="L189" s="47"/>
      <c r="M189" s="47"/>
      <c r="N189" s="47"/>
    </row>
    <row r="190" spans="4:14" ht="18" customHeight="1" x14ac:dyDescent="0.25">
      <c r="D190" s="52"/>
      <c r="E190" s="52"/>
      <c r="F190" s="52"/>
      <c r="K190" s="47"/>
      <c r="L190" s="47"/>
      <c r="M190" s="47"/>
      <c r="N190" s="47"/>
    </row>
    <row r="191" spans="4:14" ht="18" customHeight="1" x14ac:dyDescent="0.25">
      <c r="D191" s="52"/>
      <c r="E191" s="52"/>
      <c r="F191" s="52"/>
      <c r="K191" s="47"/>
      <c r="L191" s="47"/>
      <c r="M191" s="47"/>
      <c r="N191" s="47"/>
    </row>
    <row r="192" spans="4:14" ht="18" customHeight="1" x14ac:dyDescent="0.25">
      <c r="D192" s="52"/>
      <c r="E192" s="52"/>
      <c r="F192" s="52"/>
      <c r="K192" s="47"/>
      <c r="L192" s="47"/>
      <c r="M192" s="47"/>
      <c r="N192" s="47"/>
    </row>
    <row r="193" spans="4:14" ht="18" customHeight="1" x14ac:dyDescent="0.25">
      <c r="D193" s="52"/>
      <c r="E193" s="52"/>
      <c r="F193" s="52"/>
      <c r="K193" s="47"/>
      <c r="L193" s="47"/>
      <c r="M193" s="47"/>
      <c r="N193" s="47"/>
    </row>
    <row r="194" spans="4:14" ht="18" customHeight="1" x14ac:dyDescent="0.25">
      <c r="D194" s="52"/>
      <c r="E194" s="52"/>
      <c r="F194" s="52"/>
      <c r="K194" s="47"/>
      <c r="L194" s="47"/>
      <c r="M194" s="47"/>
      <c r="N194" s="47"/>
    </row>
    <row r="195" spans="4:14" ht="18" customHeight="1" x14ac:dyDescent="0.25">
      <c r="D195" s="52"/>
      <c r="E195" s="52"/>
      <c r="F195" s="52"/>
      <c r="K195" s="47"/>
      <c r="L195" s="47"/>
      <c r="M195" s="47"/>
      <c r="N195" s="47"/>
    </row>
    <row r="196" spans="4:14" ht="18" customHeight="1" x14ac:dyDescent="0.25">
      <c r="D196" s="52"/>
      <c r="E196" s="52"/>
      <c r="F196" s="52"/>
      <c r="K196" s="47"/>
      <c r="L196" s="47"/>
      <c r="M196" s="47"/>
      <c r="N196" s="47"/>
    </row>
    <row r="197" spans="4:14" ht="18" customHeight="1" x14ac:dyDescent="0.25">
      <c r="D197" s="52"/>
      <c r="E197" s="52"/>
      <c r="F197" s="52"/>
      <c r="K197" s="47"/>
      <c r="L197" s="47"/>
      <c r="M197" s="47"/>
      <c r="N197" s="47"/>
    </row>
    <row r="198" spans="4:14" ht="18" customHeight="1" x14ac:dyDescent="0.25">
      <c r="D198" s="52"/>
      <c r="E198" s="52"/>
      <c r="F198" s="52"/>
      <c r="K198" s="47"/>
      <c r="L198" s="47"/>
      <c r="M198" s="47"/>
      <c r="N198" s="47"/>
    </row>
    <row r="199" spans="4:14" ht="18" customHeight="1" x14ac:dyDescent="0.25">
      <c r="D199" s="52"/>
      <c r="E199" s="52"/>
      <c r="F199" s="52"/>
      <c r="K199" s="47"/>
      <c r="L199" s="47"/>
      <c r="M199" s="47"/>
      <c r="N199" s="47"/>
    </row>
    <row r="200" spans="4:14" ht="18" customHeight="1" x14ac:dyDescent="0.25">
      <c r="D200" s="52"/>
      <c r="E200" s="52"/>
      <c r="F200" s="52"/>
      <c r="K200" s="47"/>
      <c r="L200" s="47"/>
      <c r="M200" s="47"/>
      <c r="N200" s="47"/>
    </row>
    <row r="201" spans="4:14" ht="18" customHeight="1" x14ac:dyDescent="0.25">
      <c r="D201" s="52"/>
      <c r="E201" s="52"/>
      <c r="F201" s="52"/>
      <c r="K201" s="47"/>
      <c r="L201" s="47"/>
      <c r="M201" s="47"/>
      <c r="N201" s="47"/>
    </row>
    <row r="202" spans="4:14" ht="18" customHeight="1" x14ac:dyDescent="0.25">
      <c r="D202" s="52"/>
      <c r="E202" s="52"/>
      <c r="F202" s="52"/>
      <c r="K202" s="47"/>
      <c r="L202" s="47"/>
      <c r="M202" s="47"/>
      <c r="N202" s="47"/>
    </row>
    <row r="203" spans="4:14" ht="18" customHeight="1" x14ac:dyDescent="0.25">
      <c r="D203" s="52"/>
      <c r="E203" s="52"/>
      <c r="F203" s="52"/>
      <c r="K203" s="47"/>
      <c r="L203" s="47"/>
      <c r="M203" s="47"/>
      <c r="N203" s="47"/>
    </row>
    <row r="204" spans="4:14" ht="18" customHeight="1" x14ac:dyDescent="0.25">
      <c r="D204" s="52"/>
      <c r="E204" s="52"/>
      <c r="F204" s="52"/>
      <c r="K204" s="47"/>
      <c r="L204" s="47"/>
      <c r="M204" s="47"/>
      <c r="N204" s="47"/>
    </row>
    <row r="205" spans="4:14" ht="18" customHeight="1" x14ac:dyDescent="0.25">
      <c r="D205" s="52"/>
      <c r="E205" s="52"/>
      <c r="F205" s="52"/>
      <c r="K205" s="47"/>
      <c r="L205" s="47"/>
      <c r="M205" s="47"/>
      <c r="N205" s="47"/>
    </row>
    <row r="206" spans="4:14" ht="18" customHeight="1" x14ac:dyDescent="0.25">
      <c r="D206" s="52"/>
      <c r="E206" s="52"/>
      <c r="F206" s="52"/>
      <c r="K206" s="47"/>
      <c r="L206" s="47"/>
      <c r="M206" s="47"/>
      <c r="N206" s="47"/>
    </row>
    <row r="207" spans="4:14" ht="18" customHeight="1" x14ac:dyDescent="0.25">
      <c r="D207" s="52"/>
      <c r="E207" s="52"/>
      <c r="F207" s="52"/>
      <c r="K207" s="47"/>
      <c r="L207" s="47"/>
      <c r="M207" s="47"/>
      <c r="N207" s="47"/>
    </row>
    <row r="208" spans="4:14" ht="18" customHeight="1" x14ac:dyDescent="0.25">
      <c r="D208" s="52"/>
      <c r="E208" s="52"/>
      <c r="F208" s="52"/>
      <c r="K208" s="47"/>
      <c r="L208" s="47"/>
      <c r="M208" s="47"/>
      <c r="N208" s="47"/>
    </row>
    <row r="209" spans="4:14" ht="18" customHeight="1" x14ac:dyDescent="0.25">
      <c r="D209" s="52"/>
      <c r="E209" s="52"/>
      <c r="F209" s="52"/>
      <c r="K209" s="47"/>
      <c r="L209" s="47"/>
      <c r="M209" s="47"/>
      <c r="N209" s="47"/>
    </row>
    <row r="210" spans="4:14" ht="18" customHeight="1" x14ac:dyDescent="0.25">
      <c r="D210" s="52"/>
      <c r="E210" s="52"/>
      <c r="F210" s="52"/>
      <c r="K210" s="47"/>
      <c r="L210" s="47"/>
      <c r="M210" s="47"/>
      <c r="N210" s="47"/>
    </row>
    <row r="211" spans="4:14" ht="18" customHeight="1" x14ac:dyDescent="0.25">
      <c r="D211" s="52"/>
      <c r="E211" s="52"/>
      <c r="F211" s="52"/>
      <c r="K211" s="47"/>
      <c r="L211" s="47"/>
      <c r="M211" s="47"/>
      <c r="N211" s="47"/>
    </row>
    <row r="212" spans="4:14" ht="18" customHeight="1" x14ac:dyDescent="0.25">
      <c r="D212" s="52"/>
      <c r="E212" s="52"/>
      <c r="F212" s="52"/>
      <c r="K212" s="47"/>
      <c r="L212" s="47"/>
      <c r="M212" s="47"/>
      <c r="N212" s="47"/>
    </row>
    <row r="213" spans="4:14" ht="18" customHeight="1" x14ac:dyDescent="0.25">
      <c r="D213" s="52"/>
      <c r="E213" s="52"/>
      <c r="F213" s="52"/>
      <c r="K213" s="47"/>
      <c r="L213" s="47"/>
      <c r="M213" s="47"/>
      <c r="N213" s="47"/>
    </row>
    <row r="214" spans="4:14" ht="18" customHeight="1" x14ac:dyDescent="0.25">
      <c r="D214" s="52"/>
      <c r="E214" s="52"/>
      <c r="F214" s="52"/>
      <c r="K214" s="47"/>
      <c r="L214" s="47"/>
      <c r="M214" s="47"/>
      <c r="N214" s="47"/>
    </row>
    <row r="215" spans="4:14" ht="18" customHeight="1" x14ac:dyDescent="0.25">
      <c r="D215" s="52"/>
      <c r="E215" s="52"/>
      <c r="F215" s="52"/>
      <c r="K215" s="47"/>
      <c r="L215" s="47"/>
      <c r="M215" s="47"/>
      <c r="N215" s="47"/>
    </row>
    <row r="216" spans="4:14" ht="18" customHeight="1" x14ac:dyDescent="0.25">
      <c r="D216" s="52"/>
      <c r="E216" s="52"/>
      <c r="F216" s="52"/>
      <c r="K216" s="47"/>
      <c r="L216" s="47"/>
      <c r="M216" s="47"/>
      <c r="N216" s="47"/>
    </row>
    <row r="217" spans="4:14" ht="18" customHeight="1" x14ac:dyDescent="0.25">
      <c r="D217" s="52"/>
      <c r="E217" s="52"/>
      <c r="F217" s="52"/>
      <c r="K217" s="47"/>
      <c r="L217" s="47"/>
      <c r="M217" s="47"/>
      <c r="N217" s="47"/>
    </row>
    <row r="218" spans="4:14" ht="18" customHeight="1" x14ac:dyDescent="0.25">
      <c r="D218" s="52"/>
      <c r="E218" s="52"/>
      <c r="F218" s="52"/>
      <c r="K218" s="47"/>
      <c r="L218" s="47"/>
      <c r="M218" s="47"/>
      <c r="N218" s="47"/>
    </row>
    <row r="219" spans="4:14" ht="18" customHeight="1" x14ac:dyDescent="0.25">
      <c r="D219" s="52"/>
      <c r="E219" s="52"/>
      <c r="F219" s="52"/>
      <c r="K219" s="47"/>
      <c r="L219" s="47"/>
      <c r="M219" s="47"/>
      <c r="N219" s="47"/>
    </row>
    <row r="220" spans="4:14" ht="18" customHeight="1" x14ac:dyDescent="0.25">
      <c r="D220" s="52"/>
      <c r="E220" s="52"/>
      <c r="F220" s="52"/>
      <c r="K220" s="47"/>
      <c r="L220" s="47"/>
      <c r="M220" s="47"/>
      <c r="N220" s="47"/>
    </row>
    <row r="221" spans="4:14" ht="18" customHeight="1" x14ac:dyDescent="0.25">
      <c r="D221" s="52"/>
      <c r="E221" s="52"/>
      <c r="F221" s="52"/>
      <c r="K221" s="47"/>
      <c r="L221" s="47"/>
      <c r="M221" s="47"/>
      <c r="N221" s="47"/>
    </row>
    <row r="222" spans="4:14" ht="18" customHeight="1" x14ac:dyDescent="0.25">
      <c r="D222" s="52"/>
      <c r="E222" s="52"/>
      <c r="F222" s="52"/>
      <c r="K222" s="47"/>
      <c r="L222" s="47"/>
      <c r="M222" s="47"/>
      <c r="N222" s="47"/>
    </row>
    <row r="223" spans="4:14" ht="18" customHeight="1" x14ac:dyDescent="0.25">
      <c r="D223" s="52"/>
      <c r="E223" s="52"/>
      <c r="F223" s="52"/>
      <c r="K223" s="47"/>
      <c r="L223" s="47"/>
      <c r="M223" s="47"/>
      <c r="N223" s="47"/>
    </row>
    <row r="224" spans="4:14" ht="18" customHeight="1" x14ac:dyDescent="0.25">
      <c r="D224" s="52"/>
      <c r="E224" s="52"/>
      <c r="F224" s="52"/>
      <c r="K224" s="47"/>
      <c r="L224" s="47"/>
      <c r="M224" s="47"/>
      <c r="N224" s="47"/>
    </row>
    <row r="225" spans="4:14" ht="18" customHeight="1" x14ac:dyDescent="0.25">
      <c r="D225" s="52"/>
      <c r="E225" s="52"/>
      <c r="F225" s="52"/>
      <c r="K225" s="47"/>
      <c r="L225" s="47"/>
      <c r="M225" s="47"/>
      <c r="N225" s="47"/>
    </row>
    <row r="226" spans="4:14" ht="18" customHeight="1" x14ac:dyDescent="0.25">
      <c r="D226" s="52"/>
      <c r="E226" s="52"/>
      <c r="F226" s="52"/>
      <c r="K226" s="47"/>
      <c r="L226" s="47"/>
      <c r="M226" s="47"/>
      <c r="N226" s="47"/>
    </row>
    <row r="227" spans="4:14" ht="18" customHeight="1" x14ac:dyDescent="0.25">
      <c r="D227" s="52"/>
      <c r="E227" s="52"/>
      <c r="F227" s="52"/>
      <c r="K227" s="47"/>
      <c r="L227" s="47"/>
      <c r="M227" s="47"/>
      <c r="N227" s="47"/>
    </row>
    <row r="228" spans="4:14" ht="18" customHeight="1" x14ac:dyDescent="0.25">
      <c r="D228" s="52"/>
      <c r="E228" s="52"/>
      <c r="F228" s="52"/>
      <c r="K228" s="47"/>
      <c r="L228" s="47"/>
      <c r="M228" s="47"/>
      <c r="N228" s="47"/>
    </row>
    <row r="229" spans="4:14" ht="18" customHeight="1" x14ac:dyDescent="0.25">
      <c r="D229" s="52"/>
      <c r="E229" s="52"/>
      <c r="F229" s="52"/>
      <c r="K229" s="47"/>
      <c r="L229" s="47"/>
      <c r="M229" s="47"/>
      <c r="N229" s="47"/>
    </row>
    <row r="230" spans="4:14" ht="18" customHeight="1" x14ac:dyDescent="0.25">
      <c r="D230" s="52"/>
      <c r="E230" s="52"/>
      <c r="F230" s="52"/>
      <c r="K230" s="47"/>
      <c r="L230" s="47"/>
      <c r="M230" s="47"/>
      <c r="N230" s="47"/>
    </row>
    <row r="231" spans="4:14" ht="18" customHeight="1" x14ac:dyDescent="0.25">
      <c r="D231" s="52"/>
      <c r="E231" s="52"/>
      <c r="F231" s="52"/>
      <c r="K231" s="47"/>
      <c r="L231" s="47"/>
      <c r="M231" s="47"/>
      <c r="N231" s="47"/>
    </row>
    <row r="232" spans="4:14" ht="18" customHeight="1" x14ac:dyDescent="0.25">
      <c r="D232" s="52"/>
      <c r="E232" s="52"/>
      <c r="F232" s="52"/>
      <c r="K232" s="47"/>
      <c r="L232" s="47"/>
      <c r="M232" s="47"/>
      <c r="N232" s="47"/>
    </row>
    <row r="233" spans="4:14" ht="18" customHeight="1" x14ac:dyDescent="0.25">
      <c r="D233" s="52"/>
      <c r="E233" s="52"/>
      <c r="F233" s="52"/>
      <c r="K233" s="47"/>
      <c r="L233" s="47"/>
      <c r="M233" s="47"/>
      <c r="N233" s="47"/>
    </row>
    <row r="234" spans="4:14" ht="18" customHeight="1" x14ac:dyDescent="0.25">
      <c r="D234" s="52"/>
      <c r="E234" s="52"/>
      <c r="F234" s="52"/>
      <c r="K234" s="47"/>
      <c r="L234" s="47"/>
      <c r="M234" s="47"/>
      <c r="N234" s="47"/>
    </row>
    <row r="235" spans="4:14" ht="18" customHeight="1" x14ac:dyDescent="0.25">
      <c r="D235" s="52"/>
      <c r="E235" s="52"/>
      <c r="F235" s="52"/>
      <c r="K235" s="47"/>
      <c r="L235" s="47"/>
      <c r="M235" s="47"/>
      <c r="N235" s="47"/>
    </row>
    <row r="236" spans="4:14" ht="18" customHeight="1" x14ac:dyDescent="0.25">
      <c r="D236" s="52"/>
      <c r="E236" s="52"/>
      <c r="F236" s="52"/>
      <c r="K236" s="47"/>
      <c r="L236" s="47"/>
      <c r="M236" s="47"/>
      <c r="N236" s="47"/>
    </row>
    <row r="237" spans="4:14" ht="18" customHeight="1" x14ac:dyDescent="0.25">
      <c r="D237" s="52"/>
      <c r="E237" s="52"/>
      <c r="F237" s="52"/>
      <c r="K237" s="47"/>
      <c r="L237" s="47"/>
      <c r="M237" s="47"/>
      <c r="N237" s="47"/>
    </row>
    <row r="238" spans="4:14" ht="18" customHeight="1" x14ac:dyDescent="0.25">
      <c r="D238" s="52"/>
      <c r="E238" s="52"/>
      <c r="F238" s="52"/>
      <c r="K238" s="47"/>
      <c r="L238" s="47"/>
      <c r="M238" s="47"/>
      <c r="N238" s="47"/>
    </row>
    <row r="239" spans="4:14" ht="18" customHeight="1" x14ac:dyDescent="0.25">
      <c r="D239" s="52"/>
      <c r="E239" s="52"/>
      <c r="F239" s="52"/>
      <c r="K239" s="47"/>
      <c r="L239" s="47"/>
      <c r="M239" s="47"/>
      <c r="N239" s="47"/>
    </row>
    <row r="240" spans="4:14" ht="18" customHeight="1" x14ac:dyDescent="0.25">
      <c r="D240" s="52"/>
      <c r="E240" s="52"/>
      <c r="F240" s="52"/>
      <c r="K240" s="47"/>
      <c r="L240" s="47"/>
      <c r="M240" s="47"/>
      <c r="N240" s="47"/>
    </row>
    <row r="241" spans="4:14" ht="18" customHeight="1" x14ac:dyDescent="0.25">
      <c r="D241" s="52"/>
      <c r="E241" s="52"/>
      <c r="F241" s="52"/>
      <c r="K241" s="47"/>
      <c r="L241" s="47"/>
      <c r="M241" s="47"/>
      <c r="N241" s="47"/>
    </row>
    <row r="242" spans="4:14" ht="18" customHeight="1" x14ac:dyDescent="0.25">
      <c r="D242" s="52"/>
      <c r="E242" s="52"/>
      <c r="F242" s="52"/>
      <c r="K242" s="47"/>
      <c r="L242" s="47"/>
      <c r="M242" s="47"/>
      <c r="N242" s="47"/>
    </row>
    <row r="243" spans="4:14" ht="18" customHeight="1" x14ac:dyDescent="0.25">
      <c r="D243" s="52"/>
      <c r="E243" s="52"/>
      <c r="F243" s="52"/>
      <c r="K243" s="47"/>
      <c r="L243" s="47"/>
      <c r="M243" s="47"/>
      <c r="N243" s="47"/>
    </row>
    <row r="244" spans="4:14" ht="18" customHeight="1" x14ac:dyDescent="0.25">
      <c r="D244" s="52"/>
      <c r="E244" s="52"/>
      <c r="F244" s="52"/>
      <c r="K244" s="47"/>
      <c r="L244" s="47"/>
      <c r="M244" s="47"/>
      <c r="N244" s="47"/>
    </row>
    <row r="245" spans="4:14" ht="18" customHeight="1" x14ac:dyDescent="0.25">
      <c r="D245" s="52"/>
      <c r="E245" s="52"/>
      <c r="F245" s="52"/>
      <c r="K245" s="47"/>
      <c r="L245" s="47"/>
      <c r="M245" s="47"/>
      <c r="N245" s="47"/>
    </row>
    <row r="246" spans="4:14" ht="18" customHeight="1" x14ac:dyDescent="0.25">
      <c r="D246" s="52"/>
      <c r="E246" s="52"/>
      <c r="F246" s="52"/>
      <c r="K246" s="47"/>
      <c r="L246" s="47"/>
      <c r="M246" s="47"/>
      <c r="N246" s="47"/>
    </row>
    <row r="247" spans="4:14" ht="18" customHeight="1" x14ac:dyDescent="0.25">
      <c r="D247" s="52"/>
      <c r="E247" s="52"/>
      <c r="F247" s="52"/>
      <c r="K247" s="47"/>
      <c r="L247" s="47"/>
      <c r="M247" s="47"/>
      <c r="N247" s="47"/>
    </row>
    <row r="248" spans="4:14" ht="18" customHeight="1" x14ac:dyDescent="0.25">
      <c r="D248" s="52"/>
      <c r="E248" s="52"/>
      <c r="F248" s="52"/>
      <c r="K248" s="47"/>
      <c r="L248" s="47"/>
      <c r="M248" s="47"/>
      <c r="N248" s="47"/>
    </row>
    <row r="249" spans="4:14" ht="18" customHeight="1" x14ac:dyDescent="0.25">
      <c r="D249" s="52"/>
      <c r="E249" s="52"/>
      <c r="F249" s="52"/>
      <c r="K249" s="47"/>
      <c r="L249" s="47"/>
      <c r="M249" s="47"/>
      <c r="N249" s="47"/>
    </row>
    <row r="250" spans="4:14" ht="18" customHeight="1" x14ac:dyDescent="0.25">
      <c r="D250" s="52"/>
      <c r="E250" s="52"/>
      <c r="F250" s="52"/>
      <c r="K250" s="47"/>
      <c r="L250" s="47"/>
      <c r="M250" s="47"/>
      <c r="N250" s="47"/>
    </row>
    <row r="251" spans="4:14" ht="18" customHeight="1" x14ac:dyDescent="0.25">
      <c r="D251" s="52"/>
      <c r="E251" s="52"/>
      <c r="F251" s="52"/>
      <c r="K251" s="47"/>
      <c r="L251" s="47"/>
      <c r="M251" s="47"/>
      <c r="N251" s="47"/>
    </row>
    <row r="252" spans="4:14" ht="18" customHeight="1" x14ac:dyDescent="0.25">
      <c r="D252" s="52"/>
      <c r="E252" s="52"/>
      <c r="F252" s="52"/>
      <c r="K252" s="47"/>
      <c r="L252" s="47"/>
      <c r="M252" s="47"/>
      <c r="N252" s="47"/>
    </row>
    <row r="253" spans="4:14" ht="18" customHeight="1" x14ac:dyDescent="0.25">
      <c r="D253" s="52"/>
      <c r="E253" s="52"/>
      <c r="F253" s="52"/>
      <c r="K253" s="47"/>
      <c r="L253" s="47"/>
      <c r="M253" s="47"/>
      <c r="N253" s="47"/>
    </row>
    <row r="254" spans="4:14" ht="18" customHeight="1" x14ac:dyDescent="0.25">
      <c r="D254" s="52"/>
      <c r="E254" s="52"/>
      <c r="F254" s="52"/>
      <c r="K254" s="47"/>
      <c r="L254" s="47"/>
      <c r="M254" s="47"/>
      <c r="N254" s="47"/>
    </row>
    <row r="255" spans="4:14" ht="18" customHeight="1" x14ac:dyDescent="0.25">
      <c r="D255" s="52"/>
      <c r="E255" s="52"/>
      <c r="F255" s="52"/>
      <c r="K255" s="47"/>
      <c r="L255" s="47"/>
      <c r="M255" s="47"/>
      <c r="N255" s="47"/>
    </row>
    <row r="256" spans="4:14" ht="18" customHeight="1" x14ac:dyDescent="0.25">
      <c r="D256" s="52"/>
      <c r="E256" s="52"/>
      <c r="F256" s="52"/>
      <c r="K256" s="47"/>
      <c r="L256" s="47"/>
      <c r="M256" s="47"/>
      <c r="N256" s="47"/>
    </row>
    <row r="257" spans="4:14" ht="18" customHeight="1" x14ac:dyDescent="0.25">
      <c r="D257" s="52"/>
      <c r="E257" s="52"/>
      <c r="F257" s="52"/>
      <c r="K257" s="47"/>
      <c r="L257" s="47"/>
      <c r="M257" s="47"/>
      <c r="N257" s="47"/>
    </row>
    <row r="258" spans="4:14" ht="18" customHeight="1" x14ac:dyDescent="0.25">
      <c r="D258" s="52"/>
      <c r="E258" s="52"/>
      <c r="F258" s="52"/>
      <c r="K258" s="47"/>
      <c r="L258" s="47"/>
      <c r="M258" s="47"/>
      <c r="N258" s="47"/>
    </row>
    <row r="259" spans="4:14" ht="18" customHeight="1" x14ac:dyDescent="0.25">
      <c r="D259" s="52"/>
      <c r="E259" s="52"/>
      <c r="F259" s="52"/>
      <c r="K259" s="47"/>
      <c r="L259" s="47"/>
      <c r="M259" s="47"/>
      <c r="N259" s="47"/>
    </row>
    <row r="260" spans="4:14" ht="18" customHeight="1" x14ac:dyDescent="0.25">
      <c r="D260" s="52"/>
      <c r="E260" s="52"/>
      <c r="F260" s="52"/>
      <c r="K260" s="47"/>
      <c r="L260" s="47"/>
      <c r="M260" s="47"/>
      <c r="N260" s="47"/>
    </row>
    <row r="261" spans="4:14" ht="18" customHeight="1" x14ac:dyDescent="0.25">
      <c r="D261" s="52"/>
      <c r="E261" s="52"/>
      <c r="F261" s="52"/>
      <c r="K261" s="47"/>
      <c r="L261" s="47"/>
      <c r="M261" s="47"/>
      <c r="N261" s="47"/>
    </row>
    <row r="262" spans="4:14" ht="18" customHeight="1" x14ac:dyDescent="0.25">
      <c r="D262" s="52"/>
      <c r="E262" s="52"/>
      <c r="F262" s="52"/>
      <c r="K262" s="47"/>
      <c r="L262" s="47"/>
      <c r="M262" s="47"/>
      <c r="N262" s="47"/>
    </row>
    <row r="263" spans="4:14" ht="18" customHeight="1" x14ac:dyDescent="0.25">
      <c r="D263" s="52"/>
      <c r="E263" s="52"/>
      <c r="F263" s="52"/>
      <c r="K263" s="47"/>
      <c r="L263" s="47"/>
      <c r="M263" s="47"/>
      <c r="N263" s="47"/>
    </row>
    <row r="264" spans="4:14" ht="18" customHeight="1" x14ac:dyDescent="0.25">
      <c r="D264" s="52"/>
      <c r="E264" s="52"/>
      <c r="F264" s="52"/>
      <c r="K264" s="47"/>
      <c r="L264" s="47"/>
      <c r="M264" s="47"/>
      <c r="N264" s="47"/>
    </row>
    <row r="265" spans="4:14" ht="18" customHeight="1" x14ac:dyDescent="0.25">
      <c r="D265" s="52"/>
      <c r="E265" s="52"/>
      <c r="F265" s="52"/>
      <c r="K265" s="47"/>
      <c r="L265" s="47"/>
      <c r="M265" s="47"/>
      <c r="N265" s="47"/>
    </row>
    <row r="266" spans="4:14" ht="18" customHeight="1" x14ac:dyDescent="0.25">
      <c r="D266" s="52"/>
      <c r="E266" s="52"/>
      <c r="F266" s="52"/>
      <c r="K266" s="47"/>
      <c r="L266" s="47"/>
      <c r="M266" s="47"/>
      <c r="N266" s="47"/>
    </row>
    <row r="267" spans="4:14" ht="18" customHeight="1" x14ac:dyDescent="0.25">
      <c r="D267" s="52"/>
      <c r="E267" s="52"/>
      <c r="F267" s="52"/>
      <c r="K267" s="47"/>
      <c r="L267" s="47"/>
      <c r="M267" s="47"/>
      <c r="N267" s="47"/>
    </row>
    <row r="268" spans="4:14" ht="18" customHeight="1" x14ac:dyDescent="0.25">
      <c r="D268" s="52"/>
      <c r="E268" s="52"/>
      <c r="F268" s="52"/>
      <c r="K268" s="47"/>
      <c r="L268" s="47"/>
      <c r="M268" s="47"/>
      <c r="N268" s="47"/>
    </row>
    <row r="269" spans="4:14" ht="18" customHeight="1" x14ac:dyDescent="0.25">
      <c r="D269" s="52"/>
      <c r="E269" s="52"/>
      <c r="F269" s="52"/>
      <c r="K269" s="47"/>
      <c r="L269" s="47"/>
      <c r="M269" s="47"/>
      <c r="N269" s="47"/>
    </row>
    <row r="270" spans="4:14" ht="18" customHeight="1" x14ac:dyDescent="0.25">
      <c r="D270" s="52"/>
      <c r="E270" s="52"/>
      <c r="F270" s="52"/>
      <c r="K270" s="47"/>
      <c r="L270" s="47"/>
      <c r="M270" s="47"/>
      <c r="N270" s="47"/>
    </row>
    <row r="271" spans="4:14" ht="18" customHeight="1" x14ac:dyDescent="0.25">
      <c r="D271" s="52"/>
      <c r="E271" s="52"/>
      <c r="F271" s="52"/>
      <c r="K271" s="47"/>
      <c r="L271" s="47"/>
      <c r="M271" s="47"/>
      <c r="N271" s="47"/>
    </row>
    <row r="272" spans="4:14" ht="18" customHeight="1" x14ac:dyDescent="0.25">
      <c r="D272" s="52"/>
      <c r="E272" s="52"/>
      <c r="F272" s="52"/>
      <c r="K272" s="47"/>
      <c r="L272" s="47"/>
      <c r="M272" s="47"/>
      <c r="N272" s="47"/>
    </row>
    <row r="273" spans="4:14" ht="18" customHeight="1" x14ac:dyDescent="0.25">
      <c r="D273" s="52"/>
      <c r="E273" s="52"/>
      <c r="F273" s="52"/>
      <c r="K273" s="47"/>
      <c r="L273" s="47"/>
      <c r="M273" s="47"/>
      <c r="N273" s="47"/>
    </row>
    <row r="274" spans="4:14" ht="18" customHeight="1" x14ac:dyDescent="0.25">
      <c r="D274" s="52"/>
      <c r="E274" s="52"/>
      <c r="F274" s="52"/>
      <c r="K274" s="47"/>
      <c r="L274" s="47"/>
      <c r="M274" s="47"/>
      <c r="N274" s="47"/>
    </row>
    <row r="275" spans="4:14" ht="18" customHeight="1" x14ac:dyDescent="0.25">
      <c r="D275" s="52"/>
      <c r="E275" s="52"/>
      <c r="F275" s="52"/>
      <c r="K275" s="47"/>
      <c r="L275" s="47"/>
      <c r="M275" s="47"/>
      <c r="N275" s="47"/>
    </row>
    <row r="276" spans="4:14" ht="18" customHeight="1" x14ac:dyDescent="0.25">
      <c r="D276" s="52"/>
      <c r="E276" s="52"/>
      <c r="F276" s="52"/>
      <c r="K276" s="47"/>
      <c r="L276" s="47"/>
      <c r="M276" s="47"/>
      <c r="N276" s="47"/>
    </row>
    <row r="277" spans="4:14" ht="18" customHeight="1" x14ac:dyDescent="0.25">
      <c r="D277" s="52"/>
      <c r="E277" s="52"/>
      <c r="F277" s="52"/>
      <c r="K277" s="47"/>
      <c r="L277" s="47"/>
      <c r="M277" s="47"/>
      <c r="N277" s="47"/>
    </row>
    <row r="278" spans="4:14" ht="18" customHeight="1" x14ac:dyDescent="0.25">
      <c r="D278" s="52"/>
      <c r="E278" s="52"/>
      <c r="F278" s="52"/>
      <c r="K278" s="47"/>
      <c r="L278" s="47"/>
      <c r="M278" s="47"/>
      <c r="N278" s="47"/>
    </row>
    <row r="279" spans="4:14" ht="18" customHeight="1" x14ac:dyDescent="0.25">
      <c r="D279" s="52"/>
      <c r="E279" s="52"/>
      <c r="F279" s="52"/>
      <c r="K279" s="47"/>
      <c r="L279" s="47"/>
      <c r="M279" s="47"/>
      <c r="N279" s="47"/>
    </row>
    <row r="280" spans="4:14" ht="18" customHeight="1" x14ac:dyDescent="0.25">
      <c r="D280" s="52"/>
      <c r="E280" s="52"/>
      <c r="F280" s="52"/>
      <c r="K280" s="47"/>
      <c r="L280" s="47"/>
      <c r="M280" s="47"/>
      <c r="N280" s="47"/>
    </row>
    <row r="281" spans="4:14" ht="18" customHeight="1" x14ac:dyDescent="0.25">
      <c r="D281" s="52"/>
      <c r="E281" s="52"/>
      <c r="F281" s="52"/>
      <c r="K281" s="47"/>
      <c r="L281" s="47"/>
      <c r="M281" s="47"/>
      <c r="N281" s="47"/>
    </row>
    <row r="282" spans="4:14" ht="18" customHeight="1" x14ac:dyDescent="0.25">
      <c r="D282" s="52"/>
      <c r="E282" s="52"/>
      <c r="F282" s="52"/>
      <c r="K282" s="47"/>
      <c r="L282" s="47"/>
      <c r="M282" s="47"/>
      <c r="N282" s="47"/>
    </row>
    <row r="283" spans="4:14" ht="18" customHeight="1" x14ac:dyDescent="0.25">
      <c r="D283" s="52"/>
      <c r="E283" s="52"/>
      <c r="F283" s="52"/>
      <c r="K283" s="47"/>
      <c r="L283" s="47"/>
      <c r="M283" s="47"/>
      <c r="N283" s="47"/>
    </row>
    <row r="284" spans="4:14" ht="18" customHeight="1" x14ac:dyDescent="0.25">
      <c r="D284" s="52"/>
      <c r="E284" s="52"/>
      <c r="F284" s="52"/>
      <c r="K284" s="47"/>
      <c r="L284" s="47"/>
      <c r="M284" s="47"/>
      <c r="N284" s="47"/>
    </row>
    <row r="285" spans="4:14" ht="18" customHeight="1" x14ac:dyDescent="0.25">
      <c r="D285" s="52"/>
      <c r="E285" s="52"/>
      <c r="F285" s="52"/>
      <c r="K285" s="47"/>
      <c r="L285" s="47"/>
      <c r="M285" s="47"/>
      <c r="N285" s="47"/>
    </row>
    <row r="286" spans="4:14" ht="18" customHeight="1" x14ac:dyDescent="0.25">
      <c r="D286" s="52"/>
      <c r="E286" s="52"/>
      <c r="F286" s="52"/>
      <c r="K286" s="47"/>
      <c r="L286" s="47"/>
      <c r="M286" s="47"/>
      <c r="N286" s="47"/>
    </row>
    <row r="287" spans="4:14" ht="18" customHeight="1" x14ac:dyDescent="0.25">
      <c r="D287" s="52"/>
      <c r="E287" s="52"/>
      <c r="F287" s="52"/>
      <c r="K287" s="47"/>
      <c r="L287" s="47"/>
      <c r="M287" s="47"/>
      <c r="N287" s="47"/>
    </row>
    <row r="288" spans="4:14" ht="18" customHeight="1" x14ac:dyDescent="0.25">
      <c r="D288" s="52"/>
      <c r="E288" s="52"/>
      <c r="F288" s="52"/>
      <c r="K288" s="47"/>
      <c r="L288" s="47"/>
      <c r="M288" s="47"/>
      <c r="N288" s="47"/>
    </row>
    <row r="289" spans="4:14" ht="18" customHeight="1" x14ac:dyDescent="0.25">
      <c r="D289" s="52"/>
      <c r="E289" s="52"/>
      <c r="F289" s="52"/>
      <c r="K289" s="47"/>
      <c r="L289" s="47"/>
      <c r="M289" s="47"/>
      <c r="N289" s="47"/>
    </row>
    <row r="290" spans="4:14" ht="18" customHeight="1" x14ac:dyDescent="0.25">
      <c r="D290" s="52"/>
      <c r="E290" s="52"/>
      <c r="F290" s="52"/>
      <c r="K290" s="47"/>
      <c r="L290" s="47"/>
      <c r="M290" s="47"/>
      <c r="N290" s="47"/>
    </row>
    <row r="291" spans="4:14" ht="18" customHeight="1" x14ac:dyDescent="0.25">
      <c r="D291" s="52"/>
      <c r="E291" s="52"/>
      <c r="F291" s="52"/>
      <c r="K291" s="47"/>
      <c r="L291" s="47"/>
      <c r="M291" s="47"/>
      <c r="N291" s="47"/>
    </row>
    <row r="292" spans="4:14" ht="18" customHeight="1" x14ac:dyDescent="0.25">
      <c r="D292" s="52"/>
      <c r="E292" s="52"/>
      <c r="F292" s="52"/>
      <c r="K292" s="47"/>
      <c r="L292" s="47"/>
      <c r="M292" s="47"/>
      <c r="N292" s="47"/>
    </row>
    <row r="293" spans="4:14" ht="18" customHeight="1" x14ac:dyDescent="0.25">
      <c r="D293" s="52"/>
      <c r="E293" s="52"/>
      <c r="F293" s="52"/>
      <c r="K293" s="47"/>
      <c r="L293" s="47"/>
      <c r="M293" s="47"/>
      <c r="N293" s="47"/>
    </row>
    <row r="294" spans="4:14" ht="18" customHeight="1" x14ac:dyDescent="0.25">
      <c r="D294" s="52"/>
      <c r="E294" s="52"/>
      <c r="F294" s="52"/>
      <c r="K294" s="47"/>
      <c r="L294" s="47"/>
      <c r="M294" s="47"/>
      <c r="N294" s="47"/>
    </row>
    <row r="295" spans="4:14" ht="18" customHeight="1" x14ac:dyDescent="0.25">
      <c r="D295" s="52"/>
      <c r="E295" s="52"/>
      <c r="F295" s="52"/>
      <c r="K295" s="47"/>
      <c r="L295" s="47"/>
      <c r="M295" s="47"/>
      <c r="N295" s="47"/>
    </row>
    <row r="296" spans="4:14" ht="18" customHeight="1" x14ac:dyDescent="0.25">
      <c r="D296" s="52"/>
      <c r="E296" s="52"/>
      <c r="F296" s="52"/>
      <c r="K296" s="47"/>
      <c r="L296" s="47"/>
      <c r="M296" s="47"/>
      <c r="N296" s="47"/>
    </row>
    <row r="297" spans="4:14" ht="18" customHeight="1" x14ac:dyDescent="0.25">
      <c r="D297" s="52"/>
      <c r="E297" s="52"/>
      <c r="F297" s="52"/>
      <c r="K297" s="47"/>
      <c r="L297" s="47"/>
      <c r="M297" s="47"/>
      <c r="N297" s="47"/>
    </row>
    <row r="298" spans="4:14" ht="18" customHeight="1" x14ac:dyDescent="0.25">
      <c r="D298" s="52"/>
      <c r="E298" s="52"/>
      <c r="F298" s="52"/>
      <c r="K298" s="47"/>
      <c r="L298" s="47"/>
      <c r="M298" s="47"/>
      <c r="N298" s="47"/>
    </row>
    <row r="299" spans="4:14" ht="18" customHeight="1" x14ac:dyDescent="0.25">
      <c r="D299" s="52"/>
      <c r="E299" s="52"/>
      <c r="F299" s="52"/>
      <c r="K299" s="47"/>
      <c r="L299" s="47"/>
      <c r="M299" s="47"/>
      <c r="N299" s="47"/>
    </row>
    <row r="300" spans="4:14" ht="18" customHeight="1" x14ac:dyDescent="0.25">
      <c r="D300" s="52"/>
      <c r="E300" s="52"/>
      <c r="F300" s="52"/>
      <c r="K300" s="47"/>
      <c r="L300" s="47"/>
      <c r="M300" s="47"/>
      <c r="N300" s="47"/>
    </row>
    <row r="301" spans="4:14" ht="18" customHeight="1" x14ac:dyDescent="0.25">
      <c r="D301" s="52"/>
      <c r="E301" s="52"/>
      <c r="F301" s="52"/>
      <c r="K301" s="47"/>
      <c r="L301" s="47"/>
      <c r="M301" s="47"/>
      <c r="N301" s="47"/>
    </row>
    <row r="302" spans="4:14" ht="18" customHeight="1" x14ac:dyDescent="0.25">
      <c r="D302" s="52"/>
      <c r="E302" s="52"/>
      <c r="F302" s="52"/>
      <c r="K302" s="47"/>
      <c r="L302" s="47"/>
      <c r="M302" s="47"/>
      <c r="N302" s="47"/>
    </row>
    <row r="303" spans="4:14" ht="18" customHeight="1" x14ac:dyDescent="0.25">
      <c r="D303" s="52"/>
      <c r="E303" s="52"/>
      <c r="F303" s="52"/>
      <c r="K303" s="47"/>
      <c r="L303" s="47"/>
      <c r="M303" s="47"/>
      <c r="N303" s="47"/>
    </row>
    <row r="304" spans="4:14" ht="18" customHeight="1" x14ac:dyDescent="0.25">
      <c r="D304" s="52"/>
      <c r="E304" s="52"/>
      <c r="F304" s="52"/>
      <c r="K304" s="47"/>
      <c r="L304" s="47"/>
      <c r="M304" s="47"/>
      <c r="N304" s="47"/>
    </row>
    <row r="305" spans="4:14" ht="18" customHeight="1" x14ac:dyDescent="0.25">
      <c r="D305" s="52"/>
      <c r="E305" s="52"/>
      <c r="F305" s="52"/>
      <c r="K305" s="47"/>
      <c r="L305" s="47"/>
      <c r="M305" s="47"/>
      <c r="N305" s="47"/>
    </row>
    <row r="306" spans="4:14" ht="18" customHeight="1" x14ac:dyDescent="0.25">
      <c r="D306" s="52"/>
      <c r="E306" s="52"/>
      <c r="F306" s="52"/>
      <c r="K306" s="47"/>
      <c r="L306" s="47"/>
      <c r="M306" s="47"/>
      <c r="N306" s="47"/>
    </row>
    <row r="307" spans="4:14" ht="18" customHeight="1" x14ac:dyDescent="0.25">
      <c r="D307" s="52"/>
      <c r="E307" s="52"/>
      <c r="F307" s="52"/>
      <c r="K307" s="47"/>
      <c r="L307" s="47"/>
      <c r="M307" s="47"/>
      <c r="N307" s="47"/>
    </row>
    <row r="308" spans="4:14" ht="18" customHeight="1" x14ac:dyDescent="0.25">
      <c r="D308" s="52"/>
      <c r="E308" s="52"/>
      <c r="F308" s="52"/>
      <c r="K308" s="47"/>
      <c r="L308" s="47"/>
      <c r="M308" s="47"/>
      <c r="N308" s="47"/>
    </row>
    <row r="309" spans="4:14" ht="18" customHeight="1" x14ac:dyDescent="0.25">
      <c r="D309" s="52"/>
      <c r="E309" s="52"/>
      <c r="F309" s="52"/>
      <c r="K309" s="47"/>
      <c r="L309" s="47"/>
      <c r="M309" s="47"/>
      <c r="N309" s="47"/>
    </row>
    <row r="310" spans="4:14" ht="18" customHeight="1" x14ac:dyDescent="0.25">
      <c r="D310" s="52"/>
      <c r="E310" s="52"/>
      <c r="F310" s="52"/>
      <c r="K310" s="47"/>
      <c r="L310" s="47"/>
      <c r="M310" s="47"/>
      <c r="N310" s="47"/>
    </row>
    <row r="311" spans="4:14" ht="18" customHeight="1" x14ac:dyDescent="0.25">
      <c r="D311" s="52"/>
      <c r="E311" s="52"/>
      <c r="F311" s="52"/>
      <c r="K311" s="47"/>
      <c r="L311" s="47"/>
      <c r="M311" s="47"/>
      <c r="N311" s="47"/>
    </row>
    <row r="312" spans="4:14" ht="18" customHeight="1" x14ac:dyDescent="0.25">
      <c r="D312" s="52"/>
      <c r="E312" s="52"/>
      <c r="F312" s="52"/>
      <c r="K312" s="47"/>
      <c r="L312" s="47"/>
      <c r="M312" s="47"/>
      <c r="N312" s="47"/>
    </row>
    <row r="313" spans="4:14" ht="18" customHeight="1" x14ac:dyDescent="0.25">
      <c r="D313" s="52"/>
      <c r="E313" s="52"/>
      <c r="F313" s="52"/>
      <c r="K313" s="47"/>
      <c r="L313" s="47"/>
      <c r="M313" s="47"/>
      <c r="N313" s="47"/>
    </row>
    <row r="314" spans="4:14" ht="18" customHeight="1" x14ac:dyDescent="0.25">
      <c r="D314" s="52"/>
      <c r="E314" s="52"/>
      <c r="F314" s="52"/>
      <c r="K314" s="47"/>
      <c r="L314" s="47"/>
      <c r="M314" s="47"/>
      <c r="N314" s="47"/>
    </row>
    <row r="315" spans="4:14" ht="18" customHeight="1" x14ac:dyDescent="0.25">
      <c r="D315" s="52"/>
      <c r="E315" s="52"/>
      <c r="F315" s="52"/>
      <c r="K315" s="47"/>
      <c r="L315" s="47"/>
      <c r="M315" s="47"/>
      <c r="N315" s="47"/>
    </row>
    <row r="316" spans="4:14" ht="18" customHeight="1" x14ac:dyDescent="0.25">
      <c r="D316" s="52"/>
      <c r="E316" s="52"/>
      <c r="F316" s="52"/>
      <c r="K316" s="47"/>
      <c r="L316" s="47"/>
      <c r="M316" s="47"/>
      <c r="N316" s="47"/>
    </row>
    <row r="317" spans="4:14" ht="18" customHeight="1" x14ac:dyDescent="0.25">
      <c r="D317" s="52"/>
      <c r="E317" s="52"/>
      <c r="F317" s="52"/>
      <c r="K317" s="47"/>
      <c r="L317" s="47"/>
      <c r="M317" s="47"/>
      <c r="N317" s="47"/>
    </row>
    <row r="318" spans="4:14" ht="18" customHeight="1" x14ac:dyDescent="0.25">
      <c r="D318" s="52"/>
      <c r="E318" s="52"/>
      <c r="F318" s="52"/>
      <c r="K318" s="47"/>
      <c r="L318" s="47"/>
      <c r="M318" s="47"/>
      <c r="N318" s="47"/>
    </row>
    <row r="319" spans="4:14" ht="18" customHeight="1" x14ac:dyDescent="0.25">
      <c r="D319" s="52"/>
      <c r="E319" s="52"/>
      <c r="F319" s="52"/>
      <c r="K319" s="47"/>
      <c r="L319" s="47"/>
      <c r="M319" s="47"/>
      <c r="N319" s="47"/>
    </row>
    <row r="320" spans="4:14" ht="18" customHeight="1" x14ac:dyDescent="0.25">
      <c r="D320" s="52"/>
      <c r="E320" s="52"/>
      <c r="F320" s="52"/>
      <c r="K320" s="47"/>
      <c r="L320" s="47"/>
      <c r="M320" s="47"/>
      <c r="N320" s="47"/>
    </row>
    <row r="321" spans="4:14" ht="18" customHeight="1" x14ac:dyDescent="0.25">
      <c r="D321" s="52"/>
      <c r="E321" s="52"/>
      <c r="F321" s="52"/>
      <c r="K321" s="47"/>
      <c r="L321" s="47"/>
      <c r="M321" s="47"/>
      <c r="N321" s="47"/>
    </row>
    <row r="322" spans="4:14" ht="18" customHeight="1" x14ac:dyDescent="0.25">
      <c r="D322" s="52"/>
      <c r="E322" s="52"/>
      <c r="F322" s="52"/>
      <c r="K322" s="47"/>
      <c r="L322" s="47"/>
      <c r="M322" s="47"/>
      <c r="N322" s="47"/>
    </row>
    <row r="323" spans="4:14" ht="18" customHeight="1" x14ac:dyDescent="0.25">
      <c r="D323" s="52"/>
      <c r="E323" s="52"/>
      <c r="F323" s="52"/>
      <c r="K323" s="47"/>
      <c r="L323" s="47"/>
      <c r="M323" s="47"/>
      <c r="N323" s="47"/>
    </row>
    <row r="324" spans="4:14" ht="18" customHeight="1" x14ac:dyDescent="0.25">
      <c r="D324" s="52"/>
      <c r="E324" s="52"/>
      <c r="F324" s="52"/>
      <c r="K324" s="47"/>
      <c r="L324" s="47"/>
      <c r="M324" s="47"/>
      <c r="N324" s="47"/>
    </row>
    <row r="325" spans="4:14" ht="18" customHeight="1" x14ac:dyDescent="0.25">
      <c r="D325" s="52"/>
      <c r="E325" s="52"/>
      <c r="F325" s="52"/>
      <c r="K325" s="47"/>
      <c r="L325" s="47"/>
      <c r="M325" s="47"/>
      <c r="N325" s="47"/>
    </row>
    <row r="326" spans="4:14" ht="18" customHeight="1" x14ac:dyDescent="0.25">
      <c r="D326" s="52"/>
      <c r="E326" s="52"/>
      <c r="F326" s="52"/>
      <c r="K326" s="47"/>
      <c r="L326" s="47"/>
      <c r="M326" s="47"/>
      <c r="N326" s="47"/>
    </row>
    <row r="327" spans="4:14" ht="18" customHeight="1" x14ac:dyDescent="0.25">
      <c r="D327" s="52"/>
      <c r="E327" s="52"/>
      <c r="F327" s="52"/>
      <c r="K327" s="47"/>
      <c r="L327" s="47"/>
      <c r="M327" s="47"/>
      <c r="N327" s="47"/>
    </row>
    <row r="328" spans="4:14" ht="18" customHeight="1" x14ac:dyDescent="0.25">
      <c r="D328" s="52"/>
      <c r="E328" s="52"/>
      <c r="F328" s="52"/>
      <c r="K328" s="47"/>
      <c r="L328" s="47"/>
      <c r="M328" s="47"/>
      <c r="N328" s="47"/>
    </row>
    <row r="329" spans="4:14" ht="18" customHeight="1" x14ac:dyDescent="0.25">
      <c r="D329" s="52"/>
      <c r="E329" s="52"/>
      <c r="F329" s="52"/>
      <c r="K329" s="47"/>
      <c r="L329" s="47"/>
      <c r="M329" s="47"/>
      <c r="N329" s="47"/>
    </row>
    <row r="330" spans="4:14" ht="18" customHeight="1" x14ac:dyDescent="0.25">
      <c r="D330" s="52"/>
      <c r="E330" s="52"/>
      <c r="F330" s="52"/>
      <c r="K330" s="47"/>
      <c r="L330" s="47"/>
      <c r="M330" s="47"/>
      <c r="N330" s="47"/>
    </row>
    <row r="331" spans="4:14" ht="18" customHeight="1" x14ac:dyDescent="0.25">
      <c r="D331" s="52"/>
      <c r="E331" s="52"/>
      <c r="F331" s="52"/>
      <c r="K331" s="47"/>
      <c r="L331" s="47"/>
      <c r="M331" s="47"/>
      <c r="N331" s="47"/>
    </row>
    <row r="332" spans="4:14" ht="18" customHeight="1" x14ac:dyDescent="0.25">
      <c r="D332" s="52"/>
      <c r="E332" s="52"/>
      <c r="F332" s="52"/>
      <c r="K332" s="47"/>
      <c r="L332" s="47"/>
      <c r="M332" s="47"/>
      <c r="N332" s="47"/>
    </row>
    <row r="333" spans="4:14" ht="18" customHeight="1" x14ac:dyDescent="0.25">
      <c r="D333" s="52"/>
      <c r="E333" s="52"/>
      <c r="F333" s="52"/>
      <c r="K333" s="47"/>
      <c r="L333" s="47"/>
      <c r="M333" s="47"/>
      <c r="N333" s="47"/>
    </row>
    <row r="334" spans="4:14" ht="18" customHeight="1" x14ac:dyDescent="0.25">
      <c r="D334" s="52"/>
      <c r="E334" s="52"/>
      <c r="F334" s="52"/>
      <c r="K334" s="47"/>
      <c r="L334" s="47"/>
      <c r="M334" s="47"/>
      <c r="N334" s="47"/>
    </row>
    <row r="335" spans="4:14" ht="18" customHeight="1" x14ac:dyDescent="0.25">
      <c r="D335" s="52"/>
      <c r="E335" s="52"/>
      <c r="F335" s="52"/>
      <c r="K335" s="47"/>
      <c r="L335" s="47"/>
      <c r="M335" s="47"/>
      <c r="N335" s="47"/>
    </row>
    <row r="336" spans="4:14" ht="18" customHeight="1" x14ac:dyDescent="0.25">
      <c r="D336" s="52"/>
      <c r="E336" s="52"/>
      <c r="F336" s="52"/>
      <c r="K336" s="47"/>
      <c r="L336" s="47"/>
      <c r="M336" s="47"/>
      <c r="N336" s="47"/>
    </row>
    <row r="337" spans="4:14" ht="18" customHeight="1" x14ac:dyDescent="0.25">
      <c r="D337" s="52"/>
      <c r="E337" s="52"/>
      <c r="F337" s="52"/>
      <c r="K337" s="47"/>
      <c r="L337" s="47"/>
      <c r="M337" s="47"/>
      <c r="N337" s="47"/>
    </row>
    <row r="338" spans="4:14" ht="18" customHeight="1" x14ac:dyDescent="0.25">
      <c r="D338" s="52"/>
      <c r="E338" s="52"/>
      <c r="F338" s="52"/>
      <c r="K338" s="47"/>
      <c r="L338" s="47"/>
      <c r="M338" s="47"/>
      <c r="N338" s="47"/>
    </row>
    <row r="339" spans="4:14" ht="18" customHeight="1" x14ac:dyDescent="0.25">
      <c r="D339" s="52"/>
      <c r="E339" s="52"/>
      <c r="F339" s="52"/>
      <c r="K339" s="47"/>
      <c r="L339" s="47"/>
      <c r="M339" s="47"/>
      <c r="N339" s="47"/>
    </row>
    <row r="340" spans="4:14" ht="18" customHeight="1" x14ac:dyDescent="0.25">
      <c r="D340" s="52"/>
      <c r="E340" s="52"/>
      <c r="F340" s="52"/>
      <c r="K340" s="47"/>
      <c r="L340" s="47"/>
      <c r="M340" s="47"/>
      <c r="N340" s="47"/>
    </row>
    <row r="341" spans="4:14" ht="18" customHeight="1" x14ac:dyDescent="0.25">
      <c r="D341" s="52"/>
      <c r="E341" s="52"/>
      <c r="F341" s="52"/>
      <c r="K341" s="47"/>
      <c r="L341" s="47"/>
      <c r="M341" s="47"/>
      <c r="N341" s="47"/>
    </row>
    <row r="342" spans="4:14" ht="18" customHeight="1" x14ac:dyDescent="0.25">
      <c r="D342" s="52"/>
      <c r="E342" s="52"/>
      <c r="F342" s="52"/>
      <c r="K342" s="47"/>
      <c r="L342" s="47"/>
      <c r="M342" s="47"/>
      <c r="N342" s="47"/>
    </row>
    <row r="343" spans="4:14" ht="18" customHeight="1" x14ac:dyDescent="0.25">
      <c r="D343" s="52"/>
      <c r="E343" s="52"/>
      <c r="F343" s="52"/>
      <c r="K343" s="47"/>
      <c r="L343" s="47"/>
      <c r="M343" s="47"/>
      <c r="N343" s="47"/>
    </row>
    <row r="344" spans="4:14" ht="18" customHeight="1" x14ac:dyDescent="0.25">
      <c r="D344" s="52"/>
      <c r="E344" s="52"/>
      <c r="F344" s="52"/>
      <c r="K344" s="47"/>
      <c r="L344" s="47"/>
      <c r="M344" s="47"/>
      <c r="N344" s="47"/>
    </row>
    <row r="345" spans="4:14" ht="18" customHeight="1" x14ac:dyDescent="0.25">
      <c r="D345" s="52"/>
      <c r="E345" s="52"/>
      <c r="F345" s="52"/>
      <c r="K345" s="47"/>
      <c r="L345" s="47"/>
      <c r="M345" s="47"/>
      <c r="N345" s="47"/>
    </row>
    <row r="346" spans="4:14" ht="18" customHeight="1" x14ac:dyDescent="0.25">
      <c r="D346" s="52"/>
      <c r="E346" s="52"/>
      <c r="F346" s="52"/>
      <c r="K346" s="47"/>
      <c r="L346" s="47"/>
      <c r="M346" s="47"/>
      <c r="N346" s="47"/>
    </row>
    <row r="347" spans="4:14" ht="18" customHeight="1" x14ac:dyDescent="0.25">
      <c r="D347" s="52"/>
      <c r="E347" s="52"/>
      <c r="F347" s="52"/>
      <c r="K347" s="47"/>
      <c r="L347" s="47"/>
      <c r="M347" s="47"/>
      <c r="N347" s="47"/>
    </row>
    <row r="348" spans="4:14" ht="18" customHeight="1" x14ac:dyDescent="0.25">
      <c r="D348" s="52"/>
      <c r="E348" s="52"/>
      <c r="F348" s="52"/>
      <c r="K348" s="47"/>
      <c r="L348" s="47"/>
      <c r="M348" s="47"/>
      <c r="N348" s="47"/>
    </row>
    <row r="349" spans="4:14" ht="18" customHeight="1" x14ac:dyDescent="0.25">
      <c r="D349" s="52"/>
      <c r="E349" s="52"/>
      <c r="F349" s="52"/>
      <c r="K349" s="47"/>
      <c r="L349" s="47"/>
      <c r="M349" s="47"/>
      <c r="N349" s="47"/>
    </row>
    <row r="350" spans="4:14" ht="18" customHeight="1" x14ac:dyDescent="0.25">
      <c r="D350" s="52"/>
      <c r="E350" s="52"/>
      <c r="F350" s="52"/>
      <c r="K350" s="47"/>
      <c r="L350" s="47"/>
      <c r="M350" s="47"/>
      <c r="N350" s="47"/>
    </row>
    <row r="351" spans="4:14" ht="18" customHeight="1" x14ac:dyDescent="0.25">
      <c r="D351" s="52"/>
      <c r="E351" s="52"/>
      <c r="F351" s="52"/>
      <c r="K351" s="47"/>
      <c r="L351" s="47"/>
      <c r="M351" s="47"/>
      <c r="N351" s="47"/>
    </row>
    <row r="352" spans="4:14" ht="18" customHeight="1" x14ac:dyDescent="0.25">
      <c r="D352" s="52"/>
      <c r="E352" s="52"/>
      <c r="F352" s="52"/>
      <c r="K352" s="47"/>
      <c r="L352" s="47"/>
      <c r="M352" s="47"/>
      <c r="N352" s="47"/>
    </row>
    <row r="353" spans="4:14" ht="18" customHeight="1" x14ac:dyDescent="0.25">
      <c r="D353" s="52"/>
      <c r="E353" s="52"/>
      <c r="F353" s="52"/>
      <c r="K353" s="47"/>
      <c r="L353" s="47"/>
      <c r="M353" s="47"/>
      <c r="N353" s="47"/>
    </row>
    <row r="354" spans="4:14" ht="18" customHeight="1" x14ac:dyDescent="0.25">
      <c r="D354" s="52"/>
      <c r="E354" s="52"/>
      <c r="F354" s="52"/>
      <c r="K354" s="47"/>
      <c r="L354" s="47"/>
      <c r="M354" s="47"/>
      <c r="N354" s="47"/>
    </row>
    <row r="355" spans="4:14" ht="18" customHeight="1" x14ac:dyDescent="0.25">
      <c r="D355" s="52"/>
      <c r="E355" s="52"/>
      <c r="F355" s="52"/>
      <c r="K355" s="47"/>
      <c r="L355" s="47"/>
      <c r="M355" s="47"/>
      <c r="N355" s="47"/>
    </row>
    <row r="356" spans="4:14" ht="18" customHeight="1" x14ac:dyDescent="0.25">
      <c r="D356" s="52"/>
      <c r="E356" s="52"/>
      <c r="F356" s="52"/>
      <c r="K356" s="47"/>
      <c r="L356" s="47"/>
      <c r="M356" s="47"/>
      <c r="N356" s="47"/>
    </row>
    <row r="357" spans="4:14" ht="18" customHeight="1" x14ac:dyDescent="0.25">
      <c r="D357" s="52"/>
      <c r="E357" s="52"/>
      <c r="F357" s="52"/>
      <c r="K357" s="47"/>
      <c r="L357" s="47"/>
      <c r="M357" s="47"/>
      <c r="N357" s="47"/>
    </row>
    <row r="358" spans="4:14" ht="18" customHeight="1" x14ac:dyDescent="0.25">
      <c r="D358" s="52"/>
      <c r="E358" s="52"/>
      <c r="F358" s="52"/>
      <c r="K358" s="47"/>
      <c r="L358" s="47"/>
      <c r="M358" s="47"/>
      <c r="N358" s="47"/>
    </row>
    <row r="359" spans="4:14" ht="18" customHeight="1" x14ac:dyDescent="0.25">
      <c r="D359" s="52"/>
      <c r="E359" s="52"/>
      <c r="F359" s="52"/>
      <c r="K359" s="47"/>
      <c r="L359" s="47"/>
      <c r="M359" s="47"/>
      <c r="N359" s="47"/>
    </row>
    <row r="360" spans="4:14" ht="18" customHeight="1" x14ac:dyDescent="0.25">
      <c r="D360" s="52"/>
      <c r="E360" s="52"/>
      <c r="F360" s="52"/>
      <c r="K360" s="47"/>
      <c r="L360" s="47"/>
      <c r="M360" s="47"/>
      <c r="N360" s="47"/>
    </row>
    <row r="361" spans="4:14" ht="18" customHeight="1" x14ac:dyDescent="0.25">
      <c r="D361" s="52"/>
      <c r="E361" s="52"/>
      <c r="F361" s="52"/>
      <c r="K361" s="47"/>
      <c r="L361" s="47"/>
      <c r="M361" s="47"/>
      <c r="N361" s="47"/>
    </row>
    <row r="362" spans="4:14" ht="18" customHeight="1" x14ac:dyDescent="0.25">
      <c r="D362" s="52"/>
      <c r="E362" s="52"/>
      <c r="F362" s="52"/>
      <c r="K362" s="47"/>
      <c r="L362" s="47"/>
      <c r="M362" s="47"/>
      <c r="N362" s="47"/>
    </row>
    <row r="363" spans="4:14" ht="18" customHeight="1" x14ac:dyDescent="0.25">
      <c r="D363" s="52"/>
      <c r="E363" s="52"/>
      <c r="F363" s="52"/>
      <c r="K363" s="47"/>
      <c r="L363" s="47"/>
      <c r="M363" s="47"/>
      <c r="N363" s="47"/>
    </row>
    <row r="364" spans="4:14" ht="18" customHeight="1" x14ac:dyDescent="0.25">
      <c r="D364" s="52"/>
      <c r="E364" s="52"/>
      <c r="F364" s="52"/>
      <c r="K364" s="47"/>
      <c r="L364" s="47"/>
      <c r="M364" s="47"/>
      <c r="N364" s="47"/>
    </row>
    <row r="365" spans="4:14" ht="18" customHeight="1" x14ac:dyDescent="0.25">
      <c r="D365" s="52"/>
      <c r="E365" s="52"/>
      <c r="F365" s="52"/>
      <c r="K365" s="47"/>
      <c r="L365" s="47"/>
      <c r="M365" s="47"/>
      <c r="N365" s="47"/>
    </row>
    <row r="366" spans="4:14" ht="18" customHeight="1" x14ac:dyDescent="0.25">
      <c r="D366" s="52"/>
      <c r="E366" s="52"/>
      <c r="F366" s="52"/>
      <c r="K366" s="47"/>
      <c r="L366" s="47"/>
      <c r="M366" s="47"/>
      <c r="N366" s="47"/>
    </row>
    <row r="367" spans="4:14" ht="18" customHeight="1" x14ac:dyDescent="0.25">
      <c r="D367" s="52"/>
      <c r="E367" s="52"/>
      <c r="F367" s="52"/>
      <c r="K367" s="47"/>
      <c r="L367" s="47"/>
      <c r="M367" s="47"/>
      <c r="N367" s="47"/>
    </row>
    <row r="368" spans="4:14" ht="18" customHeight="1" x14ac:dyDescent="0.25">
      <c r="D368" s="52"/>
      <c r="E368" s="52"/>
      <c r="F368" s="52"/>
      <c r="K368" s="47"/>
      <c r="L368" s="47"/>
      <c r="M368" s="47"/>
      <c r="N368" s="47"/>
    </row>
    <row r="369" spans="4:14" ht="18" customHeight="1" x14ac:dyDescent="0.25">
      <c r="D369" s="52"/>
      <c r="E369" s="52"/>
      <c r="F369" s="52"/>
      <c r="K369" s="47"/>
      <c r="L369" s="47"/>
      <c r="M369" s="47"/>
      <c r="N369" s="47"/>
    </row>
    <row r="370" spans="4:14" ht="18" customHeight="1" x14ac:dyDescent="0.25">
      <c r="D370" s="52"/>
      <c r="E370" s="52"/>
      <c r="F370" s="52"/>
      <c r="K370" s="47"/>
      <c r="L370" s="47"/>
      <c r="M370" s="47"/>
      <c r="N370" s="47"/>
    </row>
    <row r="371" spans="4:14" ht="18" customHeight="1" x14ac:dyDescent="0.25">
      <c r="D371" s="52"/>
      <c r="E371" s="52"/>
      <c r="F371" s="52"/>
      <c r="K371" s="47"/>
      <c r="L371" s="47"/>
      <c r="M371" s="47"/>
      <c r="N371" s="47"/>
    </row>
    <row r="372" spans="4:14" ht="18" customHeight="1" x14ac:dyDescent="0.25">
      <c r="D372" s="52"/>
      <c r="E372" s="52"/>
      <c r="F372" s="52"/>
      <c r="K372" s="47"/>
      <c r="L372" s="47"/>
      <c r="M372" s="47"/>
      <c r="N372" s="47"/>
    </row>
    <row r="373" spans="4:14" ht="18" customHeight="1" x14ac:dyDescent="0.25">
      <c r="D373" s="52"/>
      <c r="E373" s="52"/>
      <c r="F373" s="52"/>
      <c r="K373" s="47"/>
      <c r="L373" s="47"/>
      <c r="M373" s="47"/>
      <c r="N373" s="47"/>
    </row>
    <row r="374" spans="4:14" ht="18" customHeight="1" x14ac:dyDescent="0.25">
      <c r="D374" s="52"/>
      <c r="E374" s="52"/>
      <c r="F374" s="52"/>
      <c r="K374" s="47"/>
      <c r="L374" s="47"/>
      <c r="M374" s="47"/>
      <c r="N374" s="47"/>
    </row>
    <row r="375" spans="4:14" ht="18" customHeight="1" x14ac:dyDescent="0.25">
      <c r="D375" s="52"/>
      <c r="E375" s="52"/>
      <c r="F375" s="52"/>
      <c r="K375" s="47"/>
      <c r="L375" s="47"/>
      <c r="M375" s="47"/>
      <c r="N375" s="47"/>
    </row>
    <row r="376" spans="4:14" ht="18" customHeight="1" x14ac:dyDescent="0.25">
      <c r="D376" s="52"/>
      <c r="E376" s="52"/>
      <c r="F376" s="52"/>
      <c r="K376" s="47"/>
      <c r="L376" s="47"/>
      <c r="M376" s="47"/>
      <c r="N376" s="47"/>
    </row>
    <row r="377" spans="4:14" ht="18" customHeight="1" x14ac:dyDescent="0.25">
      <c r="D377" s="52"/>
      <c r="E377" s="52"/>
      <c r="F377" s="52"/>
      <c r="K377" s="47"/>
      <c r="L377" s="47"/>
      <c r="M377" s="47"/>
      <c r="N377" s="47"/>
    </row>
    <row r="378" spans="4:14" ht="18" customHeight="1" x14ac:dyDescent="0.25">
      <c r="D378" s="52"/>
      <c r="E378" s="52"/>
      <c r="F378" s="52"/>
      <c r="K378" s="47"/>
      <c r="L378" s="47"/>
      <c r="M378" s="47"/>
      <c r="N378" s="47"/>
    </row>
    <row r="379" spans="4:14" ht="18" customHeight="1" x14ac:dyDescent="0.25">
      <c r="D379" s="52"/>
      <c r="E379" s="52"/>
      <c r="F379" s="52"/>
      <c r="K379" s="47"/>
      <c r="L379" s="47"/>
      <c r="M379" s="47"/>
      <c r="N379" s="47"/>
    </row>
    <row r="380" spans="4:14" ht="18" customHeight="1" x14ac:dyDescent="0.25">
      <c r="D380" s="52"/>
      <c r="E380" s="52"/>
      <c r="F380" s="52"/>
      <c r="K380" s="47"/>
      <c r="L380" s="47"/>
      <c r="M380" s="47"/>
      <c r="N380" s="47"/>
    </row>
    <row r="381" spans="4:14" ht="18" customHeight="1" x14ac:dyDescent="0.25">
      <c r="D381" s="52"/>
      <c r="E381" s="52"/>
      <c r="F381" s="52"/>
      <c r="K381" s="47"/>
      <c r="L381" s="47"/>
      <c r="M381" s="47"/>
      <c r="N381" s="47"/>
    </row>
    <row r="382" spans="4:14" ht="18" customHeight="1" x14ac:dyDescent="0.25">
      <c r="D382" s="52"/>
      <c r="E382" s="52"/>
      <c r="F382" s="52"/>
      <c r="K382" s="47"/>
      <c r="L382" s="47"/>
      <c r="M382" s="47"/>
      <c r="N382" s="47"/>
    </row>
    <row r="383" spans="4:14" ht="18" customHeight="1" x14ac:dyDescent="0.25">
      <c r="D383" s="52"/>
      <c r="E383" s="52"/>
      <c r="F383" s="52"/>
      <c r="K383" s="47"/>
      <c r="L383" s="47"/>
      <c r="M383" s="47"/>
      <c r="N383" s="47"/>
    </row>
    <row r="384" spans="4:14" ht="18" customHeight="1" x14ac:dyDescent="0.25">
      <c r="D384" s="52"/>
      <c r="E384" s="52"/>
      <c r="F384" s="52"/>
      <c r="K384" s="47"/>
      <c r="L384" s="47"/>
      <c r="M384" s="47"/>
      <c r="N384" s="47"/>
    </row>
    <row r="385" spans="4:14" ht="18" customHeight="1" x14ac:dyDescent="0.25">
      <c r="D385" s="52"/>
      <c r="E385" s="52"/>
      <c r="F385" s="52"/>
      <c r="K385" s="47"/>
      <c r="L385" s="47"/>
      <c r="M385" s="47"/>
      <c r="N385" s="47"/>
    </row>
    <row r="386" spans="4:14" ht="18" customHeight="1" x14ac:dyDescent="0.25">
      <c r="D386" s="52"/>
      <c r="E386" s="52"/>
      <c r="F386" s="52"/>
      <c r="K386" s="47"/>
      <c r="L386" s="47"/>
      <c r="M386" s="47"/>
      <c r="N386" s="47"/>
    </row>
    <row r="387" spans="4:14" ht="18" customHeight="1" x14ac:dyDescent="0.25">
      <c r="D387" s="52"/>
      <c r="E387" s="52"/>
      <c r="F387" s="52"/>
      <c r="K387" s="47"/>
      <c r="L387" s="47"/>
      <c r="M387" s="47"/>
      <c r="N387" s="47"/>
    </row>
    <row r="388" spans="4:14" ht="18" customHeight="1" x14ac:dyDescent="0.25">
      <c r="D388" s="52"/>
      <c r="E388" s="52"/>
      <c r="F388" s="52"/>
      <c r="K388" s="47"/>
      <c r="L388" s="47"/>
      <c r="M388" s="47"/>
      <c r="N388" s="47"/>
    </row>
    <row r="389" spans="4:14" ht="18" customHeight="1" x14ac:dyDescent="0.25">
      <c r="D389" s="52"/>
      <c r="E389" s="52"/>
      <c r="F389" s="52"/>
      <c r="K389" s="47"/>
      <c r="L389" s="47"/>
      <c r="M389" s="47"/>
      <c r="N389" s="47"/>
    </row>
    <row r="390" spans="4:14" ht="18" customHeight="1" x14ac:dyDescent="0.25">
      <c r="D390" s="52"/>
      <c r="E390" s="52"/>
      <c r="F390" s="52"/>
      <c r="K390" s="47"/>
      <c r="L390" s="47"/>
      <c r="M390" s="47"/>
      <c r="N390" s="47"/>
    </row>
    <row r="391" spans="4:14" ht="18" customHeight="1" x14ac:dyDescent="0.25">
      <c r="D391" s="52"/>
      <c r="E391" s="52"/>
      <c r="F391" s="52"/>
      <c r="K391" s="47"/>
      <c r="L391" s="47"/>
      <c r="M391" s="47"/>
      <c r="N391" s="47"/>
    </row>
    <row r="392" spans="4:14" ht="18" customHeight="1" x14ac:dyDescent="0.25">
      <c r="D392" s="52"/>
      <c r="E392" s="52"/>
      <c r="F392" s="52"/>
      <c r="K392" s="47"/>
      <c r="L392" s="47"/>
      <c r="M392" s="47"/>
      <c r="N392" s="47"/>
    </row>
    <row r="393" spans="4:14" ht="18" customHeight="1" x14ac:dyDescent="0.25">
      <c r="D393" s="52"/>
      <c r="E393" s="52"/>
      <c r="F393" s="52"/>
      <c r="K393" s="47"/>
      <c r="L393" s="47"/>
      <c r="M393" s="47"/>
      <c r="N393" s="47"/>
    </row>
    <row r="394" spans="4:14" ht="18" customHeight="1" x14ac:dyDescent="0.25">
      <c r="D394" s="52"/>
      <c r="E394" s="52"/>
      <c r="F394" s="52"/>
      <c r="K394" s="47"/>
      <c r="L394" s="47"/>
      <c r="M394" s="47"/>
      <c r="N394" s="47"/>
    </row>
    <row r="395" spans="4:14" ht="18" customHeight="1" x14ac:dyDescent="0.25">
      <c r="D395" s="52"/>
      <c r="E395" s="52"/>
      <c r="F395" s="52"/>
      <c r="K395" s="47"/>
      <c r="L395" s="47"/>
      <c r="M395" s="47"/>
      <c r="N395" s="47"/>
    </row>
    <row r="396" spans="4:14" ht="18" customHeight="1" x14ac:dyDescent="0.25">
      <c r="D396" s="52"/>
      <c r="E396" s="52"/>
      <c r="F396" s="52"/>
      <c r="K396" s="47"/>
      <c r="L396" s="47"/>
      <c r="M396" s="47"/>
      <c r="N396" s="47"/>
    </row>
    <row r="397" spans="4:14" ht="18" customHeight="1" x14ac:dyDescent="0.25">
      <c r="D397" s="52"/>
      <c r="E397" s="52"/>
      <c r="F397" s="52"/>
      <c r="K397" s="47"/>
      <c r="L397" s="47"/>
      <c r="M397" s="47"/>
      <c r="N397" s="47"/>
    </row>
    <row r="398" spans="4:14" ht="18" customHeight="1" x14ac:dyDescent="0.25">
      <c r="D398" s="52"/>
      <c r="E398" s="52"/>
      <c r="F398" s="52"/>
      <c r="K398" s="47"/>
      <c r="L398" s="47"/>
      <c r="M398" s="47"/>
      <c r="N398" s="47"/>
    </row>
    <row r="399" spans="4:14" ht="18" customHeight="1" x14ac:dyDescent="0.25">
      <c r="D399" s="52"/>
      <c r="E399" s="52"/>
      <c r="F399" s="52"/>
      <c r="K399" s="47"/>
      <c r="L399" s="47"/>
      <c r="M399" s="47"/>
      <c r="N399" s="47"/>
    </row>
    <row r="400" spans="4:14" ht="18" customHeight="1" x14ac:dyDescent="0.25">
      <c r="D400" s="52"/>
      <c r="E400" s="52"/>
      <c r="F400" s="52"/>
      <c r="K400" s="47"/>
      <c r="L400" s="47"/>
      <c r="M400" s="47"/>
      <c r="N400" s="47"/>
    </row>
    <row r="401" spans="4:14" ht="18" customHeight="1" x14ac:dyDescent="0.25">
      <c r="D401" s="52"/>
      <c r="E401" s="52"/>
      <c r="F401" s="52"/>
      <c r="K401" s="47"/>
      <c r="L401" s="47"/>
      <c r="M401" s="47"/>
      <c r="N401" s="47"/>
    </row>
    <row r="402" spans="4:14" ht="18" customHeight="1" x14ac:dyDescent="0.25">
      <c r="D402" s="52"/>
      <c r="E402" s="52"/>
      <c r="F402" s="52"/>
      <c r="K402" s="47"/>
      <c r="L402" s="47"/>
      <c r="M402" s="47"/>
      <c r="N402" s="47"/>
    </row>
    <row r="403" spans="4:14" ht="18" customHeight="1" x14ac:dyDescent="0.25">
      <c r="D403" s="52"/>
      <c r="E403" s="52"/>
      <c r="F403" s="52"/>
      <c r="K403" s="47"/>
      <c r="L403" s="47"/>
      <c r="M403" s="47"/>
      <c r="N403" s="47"/>
    </row>
    <row r="404" spans="4:14" ht="18" customHeight="1" x14ac:dyDescent="0.25">
      <c r="D404" s="52"/>
      <c r="E404" s="52"/>
      <c r="F404" s="52"/>
      <c r="K404" s="47"/>
      <c r="L404" s="47"/>
      <c r="M404" s="47"/>
      <c r="N404" s="47"/>
    </row>
    <row r="405" spans="4:14" ht="18" customHeight="1" x14ac:dyDescent="0.25">
      <c r="D405" s="52"/>
      <c r="E405" s="52"/>
      <c r="F405" s="52"/>
      <c r="K405" s="47"/>
      <c r="L405" s="47"/>
      <c r="M405" s="47"/>
      <c r="N405" s="47"/>
    </row>
    <row r="406" spans="4:14" ht="18" customHeight="1" x14ac:dyDescent="0.25">
      <c r="D406" s="52"/>
      <c r="E406" s="52"/>
      <c r="F406" s="52"/>
      <c r="K406" s="47"/>
      <c r="L406" s="47"/>
      <c r="M406" s="47"/>
      <c r="N406" s="47"/>
    </row>
    <row r="407" spans="4:14" ht="18" customHeight="1" x14ac:dyDescent="0.25">
      <c r="D407" s="52"/>
      <c r="E407" s="52"/>
      <c r="F407" s="52"/>
      <c r="K407" s="47"/>
      <c r="L407" s="47"/>
      <c r="M407" s="47"/>
      <c r="N407" s="47"/>
    </row>
    <row r="408" spans="4:14" ht="18" customHeight="1" x14ac:dyDescent="0.25">
      <c r="D408" s="52"/>
      <c r="E408" s="52"/>
      <c r="F408" s="52"/>
      <c r="K408" s="47"/>
      <c r="L408" s="47"/>
      <c r="M408" s="47"/>
      <c r="N408" s="47"/>
    </row>
    <row r="409" spans="4:14" ht="18" customHeight="1" x14ac:dyDescent="0.25">
      <c r="D409" s="52"/>
      <c r="E409" s="52"/>
      <c r="F409" s="52"/>
      <c r="K409" s="47"/>
      <c r="L409" s="47"/>
      <c r="M409" s="47"/>
      <c r="N409" s="47"/>
    </row>
    <row r="410" spans="4:14" ht="18" customHeight="1" x14ac:dyDescent="0.25">
      <c r="D410" s="52"/>
      <c r="E410" s="52"/>
      <c r="F410" s="52"/>
      <c r="K410" s="47"/>
      <c r="L410" s="47"/>
      <c r="M410" s="47"/>
      <c r="N410" s="47"/>
    </row>
    <row r="411" spans="4:14" ht="18" customHeight="1" x14ac:dyDescent="0.25">
      <c r="D411" s="52"/>
      <c r="E411" s="52"/>
      <c r="F411" s="52"/>
      <c r="K411" s="47"/>
      <c r="L411" s="47"/>
      <c r="M411" s="47"/>
      <c r="N411" s="47"/>
    </row>
    <row r="412" spans="4:14" ht="18" customHeight="1" x14ac:dyDescent="0.25">
      <c r="D412" s="52"/>
      <c r="E412" s="52"/>
      <c r="F412" s="52"/>
      <c r="K412" s="47"/>
      <c r="L412" s="47"/>
      <c r="M412" s="47"/>
      <c r="N412" s="47"/>
    </row>
    <row r="413" spans="4:14" ht="18" customHeight="1" x14ac:dyDescent="0.25">
      <c r="D413" s="52"/>
      <c r="E413" s="52"/>
      <c r="F413" s="52"/>
      <c r="K413" s="47"/>
      <c r="L413" s="47"/>
      <c r="M413" s="47"/>
      <c r="N413" s="47"/>
    </row>
    <row r="414" spans="4:14" ht="18" customHeight="1" x14ac:dyDescent="0.25">
      <c r="D414" s="52"/>
      <c r="E414" s="52"/>
      <c r="F414" s="52"/>
      <c r="K414" s="47"/>
      <c r="L414" s="47"/>
      <c r="M414" s="47"/>
      <c r="N414" s="47"/>
    </row>
    <row r="415" spans="4:14" ht="18" customHeight="1" x14ac:dyDescent="0.25">
      <c r="D415" s="52"/>
      <c r="E415" s="52"/>
      <c r="F415" s="52"/>
      <c r="K415" s="47"/>
      <c r="L415" s="47"/>
      <c r="M415" s="47"/>
      <c r="N415" s="47"/>
    </row>
    <row r="416" spans="4:14" ht="18" customHeight="1" x14ac:dyDescent="0.25">
      <c r="D416" s="52"/>
      <c r="E416" s="52"/>
      <c r="F416" s="52"/>
      <c r="K416" s="47"/>
      <c r="L416" s="47"/>
      <c r="M416" s="47"/>
      <c r="N416" s="47"/>
    </row>
    <row r="417" spans="4:14" ht="18" customHeight="1" x14ac:dyDescent="0.25">
      <c r="D417" s="52"/>
      <c r="E417" s="52"/>
      <c r="F417" s="52"/>
      <c r="K417" s="47"/>
      <c r="L417" s="47"/>
      <c r="M417" s="47"/>
      <c r="N417" s="47"/>
    </row>
    <row r="418" spans="4:14" ht="18" customHeight="1" x14ac:dyDescent="0.25">
      <c r="D418" s="52"/>
      <c r="E418" s="52"/>
      <c r="F418" s="52"/>
      <c r="K418" s="47"/>
      <c r="L418" s="47"/>
      <c r="M418" s="47"/>
      <c r="N418" s="47"/>
    </row>
    <row r="419" spans="4:14" ht="18" customHeight="1" x14ac:dyDescent="0.25">
      <c r="D419" s="52"/>
      <c r="E419" s="52"/>
      <c r="F419" s="52"/>
      <c r="K419" s="47"/>
      <c r="L419" s="47"/>
      <c r="M419" s="47"/>
      <c r="N419" s="47"/>
    </row>
    <row r="420" spans="4:14" ht="18" customHeight="1" x14ac:dyDescent="0.25">
      <c r="D420" s="52"/>
      <c r="E420" s="52"/>
      <c r="F420" s="52"/>
      <c r="K420" s="47"/>
      <c r="L420" s="47"/>
      <c r="M420" s="47"/>
      <c r="N420" s="47"/>
    </row>
    <row r="421" spans="4:14" ht="18" customHeight="1" x14ac:dyDescent="0.25">
      <c r="D421" s="52"/>
      <c r="E421" s="52"/>
      <c r="F421" s="52"/>
      <c r="K421" s="47"/>
      <c r="L421" s="47"/>
      <c r="M421" s="47"/>
      <c r="N421" s="47"/>
    </row>
    <row r="422" spans="4:14" ht="18" customHeight="1" x14ac:dyDescent="0.25">
      <c r="D422" s="52"/>
      <c r="E422" s="52"/>
      <c r="F422" s="52"/>
      <c r="K422" s="47"/>
      <c r="L422" s="47"/>
      <c r="M422" s="47"/>
      <c r="N422" s="47"/>
    </row>
    <row r="423" spans="4:14" ht="18" customHeight="1" x14ac:dyDescent="0.25">
      <c r="D423" s="52"/>
      <c r="E423" s="52"/>
      <c r="F423" s="52"/>
      <c r="K423" s="47"/>
      <c r="L423" s="47"/>
      <c r="M423" s="47"/>
      <c r="N423" s="47"/>
    </row>
    <row r="424" spans="4:14" ht="18" customHeight="1" x14ac:dyDescent="0.25">
      <c r="D424" s="52"/>
      <c r="E424" s="52"/>
      <c r="F424" s="52"/>
      <c r="K424" s="47"/>
      <c r="L424" s="47"/>
      <c r="M424" s="47"/>
      <c r="N424" s="47"/>
    </row>
    <row r="425" spans="4:14" ht="18" customHeight="1" x14ac:dyDescent="0.25">
      <c r="D425" s="52"/>
      <c r="E425" s="52"/>
      <c r="F425" s="52"/>
      <c r="K425" s="47"/>
      <c r="L425" s="47"/>
      <c r="M425" s="47"/>
      <c r="N425" s="47"/>
    </row>
    <row r="426" spans="4:14" ht="18" customHeight="1" x14ac:dyDescent="0.25">
      <c r="D426" s="52"/>
      <c r="E426" s="52"/>
      <c r="F426" s="52"/>
      <c r="K426" s="47"/>
      <c r="L426" s="47"/>
      <c r="M426" s="47"/>
      <c r="N426" s="47"/>
    </row>
    <row r="427" spans="4:14" ht="18" customHeight="1" x14ac:dyDescent="0.25">
      <c r="D427" s="52"/>
      <c r="E427" s="52"/>
      <c r="F427" s="52"/>
      <c r="K427" s="47"/>
      <c r="L427" s="47"/>
      <c r="M427" s="47"/>
      <c r="N427" s="47"/>
    </row>
    <row r="428" spans="4:14" ht="18" customHeight="1" x14ac:dyDescent="0.25">
      <c r="D428" s="52"/>
      <c r="E428" s="52"/>
      <c r="F428" s="52"/>
      <c r="K428" s="47"/>
      <c r="L428" s="47"/>
      <c r="M428" s="47"/>
      <c r="N428" s="47"/>
    </row>
    <row r="429" spans="4:14" ht="18" customHeight="1" x14ac:dyDescent="0.25">
      <c r="D429" s="52"/>
      <c r="E429" s="52"/>
      <c r="F429" s="52"/>
      <c r="K429" s="47"/>
      <c r="L429" s="47"/>
      <c r="M429" s="47"/>
      <c r="N429" s="47"/>
    </row>
    <row r="430" spans="4:14" ht="18" customHeight="1" x14ac:dyDescent="0.25">
      <c r="D430" s="52"/>
      <c r="E430" s="52"/>
      <c r="F430" s="52"/>
      <c r="K430" s="47"/>
      <c r="L430" s="47"/>
      <c r="M430" s="47"/>
      <c r="N430" s="47"/>
    </row>
    <row r="431" spans="4:14" ht="18" customHeight="1" x14ac:dyDescent="0.25">
      <c r="D431" s="52"/>
      <c r="E431" s="52"/>
      <c r="F431" s="52"/>
      <c r="K431" s="47"/>
      <c r="L431" s="47"/>
      <c r="M431" s="47"/>
      <c r="N431" s="47"/>
    </row>
    <row r="432" spans="4:14" ht="18" customHeight="1" x14ac:dyDescent="0.25">
      <c r="D432" s="52"/>
      <c r="E432" s="52"/>
      <c r="F432" s="52"/>
      <c r="K432" s="47"/>
      <c r="L432" s="47"/>
      <c r="M432" s="47"/>
      <c r="N432" s="47"/>
    </row>
    <row r="433" spans="4:14" ht="18" customHeight="1" x14ac:dyDescent="0.25">
      <c r="D433" s="52"/>
      <c r="E433" s="52"/>
      <c r="F433" s="52"/>
      <c r="K433" s="47"/>
      <c r="L433" s="47"/>
      <c r="M433" s="47"/>
      <c r="N433" s="47"/>
    </row>
    <row r="434" spans="4:14" ht="18" customHeight="1" x14ac:dyDescent="0.25">
      <c r="D434" s="52"/>
      <c r="E434" s="52"/>
      <c r="F434" s="52"/>
      <c r="K434" s="47"/>
      <c r="L434" s="47"/>
      <c r="M434" s="47"/>
      <c r="N434" s="47"/>
    </row>
    <row r="435" spans="4:14" ht="18" customHeight="1" x14ac:dyDescent="0.25">
      <c r="D435" s="52"/>
      <c r="E435" s="52"/>
      <c r="F435" s="52"/>
      <c r="K435" s="47"/>
      <c r="L435" s="47"/>
      <c r="M435" s="47"/>
      <c r="N435" s="47"/>
    </row>
    <row r="436" spans="4:14" ht="18" customHeight="1" x14ac:dyDescent="0.25">
      <c r="D436" s="52"/>
      <c r="E436" s="52"/>
      <c r="F436" s="52"/>
      <c r="K436" s="47"/>
      <c r="L436" s="47"/>
      <c r="M436" s="47"/>
      <c r="N436" s="47"/>
    </row>
    <row r="437" spans="4:14" ht="18" customHeight="1" x14ac:dyDescent="0.25">
      <c r="D437" s="52"/>
      <c r="E437" s="52"/>
      <c r="F437" s="52"/>
      <c r="K437" s="47"/>
      <c r="L437" s="47"/>
      <c r="M437" s="47"/>
      <c r="N437" s="47"/>
    </row>
    <row r="438" spans="4:14" ht="18" customHeight="1" x14ac:dyDescent="0.25">
      <c r="D438" s="52"/>
      <c r="E438" s="52"/>
      <c r="F438" s="52"/>
      <c r="K438" s="47"/>
      <c r="L438" s="47"/>
      <c r="M438" s="47"/>
      <c r="N438" s="47"/>
    </row>
    <row r="439" spans="4:14" ht="18" customHeight="1" x14ac:dyDescent="0.25">
      <c r="D439" s="52"/>
      <c r="E439" s="52"/>
      <c r="F439" s="52"/>
      <c r="K439" s="47"/>
      <c r="L439" s="47"/>
      <c r="M439" s="47"/>
      <c r="N439" s="47"/>
    </row>
    <row r="440" spans="4:14" ht="18" customHeight="1" x14ac:dyDescent="0.25">
      <c r="D440" s="52"/>
      <c r="E440" s="52"/>
      <c r="F440" s="52"/>
      <c r="K440" s="47"/>
      <c r="L440" s="47"/>
      <c r="M440" s="47"/>
      <c r="N440" s="47"/>
    </row>
    <row r="441" spans="4:14" ht="18" customHeight="1" x14ac:dyDescent="0.25">
      <c r="D441" s="52"/>
      <c r="E441" s="52"/>
      <c r="F441" s="52"/>
      <c r="K441" s="47"/>
      <c r="L441" s="47"/>
      <c r="M441" s="47"/>
      <c r="N441" s="47"/>
    </row>
    <row r="442" spans="4:14" ht="18" customHeight="1" x14ac:dyDescent="0.25">
      <c r="D442" s="52"/>
      <c r="E442" s="52"/>
      <c r="F442" s="52"/>
      <c r="K442" s="47"/>
      <c r="L442" s="47"/>
      <c r="M442" s="47"/>
      <c r="N442" s="47"/>
    </row>
    <row r="443" spans="4:14" ht="18" customHeight="1" x14ac:dyDescent="0.25">
      <c r="D443" s="52"/>
      <c r="E443" s="52"/>
      <c r="F443" s="52"/>
      <c r="K443" s="47"/>
      <c r="L443" s="47"/>
      <c r="M443" s="47"/>
      <c r="N443" s="47"/>
    </row>
    <row r="444" spans="4:14" ht="18" customHeight="1" x14ac:dyDescent="0.25">
      <c r="D444" s="52"/>
      <c r="E444" s="52"/>
      <c r="F444" s="52"/>
      <c r="K444" s="47"/>
      <c r="L444" s="47"/>
      <c r="M444" s="47"/>
      <c r="N444" s="47"/>
    </row>
    <row r="445" spans="4:14" ht="18" customHeight="1" x14ac:dyDescent="0.25">
      <c r="D445" s="52"/>
      <c r="E445" s="52"/>
      <c r="F445" s="52"/>
      <c r="K445" s="47"/>
      <c r="L445" s="47"/>
      <c r="M445" s="47"/>
      <c r="N445" s="47"/>
    </row>
    <row r="446" spans="4:14" ht="18" customHeight="1" x14ac:dyDescent="0.25">
      <c r="D446" s="52"/>
      <c r="E446" s="52"/>
      <c r="F446" s="52"/>
      <c r="K446" s="47"/>
      <c r="L446" s="47"/>
      <c r="M446" s="47"/>
      <c r="N446" s="47"/>
    </row>
    <row r="447" spans="4:14" ht="18" customHeight="1" x14ac:dyDescent="0.25">
      <c r="D447" s="52"/>
      <c r="E447" s="52"/>
      <c r="F447" s="52"/>
      <c r="K447" s="47"/>
      <c r="L447" s="47"/>
      <c r="M447" s="47"/>
      <c r="N447" s="47"/>
    </row>
    <row r="448" spans="4:14" ht="18" customHeight="1" x14ac:dyDescent="0.25">
      <c r="D448" s="52"/>
      <c r="E448" s="52"/>
      <c r="F448" s="52"/>
      <c r="K448" s="47"/>
      <c r="L448" s="47"/>
      <c r="M448" s="47"/>
      <c r="N448" s="47"/>
    </row>
    <row r="449" spans="4:14" ht="18" customHeight="1" x14ac:dyDescent="0.25">
      <c r="D449" s="52"/>
      <c r="E449" s="52"/>
      <c r="F449" s="52"/>
      <c r="K449" s="47"/>
      <c r="L449" s="47"/>
      <c r="M449" s="47"/>
      <c r="N449" s="47"/>
    </row>
    <row r="450" spans="4:14" ht="18" customHeight="1" x14ac:dyDescent="0.25">
      <c r="D450" s="52"/>
      <c r="E450" s="52"/>
      <c r="F450" s="52"/>
      <c r="K450" s="47"/>
      <c r="L450" s="47"/>
      <c r="M450" s="47"/>
      <c r="N450" s="47"/>
    </row>
    <row r="451" spans="4:14" ht="18" customHeight="1" x14ac:dyDescent="0.25">
      <c r="D451" s="52"/>
      <c r="E451" s="52"/>
      <c r="F451" s="52"/>
      <c r="K451" s="47"/>
      <c r="L451" s="47"/>
      <c r="M451" s="47"/>
      <c r="N451" s="47"/>
    </row>
    <row r="452" spans="4:14" ht="18" customHeight="1" x14ac:dyDescent="0.25">
      <c r="D452" s="52"/>
      <c r="E452" s="52"/>
      <c r="F452" s="52"/>
      <c r="K452" s="47"/>
      <c r="L452" s="47"/>
      <c r="M452" s="47"/>
      <c r="N452" s="47"/>
    </row>
    <row r="453" spans="4:14" ht="18" customHeight="1" x14ac:dyDescent="0.25">
      <c r="D453" s="52"/>
      <c r="E453" s="52"/>
      <c r="F453" s="52"/>
      <c r="K453" s="47"/>
      <c r="L453" s="47"/>
      <c r="M453" s="47"/>
      <c r="N453" s="47"/>
    </row>
    <row r="454" spans="4:14" ht="18" customHeight="1" x14ac:dyDescent="0.25">
      <c r="D454" s="52"/>
      <c r="E454" s="52"/>
      <c r="F454" s="52"/>
      <c r="K454" s="47"/>
      <c r="L454" s="47"/>
      <c r="M454" s="47"/>
      <c r="N454" s="47"/>
    </row>
    <row r="455" spans="4:14" ht="18" customHeight="1" x14ac:dyDescent="0.25">
      <c r="D455" s="52"/>
      <c r="E455" s="52"/>
      <c r="F455" s="52"/>
      <c r="K455" s="47"/>
      <c r="L455" s="47"/>
      <c r="M455" s="47"/>
      <c r="N455" s="47"/>
    </row>
    <row r="456" spans="4:14" ht="18" customHeight="1" x14ac:dyDescent="0.25">
      <c r="D456" s="52"/>
      <c r="E456" s="52"/>
      <c r="F456" s="52"/>
      <c r="K456" s="47"/>
      <c r="L456" s="47"/>
      <c r="M456" s="47"/>
      <c r="N456" s="47"/>
    </row>
    <row r="457" spans="4:14" ht="18" customHeight="1" x14ac:dyDescent="0.25">
      <c r="D457" s="52"/>
      <c r="E457" s="52"/>
      <c r="F457" s="52"/>
      <c r="K457" s="47"/>
      <c r="L457" s="47"/>
      <c r="M457" s="47"/>
      <c r="N457" s="47"/>
    </row>
    <row r="458" spans="4:14" ht="18" customHeight="1" x14ac:dyDescent="0.25">
      <c r="D458" s="52"/>
      <c r="E458" s="52"/>
      <c r="F458" s="52"/>
      <c r="K458" s="47"/>
      <c r="L458" s="47"/>
      <c r="M458" s="47"/>
      <c r="N458" s="47"/>
    </row>
    <row r="459" spans="4:14" ht="18" customHeight="1" x14ac:dyDescent="0.25">
      <c r="D459" s="52"/>
      <c r="E459" s="52"/>
      <c r="F459" s="52"/>
      <c r="K459" s="47"/>
      <c r="L459" s="47"/>
      <c r="M459" s="47"/>
      <c r="N459" s="47"/>
    </row>
    <row r="460" spans="4:14" ht="18" customHeight="1" x14ac:dyDescent="0.25">
      <c r="D460" s="52"/>
      <c r="E460" s="52"/>
      <c r="F460" s="52"/>
      <c r="K460" s="47"/>
      <c r="L460" s="47"/>
      <c r="M460" s="47"/>
      <c r="N460" s="47"/>
    </row>
    <row r="461" spans="4:14" ht="18" customHeight="1" x14ac:dyDescent="0.25">
      <c r="D461" s="52"/>
      <c r="E461" s="52"/>
      <c r="F461" s="52"/>
      <c r="K461" s="47"/>
      <c r="L461" s="47"/>
      <c r="M461" s="47"/>
      <c r="N461" s="47"/>
    </row>
    <row r="462" spans="4:14" ht="18" customHeight="1" x14ac:dyDescent="0.25">
      <c r="D462" s="52"/>
      <c r="E462" s="52"/>
      <c r="F462" s="52"/>
      <c r="K462" s="47"/>
      <c r="L462" s="47"/>
      <c r="M462" s="47"/>
      <c r="N462" s="47"/>
    </row>
    <row r="463" spans="4:14" ht="18" customHeight="1" x14ac:dyDescent="0.25">
      <c r="D463" s="52"/>
      <c r="E463" s="52"/>
      <c r="F463" s="52"/>
      <c r="K463" s="47"/>
      <c r="L463" s="47"/>
      <c r="M463" s="47"/>
      <c r="N463" s="47"/>
    </row>
    <row r="464" spans="4:14" ht="18" customHeight="1" x14ac:dyDescent="0.25">
      <c r="D464" s="52"/>
      <c r="E464" s="52"/>
      <c r="F464" s="52"/>
      <c r="K464" s="47"/>
      <c r="L464" s="47"/>
      <c r="M464" s="47"/>
      <c r="N464" s="47"/>
    </row>
    <row r="465" spans="4:14" ht="18" customHeight="1" x14ac:dyDescent="0.25">
      <c r="D465" s="52"/>
      <c r="E465" s="52"/>
      <c r="F465" s="52"/>
      <c r="K465" s="47"/>
      <c r="L465" s="47"/>
      <c r="M465" s="47"/>
      <c r="N465" s="47"/>
    </row>
    <row r="466" spans="4:14" ht="18" customHeight="1" x14ac:dyDescent="0.25">
      <c r="D466" s="52"/>
      <c r="E466" s="52"/>
      <c r="F466" s="52"/>
      <c r="K466" s="47"/>
      <c r="L466" s="47"/>
      <c r="M466" s="47"/>
      <c r="N466" s="47"/>
    </row>
    <row r="467" spans="4:14" ht="18" customHeight="1" x14ac:dyDescent="0.25">
      <c r="D467" s="52"/>
      <c r="E467" s="52"/>
      <c r="F467" s="52"/>
      <c r="K467" s="47"/>
      <c r="L467" s="47"/>
      <c r="M467" s="47"/>
      <c r="N467" s="47"/>
    </row>
    <row r="468" spans="4:14" ht="18" customHeight="1" x14ac:dyDescent="0.25">
      <c r="D468" s="52"/>
      <c r="E468" s="52"/>
      <c r="F468" s="52"/>
      <c r="K468" s="47"/>
      <c r="L468" s="47"/>
      <c r="M468" s="47"/>
      <c r="N468" s="47"/>
    </row>
    <row r="469" spans="4:14" ht="18" customHeight="1" x14ac:dyDescent="0.25">
      <c r="D469" s="52"/>
      <c r="E469" s="52"/>
      <c r="F469" s="52"/>
      <c r="K469" s="47"/>
      <c r="L469" s="47"/>
      <c r="M469" s="47"/>
      <c r="N469" s="47"/>
    </row>
    <row r="470" spans="4:14" ht="18" customHeight="1" x14ac:dyDescent="0.25">
      <c r="D470" s="52"/>
      <c r="E470" s="52"/>
      <c r="F470" s="52"/>
      <c r="K470" s="47"/>
      <c r="L470" s="47"/>
      <c r="M470" s="47"/>
      <c r="N470" s="47"/>
    </row>
    <row r="471" spans="4:14" ht="18" customHeight="1" x14ac:dyDescent="0.25">
      <c r="D471" s="52"/>
      <c r="E471" s="52"/>
      <c r="F471" s="52"/>
      <c r="K471" s="47"/>
      <c r="L471" s="47"/>
      <c r="M471" s="47"/>
      <c r="N471" s="47"/>
    </row>
    <row r="472" spans="4:14" ht="18" customHeight="1" x14ac:dyDescent="0.25">
      <c r="D472" s="52"/>
      <c r="E472" s="52"/>
      <c r="F472" s="52"/>
      <c r="K472" s="47"/>
      <c r="L472" s="47"/>
      <c r="M472" s="47"/>
      <c r="N472" s="47"/>
    </row>
    <row r="473" spans="4:14" ht="18" customHeight="1" x14ac:dyDescent="0.25">
      <c r="D473" s="52"/>
      <c r="E473" s="52"/>
      <c r="F473" s="52"/>
      <c r="K473" s="47"/>
      <c r="L473" s="47"/>
      <c r="M473" s="47"/>
      <c r="N473" s="47"/>
    </row>
    <row r="474" spans="4:14" ht="18" customHeight="1" x14ac:dyDescent="0.25">
      <c r="D474" s="52"/>
      <c r="E474" s="52"/>
      <c r="F474" s="52"/>
      <c r="K474" s="47"/>
      <c r="L474" s="47"/>
      <c r="M474" s="47"/>
      <c r="N474" s="47"/>
    </row>
    <row r="475" spans="4:14" ht="18" customHeight="1" x14ac:dyDescent="0.25">
      <c r="D475" s="52"/>
      <c r="E475" s="52"/>
      <c r="F475" s="52"/>
      <c r="K475" s="47"/>
      <c r="L475" s="47"/>
      <c r="M475" s="47"/>
      <c r="N475" s="47"/>
    </row>
    <row r="476" spans="4:14" ht="18" customHeight="1" x14ac:dyDescent="0.25">
      <c r="D476" s="52"/>
      <c r="E476" s="52"/>
      <c r="F476" s="52"/>
      <c r="K476" s="47"/>
      <c r="L476" s="47"/>
      <c r="M476" s="47"/>
      <c r="N476" s="47"/>
    </row>
    <row r="477" spans="4:14" ht="18" customHeight="1" x14ac:dyDescent="0.25">
      <c r="D477" s="52"/>
      <c r="E477" s="52"/>
      <c r="F477" s="52"/>
      <c r="K477" s="47"/>
      <c r="L477" s="47"/>
      <c r="M477" s="47"/>
      <c r="N477" s="47"/>
    </row>
    <row r="478" spans="4:14" ht="18" customHeight="1" x14ac:dyDescent="0.25">
      <c r="D478" s="52"/>
      <c r="E478" s="52"/>
      <c r="F478" s="52"/>
      <c r="K478" s="47"/>
      <c r="L478" s="47"/>
      <c r="M478" s="47"/>
      <c r="N478" s="47"/>
    </row>
    <row r="479" spans="4:14" ht="18" customHeight="1" x14ac:dyDescent="0.25">
      <c r="D479" s="52"/>
      <c r="E479" s="52"/>
      <c r="F479" s="52"/>
      <c r="K479" s="47"/>
      <c r="L479" s="47"/>
      <c r="M479" s="47"/>
      <c r="N479" s="47"/>
    </row>
    <row r="480" spans="4:14" ht="18" customHeight="1" x14ac:dyDescent="0.25">
      <c r="D480" s="52"/>
      <c r="E480" s="52"/>
      <c r="F480" s="52"/>
      <c r="K480" s="47"/>
      <c r="L480" s="47"/>
      <c r="M480" s="47"/>
      <c r="N480" s="47"/>
    </row>
    <row r="481" spans="4:14" ht="18" customHeight="1" x14ac:dyDescent="0.25">
      <c r="D481" s="52"/>
      <c r="E481" s="52"/>
      <c r="F481" s="52"/>
      <c r="K481" s="47"/>
      <c r="L481" s="47"/>
      <c r="M481" s="47"/>
      <c r="N481" s="47"/>
    </row>
    <row r="482" spans="4:14" ht="18" customHeight="1" x14ac:dyDescent="0.25">
      <c r="D482" s="52"/>
      <c r="E482" s="52"/>
      <c r="F482" s="52"/>
      <c r="K482" s="47"/>
      <c r="L482" s="47"/>
      <c r="M482" s="47"/>
      <c r="N482" s="47"/>
    </row>
    <row r="483" spans="4:14" ht="18" customHeight="1" x14ac:dyDescent="0.25">
      <c r="D483" s="52"/>
      <c r="E483" s="52"/>
      <c r="F483" s="52"/>
      <c r="K483" s="47"/>
      <c r="L483" s="47"/>
      <c r="M483" s="47"/>
      <c r="N483" s="47"/>
    </row>
    <row r="484" spans="4:14" ht="18" customHeight="1" x14ac:dyDescent="0.25">
      <c r="D484" s="52"/>
      <c r="E484" s="52"/>
      <c r="F484" s="52"/>
      <c r="K484" s="47"/>
      <c r="L484" s="47"/>
      <c r="M484" s="47"/>
      <c r="N484" s="47"/>
    </row>
    <row r="485" spans="4:14" ht="18" customHeight="1" x14ac:dyDescent="0.25">
      <c r="D485" s="52"/>
      <c r="E485" s="52"/>
      <c r="F485" s="52"/>
      <c r="K485" s="47"/>
      <c r="L485" s="47"/>
      <c r="M485" s="47"/>
      <c r="N485" s="47"/>
    </row>
    <row r="486" spans="4:14" ht="18" customHeight="1" x14ac:dyDescent="0.25">
      <c r="D486" s="52"/>
      <c r="E486" s="52"/>
      <c r="F486" s="52"/>
      <c r="K486" s="47"/>
      <c r="L486" s="47"/>
      <c r="M486" s="47"/>
      <c r="N486" s="47"/>
    </row>
    <row r="487" spans="4:14" ht="18" customHeight="1" x14ac:dyDescent="0.25">
      <c r="D487" s="52"/>
      <c r="E487" s="52"/>
      <c r="F487" s="52"/>
      <c r="K487" s="47"/>
      <c r="L487" s="47"/>
      <c r="M487" s="47"/>
      <c r="N487" s="47"/>
    </row>
    <row r="488" spans="4:14" ht="18" customHeight="1" x14ac:dyDescent="0.25">
      <c r="D488" s="52"/>
      <c r="E488" s="52"/>
      <c r="F488" s="52"/>
      <c r="K488" s="47"/>
      <c r="L488" s="47"/>
      <c r="M488" s="47"/>
      <c r="N488" s="47"/>
    </row>
    <row r="489" spans="4:14" ht="18" customHeight="1" x14ac:dyDescent="0.25">
      <c r="D489" s="52"/>
      <c r="E489" s="52"/>
      <c r="F489" s="52"/>
      <c r="K489" s="47"/>
      <c r="L489" s="47"/>
      <c r="M489" s="47"/>
      <c r="N489" s="47"/>
    </row>
    <row r="490" spans="4:14" ht="18" customHeight="1" x14ac:dyDescent="0.25">
      <c r="D490" s="52"/>
      <c r="E490" s="52"/>
      <c r="F490" s="52"/>
      <c r="K490" s="47"/>
      <c r="L490" s="47"/>
      <c r="M490" s="47"/>
      <c r="N490" s="47"/>
    </row>
    <row r="491" spans="4:14" ht="18" customHeight="1" x14ac:dyDescent="0.25">
      <c r="D491" s="52"/>
      <c r="E491" s="52"/>
      <c r="F491" s="52"/>
      <c r="K491" s="47"/>
      <c r="L491" s="47"/>
      <c r="M491" s="47"/>
      <c r="N491" s="47"/>
    </row>
    <row r="492" spans="4:14" ht="18" customHeight="1" x14ac:dyDescent="0.25">
      <c r="D492" s="52"/>
      <c r="E492" s="52"/>
      <c r="F492" s="52"/>
      <c r="K492" s="47"/>
      <c r="L492" s="47"/>
      <c r="M492" s="47"/>
      <c r="N492" s="47"/>
    </row>
    <row r="493" spans="4:14" ht="18" customHeight="1" x14ac:dyDescent="0.25">
      <c r="D493" s="52"/>
      <c r="E493" s="52"/>
      <c r="F493" s="52"/>
      <c r="K493" s="47"/>
      <c r="L493" s="47"/>
      <c r="M493" s="47"/>
      <c r="N493" s="47"/>
    </row>
    <row r="494" spans="4:14" ht="18" customHeight="1" x14ac:dyDescent="0.25">
      <c r="D494" s="52"/>
      <c r="E494" s="52"/>
      <c r="F494" s="52"/>
      <c r="K494" s="47"/>
      <c r="L494" s="47"/>
      <c r="M494" s="47"/>
      <c r="N494" s="47"/>
    </row>
    <row r="495" spans="4:14" ht="18" customHeight="1" x14ac:dyDescent="0.25">
      <c r="D495" s="52"/>
      <c r="E495" s="52"/>
      <c r="F495" s="52"/>
      <c r="K495" s="47"/>
      <c r="L495" s="47"/>
      <c r="M495" s="47"/>
      <c r="N495" s="47"/>
    </row>
    <row r="496" spans="4:14" ht="18" customHeight="1" x14ac:dyDescent="0.25">
      <c r="D496" s="52"/>
      <c r="E496" s="52"/>
      <c r="F496" s="52"/>
      <c r="K496" s="47"/>
      <c r="L496" s="47"/>
      <c r="M496" s="47"/>
      <c r="N496" s="47"/>
    </row>
    <row r="497" spans="4:14" ht="18" customHeight="1" x14ac:dyDescent="0.25">
      <c r="D497" s="52"/>
      <c r="E497" s="52"/>
      <c r="F497" s="52"/>
      <c r="K497" s="47"/>
      <c r="L497" s="47"/>
      <c r="M497" s="47"/>
      <c r="N497" s="47"/>
    </row>
    <row r="498" spans="4:14" ht="18" customHeight="1" x14ac:dyDescent="0.25">
      <c r="D498" s="52"/>
      <c r="E498" s="52"/>
      <c r="F498" s="52"/>
      <c r="K498" s="47"/>
      <c r="L498" s="47"/>
      <c r="M498" s="47"/>
      <c r="N498" s="47"/>
    </row>
    <row r="499" spans="4:14" ht="18" customHeight="1" x14ac:dyDescent="0.25">
      <c r="D499" s="52"/>
      <c r="E499" s="52"/>
      <c r="F499" s="52"/>
      <c r="K499" s="47"/>
      <c r="L499" s="47"/>
      <c r="M499" s="47"/>
      <c r="N499" s="47"/>
    </row>
    <row r="500" spans="4:14" ht="18" customHeight="1" x14ac:dyDescent="0.25">
      <c r="D500" s="52"/>
      <c r="E500" s="52"/>
      <c r="F500" s="52"/>
      <c r="K500" s="47"/>
      <c r="L500" s="47"/>
      <c r="M500" s="47"/>
      <c r="N500" s="47"/>
    </row>
    <row r="501" spans="4:14" ht="18" customHeight="1" x14ac:dyDescent="0.25">
      <c r="D501" s="52"/>
      <c r="E501" s="52"/>
      <c r="F501" s="52"/>
      <c r="K501" s="47"/>
      <c r="L501" s="47"/>
      <c r="M501" s="47"/>
      <c r="N501" s="47"/>
    </row>
    <row r="502" spans="4:14" ht="18" customHeight="1" x14ac:dyDescent="0.25">
      <c r="D502" s="52"/>
      <c r="E502" s="52"/>
      <c r="F502" s="52"/>
      <c r="K502" s="47"/>
      <c r="L502" s="47"/>
      <c r="M502" s="47"/>
      <c r="N502" s="47"/>
    </row>
    <row r="503" spans="4:14" ht="18" customHeight="1" x14ac:dyDescent="0.25">
      <c r="D503" s="52"/>
      <c r="E503" s="52"/>
      <c r="F503" s="52"/>
      <c r="K503" s="47"/>
      <c r="L503" s="47"/>
      <c r="M503" s="47"/>
      <c r="N503" s="47"/>
    </row>
    <row r="504" spans="4:14" ht="18" customHeight="1" x14ac:dyDescent="0.25">
      <c r="D504" s="52"/>
      <c r="E504" s="52"/>
      <c r="F504" s="52"/>
      <c r="K504" s="47"/>
      <c r="L504" s="47"/>
      <c r="M504" s="47"/>
      <c r="N504" s="47"/>
    </row>
    <row r="505" spans="4:14" ht="18" customHeight="1" x14ac:dyDescent="0.25">
      <c r="D505" s="52"/>
      <c r="E505" s="52"/>
      <c r="F505" s="52"/>
      <c r="K505" s="47"/>
      <c r="L505" s="47"/>
      <c r="M505" s="47"/>
      <c r="N505" s="47"/>
    </row>
    <row r="506" spans="4:14" ht="18" customHeight="1" x14ac:dyDescent="0.25">
      <c r="D506" s="52"/>
      <c r="E506" s="52"/>
      <c r="F506" s="52"/>
      <c r="K506" s="47"/>
      <c r="L506" s="47"/>
      <c r="M506" s="47"/>
      <c r="N506" s="47"/>
    </row>
    <row r="507" spans="4:14" ht="18" customHeight="1" x14ac:dyDescent="0.25">
      <c r="D507" s="52"/>
      <c r="E507" s="52"/>
      <c r="F507" s="52"/>
      <c r="K507" s="47"/>
      <c r="L507" s="47"/>
      <c r="M507" s="47"/>
      <c r="N507" s="47"/>
    </row>
    <row r="508" spans="4:14" ht="18" customHeight="1" x14ac:dyDescent="0.25">
      <c r="D508" s="52"/>
      <c r="E508" s="52"/>
      <c r="F508" s="52"/>
      <c r="K508" s="47"/>
      <c r="L508" s="47"/>
      <c r="M508" s="47"/>
      <c r="N508" s="47"/>
    </row>
    <row r="509" spans="4:14" ht="18" customHeight="1" x14ac:dyDescent="0.25">
      <c r="D509" s="52"/>
      <c r="E509" s="52"/>
      <c r="F509" s="52"/>
      <c r="K509" s="47"/>
      <c r="L509" s="47"/>
      <c r="M509" s="47"/>
      <c r="N509" s="47"/>
    </row>
    <row r="510" spans="4:14" ht="18" customHeight="1" x14ac:dyDescent="0.25">
      <c r="D510" s="52"/>
      <c r="E510" s="52"/>
      <c r="F510" s="52"/>
      <c r="K510" s="47"/>
      <c r="L510" s="47"/>
      <c r="M510" s="47"/>
      <c r="N510" s="47"/>
    </row>
    <row r="511" spans="4:14" ht="18" customHeight="1" x14ac:dyDescent="0.25">
      <c r="D511" s="52"/>
      <c r="E511" s="52"/>
      <c r="F511" s="52"/>
      <c r="K511" s="47"/>
      <c r="L511" s="47"/>
      <c r="M511" s="47"/>
      <c r="N511" s="47"/>
    </row>
    <row r="512" spans="4:14" ht="18" customHeight="1" x14ac:dyDescent="0.25">
      <c r="D512" s="52"/>
      <c r="E512" s="52"/>
      <c r="F512" s="52"/>
      <c r="K512" s="47"/>
      <c r="L512" s="47"/>
      <c r="M512" s="47"/>
      <c r="N512" s="47"/>
    </row>
    <row r="513" spans="4:14" ht="18" customHeight="1" x14ac:dyDescent="0.25">
      <c r="D513" s="52"/>
      <c r="E513" s="52"/>
      <c r="F513" s="52"/>
      <c r="K513" s="47"/>
      <c r="L513" s="47"/>
      <c r="M513" s="47"/>
      <c r="N513" s="47"/>
    </row>
    <row r="514" spans="4:14" ht="18" customHeight="1" x14ac:dyDescent="0.25">
      <c r="D514" s="52"/>
      <c r="E514" s="52"/>
      <c r="F514" s="52"/>
      <c r="K514" s="47"/>
      <c r="L514" s="47"/>
      <c r="M514" s="47"/>
      <c r="N514" s="47"/>
    </row>
    <row r="515" spans="4:14" ht="18" customHeight="1" x14ac:dyDescent="0.25">
      <c r="D515" s="52"/>
      <c r="E515" s="52"/>
      <c r="F515" s="52"/>
      <c r="K515" s="47"/>
      <c r="L515" s="47"/>
      <c r="M515" s="47"/>
      <c r="N515" s="47"/>
    </row>
    <row r="516" spans="4:14" ht="18" customHeight="1" x14ac:dyDescent="0.25">
      <c r="D516" s="52"/>
      <c r="E516" s="52"/>
      <c r="F516" s="52"/>
      <c r="K516" s="47"/>
      <c r="L516" s="47"/>
      <c r="M516" s="47"/>
      <c r="N516" s="47"/>
    </row>
    <row r="517" spans="4:14" ht="18" customHeight="1" x14ac:dyDescent="0.25">
      <c r="D517" s="52"/>
      <c r="E517" s="52"/>
      <c r="F517" s="52"/>
      <c r="K517" s="47"/>
      <c r="L517" s="47"/>
      <c r="M517" s="47"/>
      <c r="N517" s="47"/>
    </row>
    <row r="518" spans="4:14" ht="18" customHeight="1" x14ac:dyDescent="0.25">
      <c r="D518" s="52"/>
      <c r="E518" s="52"/>
      <c r="F518" s="52"/>
      <c r="K518" s="47"/>
      <c r="L518" s="47"/>
      <c r="M518" s="47"/>
      <c r="N518" s="47"/>
    </row>
    <row r="519" spans="4:14" ht="18" customHeight="1" x14ac:dyDescent="0.25">
      <c r="D519" s="52"/>
      <c r="E519" s="52"/>
      <c r="F519" s="52"/>
      <c r="K519" s="47"/>
      <c r="L519" s="47"/>
      <c r="M519" s="47"/>
      <c r="N519" s="47"/>
    </row>
    <row r="520" spans="4:14" ht="18" customHeight="1" x14ac:dyDescent="0.25">
      <c r="D520" s="52"/>
      <c r="E520" s="52"/>
      <c r="F520" s="52"/>
      <c r="K520" s="47"/>
      <c r="L520" s="47"/>
      <c r="M520" s="47"/>
      <c r="N520" s="47"/>
    </row>
    <row r="521" spans="4:14" ht="18" customHeight="1" x14ac:dyDescent="0.25">
      <c r="D521" s="52"/>
      <c r="E521" s="52"/>
      <c r="F521" s="52"/>
      <c r="K521" s="47"/>
      <c r="L521" s="47"/>
      <c r="M521" s="47"/>
      <c r="N521" s="47"/>
    </row>
    <row r="522" spans="4:14" ht="18" customHeight="1" x14ac:dyDescent="0.25">
      <c r="D522" s="52"/>
      <c r="E522" s="52"/>
      <c r="F522" s="52"/>
      <c r="K522" s="47"/>
      <c r="L522" s="47"/>
      <c r="M522" s="47"/>
      <c r="N522" s="47"/>
    </row>
    <row r="523" spans="4:14" ht="18" customHeight="1" x14ac:dyDescent="0.25">
      <c r="D523" s="52"/>
      <c r="E523" s="52"/>
      <c r="F523" s="52"/>
      <c r="K523" s="47"/>
      <c r="L523" s="47"/>
      <c r="M523" s="47"/>
      <c r="N523" s="47"/>
    </row>
    <row r="524" spans="4:14" ht="18" customHeight="1" x14ac:dyDescent="0.25">
      <c r="D524" s="52"/>
      <c r="E524" s="52"/>
      <c r="F524" s="52"/>
      <c r="K524" s="47"/>
      <c r="L524" s="47"/>
      <c r="M524" s="47"/>
      <c r="N524" s="47"/>
    </row>
    <row r="525" spans="4:14" ht="18" customHeight="1" x14ac:dyDescent="0.25">
      <c r="D525" s="52"/>
      <c r="E525" s="52"/>
      <c r="F525" s="52"/>
      <c r="K525" s="47"/>
      <c r="L525" s="47"/>
      <c r="M525" s="47"/>
      <c r="N525" s="47"/>
    </row>
    <row r="526" spans="4:14" ht="18" customHeight="1" x14ac:dyDescent="0.25">
      <c r="D526" s="52"/>
      <c r="E526" s="52"/>
      <c r="F526" s="52"/>
      <c r="K526" s="47"/>
      <c r="L526" s="47"/>
      <c r="M526" s="47"/>
      <c r="N526" s="47"/>
    </row>
    <row r="527" spans="4:14" ht="18" customHeight="1" x14ac:dyDescent="0.25">
      <c r="D527" s="52"/>
      <c r="E527" s="52"/>
      <c r="F527" s="52"/>
      <c r="K527" s="47"/>
      <c r="L527" s="47"/>
      <c r="M527" s="47"/>
      <c r="N527" s="47"/>
    </row>
    <row r="528" spans="4:14" ht="18" customHeight="1" x14ac:dyDescent="0.25">
      <c r="D528" s="52"/>
      <c r="E528" s="52"/>
      <c r="F528" s="52"/>
      <c r="K528" s="47"/>
      <c r="L528" s="47"/>
      <c r="M528" s="47"/>
      <c r="N528" s="47"/>
    </row>
    <row r="529" spans="4:14" ht="18" customHeight="1" x14ac:dyDescent="0.25">
      <c r="D529" s="52"/>
      <c r="E529" s="52"/>
      <c r="F529" s="52"/>
      <c r="K529" s="47"/>
      <c r="L529" s="47"/>
      <c r="M529" s="47"/>
      <c r="N529" s="47"/>
    </row>
    <row r="530" spans="4:14" ht="18" customHeight="1" x14ac:dyDescent="0.25">
      <c r="D530" s="52"/>
      <c r="E530" s="52"/>
      <c r="F530" s="52"/>
      <c r="K530" s="47"/>
      <c r="L530" s="47"/>
      <c r="M530" s="47"/>
      <c r="N530" s="47"/>
    </row>
    <row r="531" spans="4:14" ht="18" customHeight="1" x14ac:dyDescent="0.25">
      <c r="D531" s="52"/>
      <c r="E531" s="52"/>
      <c r="F531" s="52"/>
      <c r="K531" s="47"/>
      <c r="L531" s="47"/>
      <c r="M531" s="47"/>
      <c r="N531" s="47"/>
    </row>
    <row r="532" spans="4:14" ht="18" customHeight="1" x14ac:dyDescent="0.25">
      <c r="D532" s="52"/>
      <c r="E532" s="52"/>
      <c r="F532" s="52"/>
      <c r="K532" s="47"/>
      <c r="L532" s="47"/>
      <c r="M532" s="47"/>
      <c r="N532" s="47"/>
    </row>
    <row r="533" spans="4:14" ht="18" customHeight="1" x14ac:dyDescent="0.25">
      <c r="D533" s="52"/>
      <c r="E533" s="52"/>
      <c r="F533" s="52"/>
      <c r="J533" s="851"/>
      <c r="K533" s="47"/>
      <c r="L533" s="47"/>
      <c r="M533" s="47"/>
      <c r="N533" s="47"/>
    </row>
    <row r="534" spans="4:14" ht="18" customHeight="1" x14ac:dyDescent="0.25">
      <c r="D534" s="52"/>
      <c r="E534" s="52"/>
      <c r="F534" s="52"/>
      <c r="K534" s="47"/>
      <c r="L534" s="47"/>
      <c r="M534" s="47"/>
      <c r="N534" s="47"/>
    </row>
    <row r="535" spans="4:14" ht="18" customHeight="1" x14ac:dyDescent="0.25">
      <c r="D535" s="52"/>
      <c r="E535" s="52"/>
      <c r="F535" s="52"/>
      <c r="K535" s="47"/>
      <c r="L535" s="47"/>
      <c r="M535" s="47"/>
      <c r="N535" s="47"/>
    </row>
    <row r="536" spans="4:14" ht="18" customHeight="1" x14ac:dyDescent="0.25">
      <c r="D536" s="52"/>
      <c r="E536" s="52"/>
      <c r="F536" s="52"/>
      <c r="K536" s="47"/>
      <c r="L536" s="47"/>
      <c r="M536" s="47"/>
      <c r="N536" s="47"/>
    </row>
    <row r="537" spans="4:14" ht="18" customHeight="1" x14ac:dyDescent="0.25">
      <c r="D537" s="52"/>
      <c r="E537" s="52"/>
      <c r="F537" s="52"/>
      <c r="K537" s="47"/>
      <c r="L537" s="47"/>
      <c r="M537" s="47"/>
      <c r="N537" s="47"/>
    </row>
    <row r="538" spans="4:14" ht="18" customHeight="1" x14ac:dyDescent="0.25">
      <c r="D538" s="52"/>
      <c r="E538" s="52"/>
      <c r="F538" s="52"/>
      <c r="K538" s="47"/>
      <c r="L538" s="47"/>
      <c r="M538" s="47"/>
      <c r="N538" s="47"/>
    </row>
    <row r="539" spans="4:14" ht="18" customHeight="1" x14ac:dyDescent="0.25">
      <c r="D539" s="52"/>
      <c r="E539" s="52"/>
      <c r="F539" s="52"/>
      <c r="K539" s="47"/>
      <c r="L539" s="47"/>
      <c r="M539" s="47"/>
      <c r="N539" s="47"/>
    </row>
    <row r="540" spans="4:14" ht="18" customHeight="1" x14ac:dyDescent="0.25">
      <c r="D540" s="52"/>
      <c r="E540" s="52"/>
      <c r="F540" s="52"/>
      <c r="K540" s="47"/>
      <c r="L540" s="47"/>
      <c r="M540" s="47"/>
      <c r="N540" s="47"/>
    </row>
    <row r="541" spans="4:14" ht="18" customHeight="1" x14ac:dyDescent="0.25">
      <c r="D541" s="52"/>
      <c r="E541" s="52"/>
      <c r="F541" s="52"/>
      <c r="K541" s="47"/>
      <c r="L541" s="47"/>
      <c r="M541" s="47"/>
      <c r="N541" s="47"/>
    </row>
    <row r="542" spans="4:14" ht="18" customHeight="1" x14ac:dyDescent="0.25">
      <c r="D542" s="52"/>
      <c r="E542" s="52"/>
      <c r="F542" s="52"/>
      <c r="K542" s="47"/>
      <c r="L542" s="47"/>
      <c r="M542" s="47"/>
      <c r="N542" s="47"/>
    </row>
    <row r="543" spans="4:14" ht="18" customHeight="1" x14ac:dyDescent="0.25">
      <c r="D543" s="52"/>
      <c r="E543" s="52"/>
      <c r="F543" s="52"/>
      <c r="K543" s="47"/>
      <c r="L543" s="47"/>
      <c r="M543" s="47"/>
      <c r="N543" s="47"/>
    </row>
    <row r="544" spans="4:14" ht="18" customHeight="1" x14ac:dyDescent="0.25">
      <c r="D544" s="52"/>
      <c r="E544" s="52"/>
      <c r="F544" s="52"/>
      <c r="K544" s="47"/>
      <c r="L544" s="47"/>
      <c r="M544" s="47"/>
      <c r="N544" s="47"/>
    </row>
    <row r="545" spans="4:14" ht="18" customHeight="1" x14ac:dyDescent="0.25">
      <c r="D545" s="52"/>
      <c r="E545" s="52"/>
      <c r="F545" s="52"/>
      <c r="K545" s="47"/>
      <c r="L545" s="47"/>
      <c r="M545" s="47"/>
      <c r="N545" s="47"/>
    </row>
    <row r="546" spans="4:14" ht="18" customHeight="1" x14ac:dyDescent="0.25">
      <c r="D546" s="52"/>
      <c r="E546" s="52"/>
      <c r="F546" s="52"/>
      <c r="K546" s="47"/>
      <c r="L546" s="47"/>
      <c r="M546" s="47"/>
      <c r="N546" s="47"/>
    </row>
    <row r="547" spans="4:14" ht="18" customHeight="1" x14ac:dyDescent="0.25">
      <c r="D547" s="52"/>
      <c r="E547" s="52"/>
      <c r="F547" s="52"/>
      <c r="K547" s="47"/>
      <c r="L547" s="47"/>
      <c r="M547" s="47"/>
      <c r="N547" s="47"/>
    </row>
    <row r="548" spans="4:14" ht="18" customHeight="1" x14ac:dyDescent="0.25">
      <c r="D548" s="52"/>
      <c r="E548" s="52"/>
      <c r="F548" s="52"/>
      <c r="K548" s="47"/>
      <c r="L548" s="47"/>
      <c r="M548" s="47"/>
      <c r="N548" s="47"/>
    </row>
    <row r="549" spans="4:14" ht="18" customHeight="1" x14ac:dyDescent="0.25">
      <c r="D549" s="52"/>
      <c r="E549" s="52"/>
      <c r="F549" s="52"/>
      <c r="K549" s="47"/>
      <c r="L549" s="47"/>
      <c r="M549" s="47"/>
      <c r="N549" s="47"/>
    </row>
    <row r="550" spans="4:14" ht="18" customHeight="1" x14ac:dyDescent="0.25">
      <c r="D550" s="52"/>
      <c r="E550" s="52"/>
      <c r="F550" s="52"/>
      <c r="K550" s="47"/>
      <c r="L550" s="47"/>
      <c r="M550" s="47"/>
      <c r="N550" s="47"/>
    </row>
    <row r="551" spans="4:14" ht="18" customHeight="1" x14ac:dyDescent="0.25">
      <c r="D551" s="52"/>
      <c r="E551" s="52"/>
      <c r="F551" s="52"/>
      <c r="K551" s="47"/>
      <c r="L551" s="47"/>
      <c r="M551" s="47"/>
      <c r="N551" s="47"/>
    </row>
    <row r="552" spans="4:14" ht="18" customHeight="1" x14ac:dyDescent="0.25">
      <c r="D552" s="52"/>
      <c r="E552" s="52"/>
      <c r="F552" s="52"/>
      <c r="K552" s="47"/>
      <c r="L552" s="47"/>
      <c r="M552" s="47"/>
      <c r="N552" s="47"/>
    </row>
    <row r="553" spans="4:14" ht="18" customHeight="1" x14ac:dyDescent="0.25">
      <c r="D553" s="52"/>
      <c r="E553" s="52"/>
      <c r="F553" s="52"/>
      <c r="K553" s="47"/>
      <c r="L553" s="47"/>
      <c r="M553" s="47"/>
      <c r="N553" s="47"/>
    </row>
    <row r="554" spans="4:14" ht="18" customHeight="1" x14ac:dyDescent="0.25">
      <c r="D554" s="52"/>
      <c r="E554" s="52"/>
      <c r="F554" s="52"/>
      <c r="K554" s="47"/>
      <c r="L554" s="47"/>
      <c r="M554" s="47"/>
      <c r="N554" s="47"/>
    </row>
    <row r="555" spans="4:14" ht="18" customHeight="1" x14ac:dyDescent="0.25">
      <c r="D555" s="52"/>
      <c r="E555" s="52"/>
      <c r="F555" s="52"/>
      <c r="K555" s="47"/>
      <c r="L555" s="47"/>
      <c r="M555" s="47"/>
      <c r="N555" s="47"/>
    </row>
    <row r="556" spans="4:14" ht="18" customHeight="1" x14ac:dyDescent="0.25">
      <c r="D556" s="52"/>
      <c r="E556" s="52"/>
      <c r="F556" s="52"/>
      <c r="K556" s="47"/>
      <c r="L556" s="47"/>
      <c r="M556" s="47"/>
      <c r="N556" s="47"/>
    </row>
    <row r="557" spans="4:14" ht="18" customHeight="1" x14ac:dyDescent="0.25">
      <c r="D557" s="52"/>
      <c r="E557" s="52"/>
      <c r="F557" s="52"/>
      <c r="K557" s="47"/>
      <c r="L557" s="47"/>
      <c r="M557" s="47"/>
      <c r="N557" s="47"/>
    </row>
    <row r="558" spans="4:14" ht="18" customHeight="1" x14ac:dyDescent="0.25">
      <c r="D558" s="52"/>
      <c r="E558" s="52"/>
      <c r="F558" s="52"/>
      <c r="K558" s="47"/>
      <c r="L558" s="47"/>
      <c r="M558" s="47"/>
      <c r="N558" s="47"/>
    </row>
    <row r="559" spans="4:14" ht="18" customHeight="1" x14ac:dyDescent="0.25">
      <c r="D559" s="52"/>
      <c r="E559" s="52"/>
      <c r="F559" s="52"/>
      <c r="K559" s="47"/>
      <c r="L559" s="47"/>
      <c r="M559" s="47"/>
      <c r="N559" s="47"/>
    </row>
    <row r="560" spans="4:14" ht="18" customHeight="1" x14ac:dyDescent="0.25">
      <c r="D560" s="52"/>
      <c r="E560" s="52"/>
      <c r="F560" s="52"/>
      <c r="K560" s="47"/>
      <c r="L560" s="47"/>
      <c r="M560" s="47"/>
      <c r="N560" s="47"/>
    </row>
    <row r="561" spans="4:14" ht="18" customHeight="1" x14ac:dyDescent="0.25">
      <c r="D561" s="52"/>
      <c r="E561" s="52"/>
      <c r="F561" s="52"/>
      <c r="K561" s="47"/>
      <c r="L561" s="47"/>
      <c r="M561" s="47"/>
      <c r="N561" s="47"/>
    </row>
    <row r="562" spans="4:14" ht="18" customHeight="1" x14ac:dyDescent="0.25">
      <c r="D562" s="52"/>
      <c r="E562" s="52"/>
      <c r="F562" s="52"/>
      <c r="K562" s="47"/>
      <c r="L562" s="47"/>
      <c r="M562" s="47"/>
      <c r="N562" s="47"/>
    </row>
    <row r="563" spans="4:14" ht="18" customHeight="1" x14ac:dyDescent="0.25">
      <c r="D563" s="52"/>
      <c r="E563" s="52"/>
      <c r="F563" s="52"/>
      <c r="K563" s="47"/>
      <c r="L563" s="47"/>
      <c r="M563" s="47"/>
      <c r="N563" s="47"/>
    </row>
    <row r="564" spans="4:14" ht="18" customHeight="1" x14ac:dyDescent="0.25">
      <c r="D564" s="52"/>
      <c r="E564" s="52"/>
      <c r="F564" s="52"/>
      <c r="K564" s="47"/>
      <c r="L564" s="47"/>
      <c r="M564" s="47"/>
      <c r="N564" s="47"/>
    </row>
    <row r="565" spans="4:14" ht="18" customHeight="1" x14ac:dyDescent="0.25">
      <c r="D565" s="52"/>
      <c r="E565" s="52"/>
      <c r="F565" s="52"/>
      <c r="K565" s="47"/>
      <c r="L565" s="47"/>
      <c r="M565" s="47"/>
      <c r="N565" s="47"/>
    </row>
    <row r="566" spans="4:14" ht="18" customHeight="1" x14ac:dyDescent="0.25">
      <c r="D566" s="52"/>
      <c r="E566" s="52"/>
      <c r="F566" s="52"/>
      <c r="K566" s="47"/>
      <c r="L566" s="47"/>
      <c r="M566" s="47"/>
      <c r="N566" s="47"/>
    </row>
    <row r="567" spans="4:14" ht="18" customHeight="1" x14ac:dyDescent="0.25">
      <c r="D567" s="52"/>
      <c r="E567" s="52"/>
      <c r="F567" s="52"/>
      <c r="K567" s="47"/>
      <c r="L567" s="47"/>
      <c r="M567" s="47"/>
      <c r="N567" s="47"/>
    </row>
    <row r="568" spans="4:14" ht="18" customHeight="1" x14ac:dyDescent="0.25">
      <c r="D568" s="52"/>
      <c r="E568" s="52"/>
      <c r="F568" s="52"/>
      <c r="K568" s="47"/>
      <c r="L568" s="47"/>
      <c r="M568" s="47"/>
      <c r="N568" s="47"/>
    </row>
    <row r="569" spans="4:14" ht="18" customHeight="1" x14ac:dyDescent="0.25">
      <c r="D569" s="52"/>
      <c r="E569" s="52"/>
      <c r="F569" s="52"/>
      <c r="K569" s="47"/>
      <c r="L569" s="47"/>
      <c r="M569" s="47"/>
      <c r="N569" s="47"/>
    </row>
    <row r="570" spans="4:14" ht="18" customHeight="1" x14ac:dyDescent="0.25">
      <c r="D570" s="52"/>
      <c r="E570" s="52"/>
      <c r="F570" s="52"/>
      <c r="K570" s="47"/>
      <c r="L570" s="47"/>
      <c r="M570" s="47"/>
      <c r="N570" s="47"/>
    </row>
    <row r="571" spans="4:14" ht="18" customHeight="1" x14ac:dyDescent="0.25">
      <c r="D571" s="52"/>
      <c r="E571" s="52"/>
      <c r="F571" s="52"/>
      <c r="K571" s="47"/>
      <c r="L571" s="47"/>
      <c r="M571" s="47"/>
      <c r="N571" s="47"/>
    </row>
    <row r="572" spans="4:14" ht="18" customHeight="1" x14ac:dyDescent="0.25">
      <c r="D572" s="52"/>
      <c r="E572" s="52"/>
      <c r="F572" s="52"/>
      <c r="K572" s="47"/>
      <c r="L572" s="47"/>
      <c r="M572" s="47"/>
      <c r="N572" s="47"/>
    </row>
    <row r="573" spans="4:14" ht="18" customHeight="1" x14ac:dyDescent="0.25">
      <c r="D573" s="52"/>
      <c r="E573" s="52"/>
      <c r="F573" s="52"/>
      <c r="K573" s="47"/>
      <c r="L573" s="47"/>
      <c r="M573" s="47"/>
      <c r="N573" s="47"/>
    </row>
    <row r="574" spans="4:14" ht="18" customHeight="1" x14ac:dyDescent="0.25">
      <c r="D574" s="52"/>
      <c r="E574" s="52"/>
      <c r="F574" s="52"/>
      <c r="K574" s="47"/>
      <c r="L574" s="47"/>
      <c r="M574" s="47"/>
      <c r="N574" s="47"/>
    </row>
    <row r="575" spans="4:14" ht="18" customHeight="1" x14ac:dyDescent="0.25">
      <c r="D575" s="52"/>
      <c r="E575" s="52"/>
      <c r="F575" s="52"/>
      <c r="K575" s="47"/>
      <c r="L575" s="47"/>
      <c r="M575" s="47"/>
      <c r="N575" s="47"/>
    </row>
    <row r="576" spans="4:14" ht="18" customHeight="1" x14ac:dyDescent="0.25">
      <c r="D576" s="52"/>
      <c r="E576" s="52"/>
      <c r="F576" s="52"/>
      <c r="K576" s="47"/>
      <c r="L576" s="47"/>
      <c r="M576" s="47"/>
      <c r="N576" s="47"/>
    </row>
    <row r="577" spans="4:14" ht="18" customHeight="1" x14ac:dyDescent="0.25">
      <c r="D577" s="52"/>
      <c r="E577" s="52"/>
      <c r="F577" s="52"/>
      <c r="K577" s="47"/>
      <c r="L577" s="47"/>
      <c r="M577" s="47"/>
      <c r="N577" s="47"/>
    </row>
    <row r="578" spans="4:14" ht="18" customHeight="1" x14ac:dyDescent="0.25">
      <c r="D578" s="52"/>
      <c r="E578" s="52"/>
      <c r="F578" s="52"/>
      <c r="K578" s="47"/>
      <c r="L578" s="47"/>
      <c r="M578" s="47"/>
      <c r="N578" s="47"/>
    </row>
    <row r="579" spans="4:14" ht="18" customHeight="1" x14ac:dyDescent="0.25">
      <c r="D579" s="52"/>
      <c r="E579" s="52"/>
      <c r="F579" s="52"/>
      <c r="K579" s="47"/>
      <c r="L579" s="47"/>
      <c r="M579" s="47"/>
      <c r="N579" s="47"/>
    </row>
    <row r="580" spans="4:14" ht="18" customHeight="1" x14ac:dyDescent="0.25">
      <c r="D580" s="52"/>
      <c r="E580" s="52"/>
      <c r="F580" s="52"/>
      <c r="K580" s="47"/>
      <c r="L580" s="47"/>
      <c r="M580" s="47"/>
      <c r="N580" s="47"/>
    </row>
    <row r="581" spans="4:14" ht="18" customHeight="1" x14ac:dyDescent="0.25">
      <c r="D581" s="52"/>
      <c r="E581" s="52"/>
      <c r="F581" s="52"/>
      <c r="K581" s="47"/>
      <c r="L581" s="47"/>
      <c r="M581" s="47"/>
      <c r="N581" s="47"/>
    </row>
    <row r="582" spans="4:14" ht="18" customHeight="1" x14ac:dyDescent="0.25">
      <c r="D582" s="52"/>
      <c r="E582" s="52"/>
      <c r="F582" s="52"/>
      <c r="K582" s="47"/>
      <c r="L582" s="47"/>
      <c r="M582" s="47"/>
      <c r="N582" s="47"/>
    </row>
    <row r="583" spans="4:14" ht="18" customHeight="1" x14ac:dyDescent="0.25">
      <c r="D583" s="52"/>
      <c r="E583" s="52"/>
      <c r="F583" s="52"/>
      <c r="K583" s="47"/>
      <c r="L583" s="47"/>
      <c r="M583" s="47"/>
      <c r="N583" s="47"/>
    </row>
    <row r="584" spans="4:14" ht="18" customHeight="1" x14ac:dyDescent="0.25">
      <c r="D584" s="52"/>
      <c r="E584" s="52"/>
      <c r="F584" s="52"/>
      <c r="K584" s="47"/>
      <c r="L584" s="47"/>
      <c r="M584" s="47"/>
      <c r="N584" s="47"/>
    </row>
    <row r="585" spans="4:14" ht="18" customHeight="1" x14ac:dyDescent="0.25">
      <c r="D585" s="52"/>
      <c r="E585" s="52"/>
      <c r="F585" s="52"/>
      <c r="K585" s="47"/>
      <c r="L585" s="47"/>
      <c r="M585" s="47"/>
      <c r="N585" s="47"/>
    </row>
    <row r="586" spans="4:14" ht="18" customHeight="1" x14ac:dyDescent="0.25">
      <c r="D586" s="52"/>
      <c r="E586" s="52"/>
      <c r="F586" s="52"/>
      <c r="K586" s="47"/>
      <c r="L586" s="47"/>
      <c r="M586" s="47"/>
      <c r="N586" s="47"/>
    </row>
    <row r="587" spans="4:14" ht="18" customHeight="1" x14ac:dyDescent="0.25">
      <c r="D587" s="52"/>
      <c r="E587" s="52"/>
      <c r="F587" s="52"/>
      <c r="K587" s="47"/>
      <c r="L587" s="47"/>
      <c r="M587" s="47"/>
      <c r="N587" s="47"/>
    </row>
    <row r="588" spans="4:14" ht="18" customHeight="1" x14ac:dyDescent="0.25">
      <c r="D588" s="52"/>
      <c r="E588" s="52"/>
      <c r="F588" s="52"/>
      <c r="K588" s="47"/>
      <c r="L588" s="47"/>
      <c r="M588" s="47"/>
      <c r="N588" s="47"/>
    </row>
    <row r="589" spans="4:14" ht="18" customHeight="1" x14ac:dyDescent="0.25">
      <c r="D589" s="52"/>
      <c r="E589" s="52"/>
      <c r="F589" s="52"/>
      <c r="K589" s="47"/>
      <c r="L589" s="47"/>
      <c r="M589" s="47"/>
      <c r="N589" s="47"/>
    </row>
    <row r="590" spans="4:14" ht="18" customHeight="1" x14ac:dyDescent="0.25">
      <c r="D590" s="52"/>
      <c r="E590" s="52"/>
      <c r="F590" s="52"/>
      <c r="K590" s="47"/>
      <c r="L590" s="47"/>
      <c r="M590" s="47"/>
      <c r="N590" s="47"/>
    </row>
    <row r="591" spans="4:14" ht="18" customHeight="1" x14ac:dyDescent="0.25">
      <c r="D591" s="52"/>
      <c r="E591" s="52"/>
      <c r="F591" s="52"/>
      <c r="K591" s="47"/>
      <c r="L591" s="47"/>
      <c r="M591" s="47"/>
      <c r="N591" s="47"/>
    </row>
    <row r="592" spans="4:14" ht="18" customHeight="1" x14ac:dyDescent="0.25">
      <c r="D592" s="52"/>
      <c r="E592" s="52"/>
      <c r="F592" s="52"/>
      <c r="K592" s="47"/>
      <c r="L592" s="47"/>
      <c r="M592" s="47"/>
      <c r="N592" s="47"/>
    </row>
    <row r="593" spans="4:14" ht="18" customHeight="1" x14ac:dyDescent="0.25">
      <c r="D593" s="52"/>
      <c r="E593" s="52"/>
      <c r="F593" s="52"/>
      <c r="K593" s="47"/>
      <c r="L593" s="47"/>
      <c r="M593" s="47"/>
      <c r="N593" s="47"/>
    </row>
    <row r="594" spans="4:14" ht="18" customHeight="1" x14ac:dyDescent="0.25">
      <c r="D594" s="52"/>
      <c r="E594" s="52"/>
      <c r="F594" s="52"/>
      <c r="K594" s="47"/>
      <c r="L594" s="47"/>
      <c r="M594" s="47"/>
      <c r="N594" s="47"/>
    </row>
    <row r="595" spans="4:14" ht="18" customHeight="1" x14ac:dyDescent="0.25">
      <c r="D595" s="52"/>
      <c r="E595" s="52"/>
      <c r="F595" s="52"/>
      <c r="K595" s="47"/>
      <c r="L595" s="47"/>
      <c r="M595" s="47"/>
      <c r="N595" s="47"/>
    </row>
    <row r="596" spans="4:14" ht="18" customHeight="1" x14ac:dyDescent="0.25">
      <c r="D596" s="52"/>
      <c r="E596" s="52"/>
      <c r="F596" s="52"/>
      <c r="K596" s="47"/>
      <c r="L596" s="47"/>
      <c r="M596" s="47"/>
      <c r="N596" s="47"/>
    </row>
    <row r="597" spans="4:14" ht="18" customHeight="1" x14ac:dyDescent="0.25">
      <c r="D597" s="52"/>
      <c r="E597" s="52"/>
      <c r="F597" s="52"/>
      <c r="K597" s="47"/>
      <c r="L597" s="47"/>
      <c r="M597" s="47"/>
      <c r="N597" s="47"/>
    </row>
    <row r="598" spans="4:14" ht="18" customHeight="1" x14ac:dyDescent="0.25">
      <c r="D598" s="52"/>
      <c r="E598" s="52"/>
      <c r="F598" s="52"/>
      <c r="K598" s="47"/>
      <c r="L598" s="47"/>
      <c r="M598" s="47"/>
      <c r="N598" s="47"/>
    </row>
    <row r="599" spans="4:14" ht="18" customHeight="1" x14ac:dyDescent="0.25">
      <c r="D599" s="52"/>
      <c r="E599" s="52"/>
      <c r="F599" s="52"/>
      <c r="K599" s="47"/>
      <c r="L599" s="47"/>
      <c r="M599" s="47"/>
      <c r="N599" s="47"/>
    </row>
    <row r="600" spans="4:14" ht="18" customHeight="1" x14ac:dyDescent="0.25">
      <c r="D600" s="52"/>
      <c r="E600" s="52"/>
      <c r="F600" s="52"/>
      <c r="K600" s="47"/>
      <c r="L600" s="47"/>
      <c r="M600" s="47"/>
      <c r="N600" s="47"/>
    </row>
    <row r="601" spans="4:14" ht="18" customHeight="1" x14ac:dyDescent="0.25">
      <c r="D601" s="52"/>
      <c r="E601" s="52"/>
      <c r="F601" s="52"/>
      <c r="K601" s="47"/>
      <c r="L601" s="47"/>
      <c r="M601" s="47"/>
      <c r="N601" s="47"/>
    </row>
    <row r="602" spans="4:14" ht="18" customHeight="1" x14ac:dyDescent="0.25">
      <c r="D602" s="52"/>
      <c r="E602" s="52"/>
      <c r="F602" s="52"/>
      <c r="K602" s="47"/>
      <c r="L602" s="47"/>
      <c r="M602" s="47"/>
      <c r="N602" s="47"/>
    </row>
    <row r="603" spans="4:14" ht="18" customHeight="1" x14ac:dyDescent="0.25">
      <c r="D603" s="52"/>
      <c r="E603" s="52"/>
      <c r="F603" s="52"/>
      <c r="K603" s="47"/>
      <c r="L603" s="47"/>
      <c r="M603" s="47"/>
      <c r="N603" s="47"/>
    </row>
    <row r="604" spans="4:14" ht="18" customHeight="1" x14ac:dyDescent="0.25">
      <c r="D604" s="52"/>
      <c r="E604" s="52"/>
      <c r="F604" s="52"/>
      <c r="K604" s="47"/>
      <c r="L604" s="47"/>
      <c r="M604" s="47"/>
      <c r="N604" s="47"/>
    </row>
    <row r="605" spans="4:14" ht="18" customHeight="1" x14ac:dyDescent="0.25">
      <c r="D605" s="52"/>
      <c r="E605" s="52"/>
      <c r="F605" s="52"/>
      <c r="K605" s="47"/>
      <c r="L605" s="47"/>
      <c r="M605" s="47"/>
      <c r="N605" s="47"/>
    </row>
    <row r="606" spans="4:14" ht="18" customHeight="1" x14ac:dyDescent="0.25">
      <c r="D606" s="52"/>
      <c r="E606" s="52"/>
      <c r="F606" s="52"/>
      <c r="K606" s="47"/>
      <c r="L606" s="47"/>
      <c r="M606" s="47"/>
      <c r="N606" s="47"/>
    </row>
    <row r="607" spans="4:14" ht="18" customHeight="1" x14ac:dyDescent="0.25">
      <c r="D607" s="52"/>
      <c r="E607" s="52"/>
      <c r="F607" s="52"/>
      <c r="K607" s="47"/>
      <c r="L607" s="47"/>
      <c r="M607" s="47"/>
      <c r="N607" s="47"/>
    </row>
    <row r="608" spans="4:14" ht="18" customHeight="1" x14ac:dyDescent="0.25">
      <c r="D608" s="52"/>
      <c r="E608" s="52"/>
      <c r="F608" s="52"/>
      <c r="K608" s="47"/>
      <c r="L608" s="47"/>
      <c r="M608" s="47"/>
      <c r="N608" s="47"/>
    </row>
    <row r="609" spans="4:14" ht="18" customHeight="1" x14ac:dyDescent="0.25">
      <c r="D609" s="52"/>
      <c r="E609" s="52"/>
      <c r="F609" s="52"/>
      <c r="K609" s="47"/>
      <c r="L609" s="47"/>
      <c r="M609" s="47"/>
      <c r="N609" s="47"/>
    </row>
    <row r="610" spans="4:14" ht="18" customHeight="1" x14ac:dyDescent="0.25">
      <c r="D610" s="52"/>
      <c r="E610" s="52"/>
      <c r="F610" s="52"/>
      <c r="K610" s="47"/>
      <c r="L610" s="47"/>
      <c r="M610" s="47"/>
      <c r="N610" s="47"/>
    </row>
    <row r="611" spans="4:14" ht="18" customHeight="1" x14ac:dyDescent="0.25">
      <c r="D611" s="52"/>
      <c r="E611" s="52"/>
      <c r="F611" s="52"/>
      <c r="K611" s="47"/>
      <c r="L611" s="47"/>
      <c r="M611" s="47"/>
      <c r="N611" s="47"/>
    </row>
    <row r="612" spans="4:14" ht="18" customHeight="1" x14ac:dyDescent="0.25">
      <c r="D612" s="52"/>
      <c r="E612" s="52"/>
      <c r="F612" s="52"/>
      <c r="K612" s="47"/>
      <c r="L612" s="47"/>
      <c r="M612" s="47"/>
      <c r="N612" s="47"/>
    </row>
    <row r="613" spans="4:14" ht="18" customHeight="1" x14ac:dyDescent="0.25">
      <c r="D613" s="52"/>
      <c r="E613" s="52"/>
      <c r="F613" s="52"/>
      <c r="K613" s="47"/>
      <c r="L613" s="47"/>
      <c r="M613" s="47"/>
      <c r="N613" s="47"/>
    </row>
    <row r="614" spans="4:14" ht="18" customHeight="1" x14ac:dyDescent="0.25">
      <c r="D614" s="52"/>
      <c r="E614" s="52"/>
      <c r="F614" s="52"/>
      <c r="K614" s="47"/>
      <c r="L614" s="47"/>
      <c r="M614" s="47"/>
      <c r="N614" s="47"/>
    </row>
    <row r="615" spans="4:14" ht="18" customHeight="1" x14ac:dyDescent="0.25">
      <c r="D615" s="52"/>
      <c r="E615" s="52"/>
      <c r="F615" s="52"/>
      <c r="K615" s="47"/>
      <c r="L615" s="47"/>
      <c r="M615" s="47"/>
      <c r="N615" s="47"/>
    </row>
    <row r="616" spans="4:14" ht="18" customHeight="1" x14ac:dyDescent="0.25">
      <c r="D616" s="52"/>
      <c r="E616" s="52"/>
      <c r="F616" s="52"/>
      <c r="K616" s="47"/>
      <c r="L616" s="47"/>
      <c r="M616" s="47"/>
      <c r="N616" s="47"/>
    </row>
    <row r="617" spans="4:14" ht="18" customHeight="1" x14ac:dyDescent="0.25">
      <c r="D617" s="52"/>
      <c r="E617" s="52"/>
      <c r="F617" s="52"/>
      <c r="K617" s="47"/>
      <c r="L617" s="47"/>
      <c r="M617" s="47"/>
      <c r="N617" s="47"/>
    </row>
    <row r="618" spans="4:14" ht="18" customHeight="1" x14ac:dyDescent="0.25">
      <c r="D618" s="52"/>
      <c r="E618" s="52"/>
      <c r="F618" s="52"/>
      <c r="K618" s="47"/>
      <c r="L618" s="47"/>
      <c r="M618" s="47"/>
      <c r="N618" s="47"/>
    </row>
    <row r="619" spans="4:14" ht="18" customHeight="1" x14ac:dyDescent="0.25">
      <c r="D619" s="52"/>
      <c r="E619" s="52"/>
      <c r="F619" s="52"/>
      <c r="K619" s="47"/>
      <c r="L619" s="47"/>
      <c r="M619" s="47"/>
      <c r="N619" s="47"/>
    </row>
    <row r="620" spans="4:14" ht="18" customHeight="1" x14ac:dyDescent="0.25">
      <c r="D620" s="52"/>
      <c r="E620" s="52"/>
      <c r="F620" s="52"/>
      <c r="K620" s="47"/>
      <c r="L620" s="47"/>
      <c r="M620" s="47"/>
      <c r="N620" s="47"/>
    </row>
    <row r="621" spans="4:14" ht="18" customHeight="1" x14ac:dyDescent="0.25">
      <c r="D621" s="52"/>
      <c r="E621" s="52"/>
      <c r="F621" s="52"/>
      <c r="K621" s="47"/>
      <c r="L621" s="47"/>
      <c r="M621" s="47"/>
      <c r="N621" s="47"/>
    </row>
    <row r="622" spans="4:14" ht="18" customHeight="1" x14ac:dyDescent="0.25">
      <c r="D622" s="52"/>
      <c r="E622" s="52"/>
      <c r="F622" s="52"/>
      <c r="K622" s="47"/>
      <c r="L622" s="47"/>
      <c r="M622" s="47"/>
      <c r="N622" s="47"/>
    </row>
    <row r="623" spans="4:14" ht="18" customHeight="1" x14ac:dyDescent="0.25">
      <c r="D623" s="52"/>
      <c r="E623" s="52"/>
      <c r="F623" s="52"/>
      <c r="K623" s="47"/>
      <c r="L623" s="47"/>
      <c r="M623" s="47"/>
      <c r="N623" s="47"/>
    </row>
    <row r="624" spans="4:14" ht="18" customHeight="1" x14ac:dyDescent="0.25">
      <c r="D624" s="52"/>
      <c r="E624" s="52"/>
      <c r="F624" s="52"/>
      <c r="K624" s="47"/>
      <c r="L624" s="47"/>
      <c r="M624" s="47"/>
      <c r="N624" s="47"/>
    </row>
    <row r="625" spans="4:14" ht="18" customHeight="1" x14ac:dyDescent="0.25">
      <c r="D625" s="52"/>
      <c r="E625" s="52"/>
      <c r="F625" s="52"/>
      <c r="K625" s="47"/>
      <c r="L625" s="47"/>
      <c r="M625" s="47"/>
      <c r="N625" s="47"/>
    </row>
    <row r="626" spans="4:14" ht="18" customHeight="1" x14ac:dyDescent="0.25">
      <c r="D626" s="52"/>
      <c r="E626" s="52"/>
      <c r="F626" s="52"/>
      <c r="K626" s="47"/>
      <c r="L626" s="47"/>
      <c r="M626" s="47"/>
      <c r="N626" s="47"/>
    </row>
    <row r="627" spans="4:14" ht="18" customHeight="1" x14ac:dyDescent="0.25">
      <c r="D627" s="52"/>
      <c r="E627" s="52"/>
      <c r="F627" s="52"/>
      <c r="K627" s="47"/>
      <c r="L627" s="47"/>
      <c r="M627" s="47"/>
      <c r="N627" s="47"/>
    </row>
    <row r="628" spans="4:14" ht="18" customHeight="1" x14ac:dyDescent="0.25">
      <c r="D628" s="52"/>
      <c r="E628" s="52"/>
      <c r="F628" s="52"/>
      <c r="K628" s="47"/>
      <c r="L628" s="47"/>
      <c r="M628" s="47"/>
      <c r="N628" s="47"/>
    </row>
    <row r="629" spans="4:14" ht="18" customHeight="1" x14ac:dyDescent="0.25">
      <c r="D629" s="52"/>
      <c r="E629" s="52"/>
      <c r="F629" s="52"/>
      <c r="K629" s="47"/>
      <c r="L629" s="47"/>
      <c r="M629" s="47"/>
      <c r="N629" s="47"/>
    </row>
    <row r="630" spans="4:14" ht="18" customHeight="1" x14ac:dyDescent="0.25">
      <c r="D630" s="52"/>
      <c r="E630" s="52"/>
      <c r="F630" s="52"/>
      <c r="K630" s="47"/>
      <c r="L630" s="47"/>
      <c r="M630" s="47"/>
      <c r="N630" s="47"/>
    </row>
    <row r="631" spans="4:14" ht="18" customHeight="1" x14ac:dyDescent="0.25">
      <c r="D631" s="52"/>
      <c r="E631" s="52"/>
      <c r="F631" s="52"/>
      <c r="K631" s="47"/>
      <c r="L631" s="47"/>
      <c r="M631" s="47"/>
      <c r="N631" s="47"/>
    </row>
    <row r="632" spans="4:14" ht="18" customHeight="1" x14ac:dyDescent="0.25">
      <c r="D632" s="52"/>
      <c r="E632" s="52"/>
      <c r="F632" s="52"/>
      <c r="K632" s="47"/>
      <c r="L632" s="47"/>
      <c r="M632" s="47"/>
      <c r="N632" s="47"/>
    </row>
    <row r="633" spans="4:14" ht="18" customHeight="1" x14ac:dyDescent="0.25">
      <c r="D633" s="52"/>
      <c r="E633" s="52"/>
      <c r="F633" s="52"/>
      <c r="K633" s="47"/>
      <c r="L633" s="47"/>
      <c r="M633" s="47"/>
      <c r="N633" s="47"/>
    </row>
    <row r="634" spans="4:14" ht="18" customHeight="1" x14ac:dyDescent="0.25">
      <c r="D634" s="52"/>
      <c r="E634" s="52"/>
      <c r="F634" s="52"/>
      <c r="K634" s="47"/>
      <c r="L634" s="47"/>
      <c r="M634" s="47"/>
      <c r="N634" s="47"/>
    </row>
    <row r="635" spans="4:14" ht="18" customHeight="1" x14ac:dyDescent="0.25">
      <c r="D635" s="52"/>
      <c r="E635" s="52"/>
      <c r="F635" s="52"/>
      <c r="K635" s="47"/>
      <c r="L635" s="47"/>
      <c r="M635" s="47"/>
      <c r="N635" s="47"/>
    </row>
    <row r="636" spans="4:14" ht="18" customHeight="1" x14ac:dyDescent="0.25">
      <c r="D636" s="52"/>
      <c r="E636" s="52"/>
      <c r="F636" s="52"/>
      <c r="K636" s="47"/>
      <c r="L636" s="47"/>
      <c r="M636" s="47"/>
      <c r="N636" s="47"/>
    </row>
    <row r="637" spans="4:14" ht="18" customHeight="1" x14ac:dyDescent="0.25">
      <c r="D637" s="52"/>
      <c r="E637" s="52"/>
      <c r="F637" s="52"/>
      <c r="K637" s="47"/>
      <c r="L637" s="47"/>
      <c r="M637" s="47"/>
      <c r="N637" s="47"/>
    </row>
    <row r="638" spans="4:14" ht="18" customHeight="1" x14ac:dyDescent="0.25">
      <c r="D638" s="52"/>
      <c r="E638" s="52"/>
      <c r="F638" s="52"/>
      <c r="K638" s="47"/>
      <c r="L638" s="47"/>
      <c r="M638" s="47"/>
      <c r="N638" s="47"/>
    </row>
    <row r="639" spans="4:14" ht="18" customHeight="1" x14ac:dyDescent="0.25">
      <c r="D639" s="52"/>
      <c r="E639" s="52"/>
      <c r="F639" s="52"/>
      <c r="K639" s="47"/>
      <c r="L639" s="47"/>
      <c r="M639" s="47"/>
      <c r="N639" s="47"/>
    </row>
    <row r="640" spans="4:14" ht="18" customHeight="1" x14ac:dyDescent="0.25">
      <c r="D640" s="52"/>
      <c r="E640" s="52"/>
      <c r="F640" s="52"/>
      <c r="K640" s="47"/>
      <c r="L640" s="47"/>
      <c r="M640" s="47"/>
      <c r="N640" s="47"/>
    </row>
    <row r="641" spans="4:14" ht="18" customHeight="1" x14ac:dyDescent="0.25">
      <c r="D641" s="52"/>
      <c r="E641" s="52"/>
      <c r="F641" s="52"/>
      <c r="K641" s="47"/>
      <c r="L641" s="47"/>
      <c r="M641" s="47"/>
      <c r="N641" s="47"/>
    </row>
    <row r="642" spans="4:14" ht="18" customHeight="1" x14ac:dyDescent="0.25">
      <c r="D642" s="52"/>
      <c r="E642" s="52"/>
      <c r="F642" s="52"/>
      <c r="K642" s="47"/>
      <c r="L642" s="47"/>
      <c r="M642" s="47"/>
      <c r="N642" s="47"/>
    </row>
    <row r="643" spans="4:14" ht="18" customHeight="1" x14ac:dyDescent="0.25">
      <c r="D643" s="52"/>
      <c r="E643" s="52"/>
      <c r="F643" s="52"/>
      <c r="K643" s="47"/>
      <c r="L643" s="47"/>
      <c r="M643" s="47"/>
      <c r="N643" s="47"/>
    </row>
    <row r="644" spans="4:14" ht="18" customHeight="1" x14ac:dyDescent="0.25">
      <c r="D644" s="52"/>
      <c r="E644" s="52"/>
      <c r="F644" s="52"/>
      <c r="K644" s="47"/>
      <c r="L644" s="47"/>
      <c r="M644" s="47"/>
      <c r="N644" s="47"/>
    </row>
    <row r="645" spans="4:14" ht="18" customHeight="1" x14ac:dyDescent="0.25">
      <c r="D645" s="52"/>
      <c r="E645" s="52"/>
      <c r="F645" s="52"/>
      <c r="K645" s="47"/>
      <c r="L645" s="47"/>
      <c r="M645" s="47"/>
      <c r="N645" s="47"/>
    </row>
    <row r="646" spans="4:14" ht="18" customHeight="1" x14ac:dyDescent="0.25">
      <c r="D646" s="52"/>
      <c r="E646" s="52"/>
      <c r="F646" s="52"/>
      <c r="K646" s="47"/>
      <c r="L646" s="47"/>
      <c r="M646" s="47"/>
      <c r="N646" s="47"/>
    </row>
    <row r="647" spans="4:14" ht="18" customHeight="1" x14ac:dyDescent="0.25">
      <c r="D647" s="52"/>
      <c r="E647" s="52"/>
      <c r="F647" s="52"/>
      <c r="K647" s="47"/>
      <c r="L647" s="47"/>
      <c r="M647" s="47"/>
      <c r="N647" s="47"/>
    </row>
    <row r="648" spans="4:14" ht="18" customHeight="1" x14ac:dyDescent="0.25">
      <c r="D648" s="52"/>
      <c r="E648" s="52"/>
      <c r="F648" s="52"/>
      <c r="K648" s="47"/>
      <c r="L648" s="47"/>
      <c r="M648" s="47"/>
      <c r="N648" s="47"/>
    </row>
    <row r="649" spans="4:14" ht="18" customHeight="1" x14ac:dyDescent="0.25">
      <c r="D649" s="52"/>
      <c r="E649" s="52"/>
      <c r="F649" s="52"/>
      <c r="K649" s="47"/>
      <c r="L649" s="47"/>
      <c r="M649" s="47"/>
      <c r="N649" s="47"/>
    </row>
    <row r="650" spans="4:14" ht="18" customHeight="1" x14ac:dyDescent="0.25">
      <c r="D650" s="52"/>
      <c r="E650" s="52"/>
      <c r="F650" s="52"/>
      <c r="K650" s="47"/>
      <c r="L650" s="47"/>
      <c r="M650" s="47"/>
      <c r="N650" s="47"/>
    </row>
    <row r="651" spans="4:14" ht="18" customHeight="1" x14ac:dyDescent="0.25">
      <c r="D651" s="52"/>
      <c r="E651" s="52"/>
      <c r="F651" s="52"/>
      <c r="K651" s="47"/>
      <c r="L651" s="47"/>
      <c r="M651" s="47"/>
      <c r="N651" s="47"/>
    </row>
    <row r="652" spans="4:14" ht="18" customHeight="1" x14ac:dyDescent="0.25">
      <c r="D652" s="52"/>
      <c r="E652" s="52"/>
      <c r="F652" s="52"/>
      <c r="K652" s="47"/>
      <c r="L652" s="47"/>
      <c r="M652" s="47"/>
      <c r="N652" s="47"/>
    </row>
    <row r="653" spans="4:14" ht="18" customHeight="1" x14ac:dyDescent="0.25">
      <c r="D653" s="52"/>
      <c r="E653" s="52"/>
      <c r="F653" s="52"/>
      <c r="K653" s="47"/>
      <c r="L653" s="47"/>
      <c r="M653" s="47"/>
      <c r="N653" s="47"/>
    </row>
    <row r="654" spans="4:14" ht="18" customHeight="1" x14ac:dyDescent="0.25">
      <c r="D654" s="52"/>
      <c r="E654" s="52"/>
      <c r="F654" s="52"/>
      <c r="K654" s="47"/>
      <c r="L654" s="47"/>
      <c r="M654" s="47"/>
      <c r="N654" s="47"/>
    </row>
    <row r="655" spans="4:14" ht="18" customHeight="1" x14ac:dyDescent="0.25">
      <c r="D655" s="52"/>
      <c r="E655" s="52"/>
      <c r="F655" s="52"/>
      <c r="K655" s="47"/>
      <c r="L655" s="47"/>
      <c r="M655" s="47"/>
      <c r="N655" s="47"/>
    </row>
    <row r="656" spans="4:14" ht="18" customHeight="1" x14ac:dyDescent="0.25">
      <c r="D656" s="52"/>
      <c r="E656" s="52"/>
      <c r="F656" s="52"/>
      <c r="K656" s="47"/>
      <c r="L656" s="47"/>
      <c r="M656" s="47"/>
      <c r="N656" s="47"/>
    </row>
    <row r="657" spans="4:14" ht="18" customHeight="1" x14ac:dyDescent="0.25">
      <c r="D657" s="52"/>
      <c r="E657" s="52"/>
      <c r="F657" s="52"/>
      <c r="K657" s="47"/>
      <c r="L657" s="47"/>
      <c r="M657" s="47"/>
      <c r="N657" s="47"/>
    </row>
    <row r="658" spans="4:14" ht="18" customHeight="1" x14ac:dyDescent="0.25">
      <c r="D658" s="52"/>
      <c r="E658" s="52"/>
      <c r="F658" s="52"/>
      <c r="K658" s="47"/>
      <c r="L658" s="47"/>
      <c r="M658" s="47"/>
      <c r="N658" s="47"/>
    </row>
    <row r="659" spans="4:14" ht="18" customHeight="1" x14ac:dyDescent="0.25">
      <c r="D659" s="52"/>
      <c r="E659" s="52"/>
      <c r="F659" s="52"/>
      <c r="K659" s="47"/>
      <c r="L659" s="47"/>
      <c r="M659" s="47"/>
      <c r="N659" s="47"/>
    </row>
    <row r="660" spans="4:14" ht="18" customHeight="1" x14ac:dyDescent="0.25">
      <c r="D660" s="52"/>
      <c r="E660" s="52"/>
      <c r="F660" s="52"/>
      <c r="K660" s="47"/>
      <c r="L660" s="47"/>
      <c r="M660" s="47"/>
      <c r="N660" s="47"/>
    </row>
    <row r="661" spans="4:14" ht="18" customHeight="1" x14ac:dyDescent="0.25">
      <c r="D661" s="52"/>
      <c r="E661" s="52"/>
      <c r="F661" s="52"/>
      <c r="K661" s="47"/>
      <c r="L661" s="47"/>
      <c r="M661" s="47"/>
      <c r="N661" s="47"/>
    </row>
    <row r="662" spans="4:14" ht="18" customHeight="1" x14ac:dyDescent="0.25">
      <c r="D662" s="52"/>
      <c r="E662" s="52"/>
      <c r="F662" s="52"/>
      <c r="K662" s="47"/>
      <c r="L662" s="47"/>
      <c r="M662" s="47"/>
      <c r="N662" s="47"/>
    </row>
    <row r="663" spans="4:14" ht="18" customHeight="1" x14ac:dyDescent="0.25">
      <c r="D663" s="52"/>
      <c r="E663" s="52"/>
      <c r="F663" s="52"/>
      <c r="K663" s="47"/>
      <c r="L663" s="47"/>
      <c r="M663" s="47"/>
      <c r="N663" s="47"/>
    </row>
    <row r="664" spans="4:14" ht="18" customHeight="1" x14ac:dyDescent="0.25">
      <c r="D664" s="52"/>
      <c r="E664" s="52"/>
      <c r="F664" s="52"/>
      <c r="K664" s="47"/>
      <c r="L664" s="47"/>
      <c r="M664" s="47"/>
      <c r="N664" s="47"/>
    </row>
    <row r="665" spans="4:14" ht="18" customHeight="1" x14ac:dyDescent="0.25">
      <c r="D665" s="52"/>
      <c r="E665" s="52"/>
      <c r="F665" s="52"/>
      <c r="K665" s="47"/>
      <c r="L665" s="47"/>
      <c r="M665" s="47"/>
      <c r="N665" s="47"/>
    </row>
    <row r="666" spans="4:14" ht="18" customHeight="1" x14ac:dyDescent="0.25">
      <c r="D666" s="52"/>
      <c r="E666" s="52"/>
      <c r="F666" s="52"/>
      <c r="K666" s="47"/>
      <c r="L666" s="47"/>
      <c r="M666" s="47"/>
      <c r="N666" s="47"/>
    </row>
    <row r="667" spans="4:14" ht="18" customHeight="1" x14ac:dyDescent="0.25">
      <c r="D667" s="52"/>
      <c r="E667" s="52"/>
      <c r="F667" s="52"/>
      <c r="K667" s="47"/>
      <c r="L667" s="47"/>
      <c r="M667" s="47"/>
      <c r="N667" s="47"/>
    </row>
    <row r="668" spans="4:14" ht="18" customHeight="1" x14ac:dyDescent="0.25">
      <c r="D668" s="52"/>
      <c r="E668" s="52"/>
      <c r="F668" s="52"/>
      <c r="K668" s="47"/>
      <c r="L668" s="47"/>
      <c r="M668" s="47"/>
      <c r="N668" s="47"/>
    </row>
    <row r="669" spans="4:14" ht="18" customHeight="1" x14ac:dyDescent="0.25">
      <c r="D669" s="52"/>
      <c r="E669" s="52"/>
      <c r="F669" s="52"/>
      <c r="K669" s="47"/>
      <c r="L669" s="47"/>
      <c r="M669" s="47"/>
      <c r="N669" s="47"/>
    </row>
    <row r="670" spans="4:14" ht="18" customHeight="1" x14ac:dyDescent="0.25">
      <c r="D670" s="52"/>
      <c r="E670" s="52"/>
      <c r="F670" s="52"/>
      <c r="K670" s="47"/>
      <c r="L670" s="47"/>
      <c r="M670" s="47"/>
      <c r="N670" s="47"/>
    </row>
    <row r="671" spans="4:14" ht="18" customHeight="1" x14ac:dyDescent="0.25">
      <c r="D671" s="52"/>
      <c r="E671" s="52"/>
      <c r="F671" s="52"/>
      <c r="K671" s="47"/>
      <c r="L671" s="47"/>
      <c r="M671" s="47"/>
      <c r="N671" s="47"/>
    </row>
    <row r="672" spans="4:14" ht="18" customHeight="1" x14ac:dyDescent="0.25">
      <c r="D672" s="52"/>
      <c r="E672" s="52"/>
      <c r="F672" s="52"/>
      <c r="K672" s="47"/>
      <c r="L672" s="47"/>
      <c r="M672" s="47"/>
      <c r="N672" s="47"/>
    </row>
    <row r="673" spans="4:14" ht="18" customHeight="1" x14ac:dyDescent="0.25">
      <c r="D673" s="52"/>
      <c r="E673" s="52"/>
      <c r="F673" s="52"/>
      <c r="K673" s="47"/>
      <c r="L673" s="47"/>
      <c r="M673" s="47"/>
      <c r="N673" s="47"/>
    </row>
    <row r="674" spans="4:14" ht="18" customHeight="1" x14ac:dyDescent="0.25">
      <c r="D674" s="52"/>
      <c r="E674" s="52"/>
      <c r="F674" s="52"/>
      <c r="K674" s="47"/>
      <c r="L674" s="47"/>
      <c r="M674" s="47"/>
      <c r="N674" s="47"/>
    </row>
    <row r="675" spans="4:14" ht="18" customHeight="1" x14ac:dyDescent="0.25">
      <c r="D675" s="52"/>
      <c r="E675" s="52"/>
      <c r="F675" s="52"/>
      <c r="K675" s="47"/>
      <c r="L675" s="47"/>
      <c r="M675" s="47"/>
      <c r="N675" s="47"/>
    </row>
    <row r="676" spans="4:14" ht="18" customHeight="1" x14ac:dyDescent="0.25">
      <c r="D676" s="52"/>
      <c r="E676" s="52"/>
      <c r="F676" s="52"/>
      <c r="K676" s="47"/>
      <c r="L676" s="47"/>
      <c r="M676" s="47"/>
      <c r="N676" s="47"/>
    </row>
    <row r="677" spans="4:14" ht="18" customHeight="1" x14ac:dyDescent="0.25">
      <c r="D677" s="52"/>
      <c r="E677" s="52"/>
      <c r="F677" s="52"/>
      <c r="K677" s="47"/>
      <c r="L677" s="47"/>
      <c r="M677" s="47"/>
      <c r="N677" s="47"/>
    </row>
    <row r="678" spans="4:14" ht="18" customHeight="1" x14ac:dyDescent="0.25">
      <c r="D678" s="52"/>
      <c r="E678" s="52"/>
      <c r="F678" s="52"/>
      <c r="K678" s="47"/>
      <c r="L678" s="47"/>
      <c r="M678" s="47"/>
      <c r="N678" s="47"/>
    </row>
    <row r="679" spans="4:14" ht="18" customHeight="1" x14ac:dyDescent="0.25">
      <c r="D679" s="52"/>
      <c r="E679" s="52"/>
      <c r="F679" s="52"/>
      <c r="K679" s="47"/>
      <c r="L679" s="47"/>
      <c r="M679" s="47"/>
      <c r="N679" s="47"/>
    </row>
    <row r="680" spans="4:14" ht="18" customHeight="1" x14ac:dyDescent="0.25">
      <c r="D680" s="52"/>
      <c r="E680" s="52"/>
      <c r="F680" s="52"/>
      <c r="K680" s="47"/>
      <c r="L680" s="47"/>
      <c r="M680" s="47"/>
      <c r="N680" s="47"/>
    </row>
    <row r="681" spans="4:14" ht="18" customHeight="1" x14ac:dyDescent="0.25">
      <c r="D681" s="52"/>
      <c r="E681" s="52"/>
      <c r="F681" s="52"/>
      <c r="K681" s="47"/>
      <c r="L681" s="47"/>
      <c r="M681" s="47"/>
      <c r="N681" s="47"/>
    </row>
    <row r="682" spans="4:14" ht="18" customHeight="1" x14ac:dyDescent="0.25">
      <c r="D682" s="52"/>
      <c r="E682" s="52"/>
      <c r="F682" s="52"/>
      <c r="K682" s="47"/>
      <c r="L682" s="47"/>
      <c r="M682" s="47"/>
      <c r="N682" s="47"/>
    </row>
    <row r="683" spans="4:14" ht="18" customHeight="1" x14ac:dyDescent="0.25">
      <c r="D683" s="52"/>
      <c r="E683" s="52"/>
      <c r="F683" s="52"/>
      <c r="K683" s="47"/>
      <c r="L683" s="47"/>
      <c r="M683" s="47"/>
      <c r="N683" s="47"/>
    </row>
    <row r="684" spans="4:14" ht="18" customHeight="1" x14ac:dyDescent="0.25">
      <c r="D684" s="52"/>
      <c r="E684" s="52"/>
      <c r="F684" s="52"/>
      <c r="K684" s="47"/>
      <c r="L684" s="47"/>
      <c r="M684" s="47"/>
      <c r="N684" s="47"/>
    </row>
    <row r="685" spans="4:14" ht="18" customHeight="1" x14ac:dyDescent="0.25">
      <c r="D685" s="52"/>
      <c r="E685" s="52"/>
      <c r="F685" s="52"/>
      <c r="K685" s="47"/>
      <c r="L685" s="47"/>
      <c r="M685" s="47"/>
      <c r="N685" s="47"/>
    </row>
    <row r="686" spans="4:14" ht="18" customHeight="1" x14ac:dyDescent="0.25">
      <c r="D686" s="52"/>
      <c r="E686" s="52"/>
      <c r="F686" s="52"/>
      <c r="K686" s="47"/>
      <c r="L686" s="47"/>
      <c r="M686" s="47"/>
      <c r="N686" s="47"/>
    </row>
    <row r="687" spans="4:14" ht="18" customHeight="1" x14ac:dyDescent="0.25">
      <c r="D687" s="52"/>
      <c r="E687" s="52"/>
      <c r="F687" s="52"/>
      <c r="K687" s="47"/>
      <c r="L687" s="47"/>
      <c r="M687" s="47"/>
      <c r="N687" s="47"/>
    </row>
    <row r="688" spans="4:14" ht="18" customHeight="1" x14ac:dyDescent="0.25">
      <c r="D688" s="52"/>
      <c r="E688" s="52"/>
      <c r="F688" s="52"/>
      <c r="K688" s="47"/>
      <c r="L688" s="47"/>
      <c r="M688" s="47"/>
      <c r="N688" s="47"/>
    </row>
    <row r="689" spans="4:14" ht="18" customHeight="1" x14ac:dyDescent="0.25">
      <c r="D689" s="52"/>
      <c r="E689" s="52"/>
      <c r="F689" s="52"/>
      <c r="K689" s="47"/>
      <c r="L689" s="47"/>
      <c r="M689" s="47"/>
      <c r="N689" s="47"/>
    </row>
    <row r="690" spans="4:14" ht="18" customHeight="1" x14ac:dyDescent="0.25">
      <c r="D690" s="52"/>
      <c r="E690" s="52"/>
      <c r="F690" s="52"/>
      <c r="K690" s="47"/>
      <c r="L690" s="47"/>
      <c r="M690" s="47"/>
      <c r="N690" s="47"/>
    </row>
    <row r="691" spans="4:14" ht="18" customHeight="1" x14ac:dyDescent="0.25">
      <c r="D691" s="52"/>
      <c r="E691" s="52"/>
      <c r="F691" s="52"/>
      <c r="K691" s="47"/>
      <c r="L691" s="47"/>
      <c r="M691" s="47"/>
      <c r="N691" s="47"/>
    </row>
    <row r="692" spans="4:14" ht="18" customHeight="1" x14ac:dyDescent="0.25">
      <c r="D692" s="52"/>
      <c r="E692" s="52"/>
      <c r="F692" s="52"/>
      <c r="K692" s="47"/>
      <c r="L692" s="47"/>
      <c r="M692" s="47"/>
      <c r="N692" s="47"/>
    </row>
    <row r="693" spans="4:14" ht="18" customHeight="1" x14ac:dyDescent="0.25">
      <c r="D693" s="52"/>
      <c r="E693" s="52"/>
      <c r="F693" s="52"/>
      <c r="K693" s="47"/>
      <c r="L693" s="47"/>
      <c r="M693" s="47"/>
      <c r="N693" s="47"/>
    </row>
    <row r="694" spans="4:14" ht="18" customHeight="1" x14ac:dyDescent="0.25">
      <c r="D694" s="52"/>
      <c r="E694" s="52"/>
      <c r="F694" s="52"/>
      <c r="K694" s="47"/>
      <c r="L694" s="47"/>
      <c r="M694" s="47"/>
      <c r="N694" s="47"/>
    </row>
    <row r="695" spans="4:14" ht="18" customHeight="1" x14ac:dyDescent="0.25">
      <c r="D695" s="52"/>
      <c r="E695" s="52"/>
      <c r="F695" s="52"/>
      <c r="K695" s="47"/>
      <c r="L695" s="47"/>
      <c r="M695" s="47"/>
      <c r="N695" s="47"/>
    </row>
    <row r="696" spans="4:14" ht="18" customHeight="1" x14ac:dyDescent="0.25">
      <c r="D696" s="52"/>
      <c r="E696" s="52"/>
      <c r="F696" s="52"/>
      <c r="K696" s="47"/>
      <c r="L696" s="47"/>
      <c r="M696" s="47"/>
      <c r="N696" s="47"/>
    </row>
    <row r="697" spans="4:14" ht="18" customHeight="1" x14ac:dyDescent="0.25">
      <c r="D697" s="52"/>
      <c r="E697" s="52"/>
      <c r="F697" s="52"/>
      <c r="K697" s="47"/>
      <c r="L697" s="47"/>
      <c r="M697" s="47"/>
      <c r="N697" s="47"/>
    </row>
    <row r="698" spans="4:14" ht="18" customHeight="1" x14ac:dyDescent="0.25">
      <c r="D698" s="52"/>
      <c r="E698" s="52"/>
      <c r="F698" s="52"/>
      <c r="K698" s="47"/>
      <c r="L698" s="47"/>
      <c r="M698" s="47"/>
      <c r="N698" s="47"/>
    </row>
    <row r="699" spans="4:14" ht="18" customHeight="1" x14ac:dyDescent="0.25">
      <c r="D699" s="52"/>
      <c r="E699" s="52"/>
      <c r="F699" s="52"/>
      <c r="K699" s="47"/>
      <c r="L699" s="47"/>
      <c r="M699" s="47"/>
      <c r="N699" s="47"/>
    </row>
    <row r="700" spans="4:14" ht="18" customHeight="1" x14ac:dyDescent="0.25">
      <c r="D700" s="52"/>
      <c r="E700" s="52"/>
      <c r="F700" s="52"/>
      <c r="K700" s="47"/>
      <c r="L700" s="47"/>
      <c r="M700" s="47"/>
      <c r="N700" s="47"/>
    </row>
    <row r="701" spans="4:14" ht="18" customHeight="1" x14ac:dyDescent="0.25">
      <c r="D701" s="52"/>
      <c r="E701" s="52"/>
      <c r="F701" s="52"/>
      <c r="K701" s="47"/>
      <c r="L701" s="47"/>
      <c r="M701" s="47"/>
      <c r="N701" s="47"/>
    </row>
    <row r="702" spans="4:14" ht="18" customHeight="1" x14ac:dyDescent="0.25">
      <c r="D702" s="52"/>
      <c r="E702" s="52"/>
      <c r="F702" s="52"/>
      <c r="K702" s="47"/>
      <c r="L702" s="47"/>
      <c r="M702" s="47"/>
      <c r="N702" s="47"/>
    </row>
    <row r="703" spans="4:14" ht="18" customHeight="1" x14ac:dyDescent="0.25">
      <c r="D703" s="52"/>
      <c r="E703" s="52"/>
      <c r="F703" s="52"/>
      <c r="K703" s="47"/>
      <c r="L703" s="47"/>
      <c r="M703" s="47"/>
      <c r="N703" s="47"/>
    </row>
    <row r="704" spans="4:14" ht="18" customHeight="1" x14ac:dyDescent="0.25">
      <c r="D704" s="52"/>
      <c r="E704" s="52"/>
      <c r="F704" s="52"/>
      <c r="K704" s="47"/>
      <c r="L704" s="47"/>
      <c r="M704" s="47"/>
      <c r="N704" s="47"/>
    </row>
    <row r="705" spans="4:14" ht="18" customHeight="1" x14ac:dyDescent="0.25">
      <c r="D705" s="52"/>
      <c r="E705" s="52"/>
      <c r="F705" s="52"/>
      <c r="K705" s="47"/>
      <c r="L705" s="47"/>
      <c r="M705" s="47"/>
      <c r="N705" s="47"/>
    </row>
    <row r="706" spans="4:14" ht="18" customHeight="1" x14ac:dyDescent="0.25">
      <c r="D706" s="52"/>
      <c r="E706" s="52"/>
      <c r="F706" s="52"/>
      <c r="K706" s="47"/>
      <c r="L706" s="47"/>
      <c r="M706" s="47"/>
      <c r="N706" s="47"/>
    </row>
    <row r="707" spans="4:14" ht="18" customHeight="1" x14ac:dyDescent="0.25">
      <c r="D707" s="52"/>
      <c r="E707" s="52"/>
      <c r="F707" s="52"/>
      <c r="K707" s="47"/>
      <c r="L707" s="47"/>
      <c r="M707" s="47"/>
      <c r="N707" s="47"/>
    </row>
    <row r="708" spans="4:14" ht="18" customHeight="1" x14ac:dyDescent="0.25">
      <c r="D708" s="52"/>
      <c r="E708" s="52"/>
      <c r="F708" s="52"/>
      <c r="K708" s="47"/>
      <c r="L708" s="47"/>
      <c r="M708" s="47"/>
      <c r="N708" s="47"/>
    </row>
    <row r="709" spans="4:14" ht="18" customHeight="1" x14ac:dyDescent="0.25">
      <c r="D709" s="52"/>
      <c r="E709" s="52"/>
      <c r="F709" s="52"/>
      <c r="K709" s="47"/>
      <c r="L709" s="47"/>
      <c r="M709" s="47"/>
      <c r="N709" s="47"/>
    </row>
    <row r="710" spans="4:14" ht="18" customHeight="1" x14ac:dyDescent="0.25">
      <c r="D710" s="52"/>
      <c r="E710" s="52"/>
      <c r="F710" s="52"/>
      <c r="K710" s="47"/>
      <c r="L710" s="47"/>
      <c r="M710" s="47"/>
      <c r="N710" s="47"/>
    </row>
    <row r="711" spans="4:14" ht="18" customHeight="1" x14ac:dyDescent="0.25">
      <c r="D711" s="52"/>
      <c r="E711" s="52"/>
      <c r="F711" s="52"/>
      <c r="K711" s="47"/>
      <c r="L711" s="47"/>
      <c r="M711" s="47"/>
      <c r="N711" s="47"/>
    </row>
    <row r="712" spans="4:14" ht="18" customHeight="1" x14ac:dyDescent="0.25">
      <c r="D712" s="52"/>
      <c r="E712" s="52"/>
      <c r="F712" s="52"/>
      <c r="K712" s="47"/>
      <c r="L712" s="47"/>
      <c r="M712" s="47"/>
      <c r="N712" s="47"/>
    </row>
    <row r="713" spans="4:14" ht="18" customHeight="1" x14ac:dyDescent="0.25">
      <c r="D713" s="52"/>
      <c r="E713" s="52"/>
      <c r="F713" s="52"/>
      <c r="K713" s="47"/>
      <c r="L713" s="47"/>
      <c r="M713" s="47"/>
      <c r="N713" s="47"/>
    </row>
    <row r="714" spans="4:14" ht="18" customHeight="1" x14ac:dyDescent="0.25">
      <c r="D714" s="52"/>
      <c r="E714" s="52"/>
      <c r="F714" s="52"/>
      <c r="K714" s="47"/>
      <c r="L714" s="47"/>
      <c r="M714" s="47"/>
      <c r="N714" s="47"/>
    </row>
    <row r="715" spans="4:14" ht="18" customHeight="1" x14ac:dyDescent="0.25">
      <c r="D715" s="52"/>
      <c r="E715" s="52"/>
      <c r="F715" s="52"/>
      <c r="K715" s="47"/>
      <c r="L715" s="47"/>
      <c r="M715" s="47"/>
      <c r="N715" s="47"/>
    </row>
    <row r="716" spans="4:14" ht="18" customHeight="1" x14ac:dyDescent="0.25">
      <c r="D716" s="52"/>
      <c r="E716" s="52"/>
      <c r="F716" s="52"/>
      <c r="K716" s="47"/>
      <c r="L716" s="47"/>
      <c r="M716" s="47"/>
      <c r="N716" s="47"/>
    </row>
    <row r="717" spans="4:14" ht="18" customHeight="1" x14ac:dyDescent="0.25">
      <c r="D717" s="52"/>
      <c r="E717" s="52"/>
      <c r="F717" s="52"/>
      <c r="K717" s="47"/>
      <c r="L717" s="47"/>
      <c r="M717" s="47"/>
      <c r="N717" s="47"/>
    </row>
    <row r="718" spans="4:14" ht="18" customHeight="1" x14ac:dyDescent="0.25">
      <c r="D718" s="52"/>
      <c r="E718" s="52"/>
      <c r="F718" s="52"/>
      <c r="K718" s="47"/>
      <c r="L718" s="47"/>
      <c r="M718" s="47"/>
      <c r="N718" s="47"/>
    </row>
    <row r="719" spans="4:14" ht="18" customHeight="1" x14ac:dyDescent="0.25">
      <c r="D719" s="52"/>
      <c r="E719" s="52"/>
      <c r="F719" s="52"/>
      <c r="K719" s="47"/>
      <c r="L719" s="47"/>
      <c r="M719" s="47"/>
      <c r="N719" s="47"/>
    </row>
    <row r="720" spans="4:14" ht="18" customHeight="1" x14ac:dyDescent="0.25">
      <c r="D720" s="52"/>
      <c r="E720" s="52"/>
      <c r="F720" s="52"/>
      <c r="K720" s="47"/>
      <c r="L720" s="47"/>
      <c r="M720" s="47"/>
      <c r="N720" s="47"/>
    </row>
    <row r="721" spans="4:14" ht="18" customHeight="1" x14ac:dyDescent="0.25">
      <c r="D721" s="52"/>
      <c r="E721" s="52"/>
      <c r="F721" s="52"/>
      <c r="K721" s="47"/>
      <c r="L721" s="47"/>
      <c r="M721" s="47"/>
      <c r="N721" s="47"/>
    </row>
    <row r="722" spans="4:14" ht="18" customHeight="1" x14ac:dyDescent="0.25">
      <c r="D722" s="52"/>
      <c r="E722" s="52"/>
      <c r="F722" s="52"/>
      <c r="K722" s="47"/>
      <c r="L722" s="47"/>
      <c r="M722" s="47"/>
      <c r="N722" s="47"/>
    </row>
    <row r="723" spans="4:14" ht="18" customHeight="1" x14ac:dyDescent="0.25">
      <c r="D723" s="52"/>
      <c r="E723" s="52"/>
      <c r="F723" s="52"/>
      <c r="K723" s="47"/>
      <c r="L723" s="47"/>
      <c r="M723" s="47"/>
      <c r="N723" s="47"/>
    </row>
    <row r="724" spans="4:14" ht="18" customHeight="1" x14ac:dyDescent="0.25">
      <c r="D724" s="52"/>
      <c r="E724" s="52"/>
      <c r="F724" s="52"/>
      <c r="K724" s="47"/>
      <c r="L724" s="47"/>
      <c r="M724" s="47"/>
      <c r="N724" s="47"/>
    </row>
    <row r="725" spans="4:14" ht="18" customHeight="1" x14ac:dyDescent="0.25">
      <c r="D725" s="52"/>
      <c r="E725" s="52"/>
      <c r="F725" s="52"/>
      <c r="K725" s="47"/>
      <c r="L725" s="47"/>
      <c r="M725" s="47"/>
      <c r="N725" s="47"/>
    </row>
    <row r="726" spans="4:14" ht="18" customHeight="1" x14ac:dyDescent="0.25">
      <c r="D726" s="52"/>
      <c r="E726" s="52"/>
      <c r="F726" s="52"/>
      <c r="K726" s="47"/>
      <c r="L726" s="47"/>
      <c r="M726" s="47"/>
      <c r="N726" s="47"/>
    </row>
    <row r="727" spans="4:14" ht="18" customHeight="1" x14ac:dyDescent="0.25">
      <c r="D727" s="52"/>
      <c r="E727" s="52"/>
      <c r="F727" s="52"/>
      <c r="K727" s="47"/>
      <c r="L727" s="47"/>
      <c r="M727" s="47"/>
      <c r="N727" s="47"/>
    </row>
    <row r="728" spans="4:14" ht="18" customHeight="1" x14ac:dyDescent="0.25">
      <c r="D728" s="52"/>
      <c r="E728" s="52"/>
      <c r="F728" s="52"/>
      <c r="K728" s="47"/>
      <c r="L728" s="47"/>
      <c r="M728" s="47"/>
      <c r="N728" s="47"/>
    </row>
    <row r="729" spans="4:14" ht="18" customHeight="1" x14ac:dyDescent="0.25">
      <c r="D729" s="52"/>
      <c r="E729" s="52"/>
      <c r="F729" s="52"/>
      <c r="K729" s="47"/>
      <c r="L729" s="47"/>
      <c r="M729" s="47"/>
      <c r="N729" s="47"/>
    </row>
    <row r="730" spans="4:14" ht="18" customHeight="1" x14ac:dyDescent="0.25">
      <c r="D730" s="52"/>
      <c r="E730" s="52"/>
      <c r="F730" s="52"/>
      <c r="K730" s="47"/>
      <c r="L730" s="47"/>
      <c r="M730" s="47"/>
      <c r="N730" s="47"/>
    </row>
    <row r="731" spans="4:14" ht="18" customHeight="1" x14ac:dyDescent="0.25">
      <c r="D731" s="52"/>
      <c r="E731" s="52"/>
      <c r="F731" s="52"/>
      <c r="K731" s="47"/>
      <c r="L731" s="47"/>
      <c r="M731" s="47"/>
      <c r="N731" s="47"/>
    </row>
    <row r="732" spans="4:14" ht="18" customHeight="1" x14ac:dyDescent="0.25">
      <c r="D732" s="52"/>
      <c r="E732" s="52"/>
      <c r="F732" s="52"/>
      <c r="K732" s="47"/>
      <c r="L732" s="47"/>
      <c r="M732" s="47"/>
      <c r="N732" s="47"/>
    </row>
    <row r="733" spans="4:14" ht="18" customHeight="1" x14ac:dyDescent="0.25">
      <c r="D733" s="52"/>
      <c r="E733" s="52"/>
      <c r="F733" s="52"/>
      <c r="K733" s="47"/>
      <c r="L733" s="47"/>
      <c r="M733" s="47"/>
      <c r="N733" s="47"/>
    </row>
    <row r="734" spans="4:14" ht="18" customHeight="1" x14ac:dyDescent="0.25">
      <c r="D734" s="52"/>
      <c r="E734" s="52"/>
      <c r="F734" s="52"/>
      <c r="K734" s="47"/>
      <c r="L734" s="47"/>
      <c r="M734" s="47"/>
      <c r="N734" s="47"/>
    </row>
    <row r="735" spans="4:14" ht="18" customHeight="1" x14ac:dyDescent="0.25">
      <c r="D735" s="52"/>
      <c r="E735" s="52"/>
      <c r="F735" s="52"/>
      <c r="K735" s="47"/>
      <c r="L735" s="47"/>
      <c r="M735" s="47"/>
      <c r="N735" s="47"/>
    </row>
    <row r="736" spans="4:14" ht="18" customHeight="1" x14ac:dyDescent="0.25">
      <c r="D736" s="52"/>
      <c r="E736" s="52"/>
      <c r="F736" s="52"/>
      <c r="K736" s="47"/>
      <c r="L736" s="47"/>
      <c r="M736" s="47"/>
      <c r="N736" s="47"/>
    </row>
    <row r="737" spans="4:14" ht="18" customHeight="1" x14ac:dyDescent="0.25">
      <c r="D737" s="52"/>
      <c r="E737" s="52"/>
      <c r="F737" s="52"/>
      <c r="K737" s="47"/>
      <c r="L737" s="47"/>
      <c r="M737" s="47"/>
      <c r="N737" s="47"/>
    </row>
    <row r="738" spans="4:14" ht="18" customHeight="1" x14ac:dyDescent="0.25">
      <c r="D738" s="52"/>
      <c r="E738" s="52"/>
      <c r="F738" s="52"/>
      <c r="K738" s="47"/>
      <c r="L738" s="47"/>
      <c r="M738" s="47"/>
      <c r="N738" s="47"/>
    </row>
    <row r="739" spans="4:14" ht="18" customHeight="1" x14ac:dyDescent="0.25">
      <c r="D739" s="52"/>
      <c r="E739" s="52"/>
      <c r="F739" s="52"/>
      <c r="K739" s="47"/>
      <c r="L739" s="47"/>
      <c r="M739" s="47"/>
      <c r="N739" s="47"/>
    </row>
    <row r="740" spans="4:14" ht="18" customHeight="1" x14ac:dyDescent="0.25">
      <c r="D740" s="52"/>
      <c r="E740" s="52"/>
      <c r="F740" s="52"/>
      <c r="K740" s="47"/>
      <c r="L740" s="47"/>
      <c r="M740" s="47"/>
      <c r="N740" s="47"/>
    </row>
    <row r="741" spans="4:14" ht="18" customHeight="1" x14ac:dyDescent="0.25">
      <c r="D741" s="52"/>
      <c r="E741" s="52"/>
      <c r="F741" s="52"/>
      <c r="K741" s="47"/>
      <c r="L741" s="47"/>
      <c r="M741" s="47"/>
      <c r="N741" s="47"/>
    </row>
    <row r="742" spans="4:14" ht="18" customHeight="1" x14ac:dyDescent="0.25">
      <c r="D742" s="52"/>
      <c r="E742" s="52"/>
      <c r="F742" s="52"/>
      <c r="K742" s="47"/>
      <c r="L742" s="47"/>
      <c r="M742" s="47"/>
      <c r="N742" s="47"/>
    </row>
    <row r="743" spans="4:14" ht="18" customHeight="1" x14ac:dyDescent="0.25">
      <c r="D743" s="52"/>
      <c r="E743" s="52"/>
      <c r="F743" s="52"/>
      <c r="K743" s="47"/>
      <c r="L743" s="47"/>
      <c r="M743" s="47"/>
      <c r="N743" s="47"/>
    </row>
    <row r="744" spans="4:14" ht="18" customHeight="1" x14ac:dyDescent="0.25">
      <c r="D744" s="52"/>
      <c r="E744" s="52"/>
      <c r="F744" s="52"/>
      <c r="K744" s="47"/>
      <c r="L744" s="47"/>
      <c r="M744" s="47"/>
      <c r="N744" s="47"/>
    </row>
    <row r="745" spans="4:14" ht="18" customHeight="1" x14ac:dyDescent="0.25">
      <c r="D745" s="52"/>
      <c r="E745" s="52"/>
      <c r="F745" s="52"/>
      <c r="K745" s="47"/>
      <c r="L745" s="47"/>
      <c r="M745" s="47"/>
      <c r="N745" s="47"/>
    </row>
    <row r="746" spans="4:14" ht="18" customHeight="1" x14ac:dyDescent="0.25">
      <c r="D746" s="52"/>
      <c r="E746" s="52"/>
      <c r="F746" s="52"/>
      <c r="K746" s="47"/>
      <c r="L746" s="47"/>
      <c r="M746" s="47"/>
      <c r="N746" s="47"/>
    </row>
    <row r="747" spans="4:14" ht="18" customHeight="1" x14ac:dyDescent="0.25">
      <c r="D747" s="52"/>
      <c r="E747" s="52"/>
      <c r="F747" s="52"/>
      <c r="K747" s="47"/>
      <c r="L747" s="47"/>
      <c r="M747" s="47"/>
      <c r="N747" s="47"/>
    </row>
    <row r="748" spans="4:14" ht="18" customHeight="1" x14ac:dyDescent="0.25">
      <c r="D748" s="52"/>
      <c r="E748" s="52"/>
      <c r="F748" s="52"/>
      <c r="K748" s="47"/>
      <c r="L748" s="47"/>
      <c r="M748" s="47"/>
      <c r="N748" s="47"/>
    </row>
    <row r="749" spans="4:14" ht="18" customHeight="1" x14ac:dyDescent="0.25">
      <c r="D749" s="52"/>
      <c r="E749" s="52"/>
      <c r="F749" s="52"/>
      <c r="K749" s="47"/>
      <c r="L749" s="47"/>
      <c r="M749" s="47"/>
      <c r="N749" s="47"/>
    </row>
    <row r="750" spans="4:14" ht="18" customHeight="1" x14ac:dyDescent="0.25">
      <c r="D750" s="52"/>
      <c r="E750" s="52"/>
      <c r="F750" s="52"/>
      <c r="K750" s="47"/>
      <c r="L750" s="47"/>
      <c r="M750" s="47"/>
      <c r="N750" s="47"/>
    </row>
    <row r="751" spans="4:14" ht="18" customHeight="1" x14ac:dyDescent="0.25">
      <c r="D751" s="52"/>
      <c r="E751" s="52"/>
      <c r="F751" s="52"/>
      <c r="K751" s="47"/>
      <c r="L751" s="47"/>
      <c r="M751" s="47"/>
      <c r="N751" s="47"/>
    </row>
    <row r="752" spans="4:14" ht="18" customHeight="1" x14ac:dyDescent="0.25">
      <c r="D752" s="52"/>
      <c r="E752" s="52"/>
      <c r="F752" s="52"/>
      <c r="K752" s="47"/>
      <c r="L752" s="47"/>
      <c r="M752" s="47"/>
      <c r="N752" s="47"/>
    </row>
    <row r="753" spans="4:14" ht="18" customHeight="1" x14ac:dyDescent="0.25">
      <c r="D753" s="52"/>
      <c r="E753" s="52"/>
      <c r="F753" s="52"/>
      <c r="K753" s="47"/>
      <c r="L753" s="47"/>
      <c r="M753" s="47"/>
      <c r="N753" s="47"/>
    </row>
    <row r="754" spans="4:14" ht="18" customHeight="1" x14ac:dyDescent="0.25">
      <c r="D754" s="52"/>
      <c r="E754" s="52"/>
      <c r="F754" s="52"/>
      <c r="K754" s="47"/>
      <c r="L754" s="47"/>
      <c r="M754" s="47"/>
      <c r="N754" s="47"/>
    </row>
    <row r="755" spans="4:14" ht="18" customHeight="1" x14ac:dyDescent="0.25">
      <c r="D755" s="52"/>
      <c r="E755" s="52"/>
      <c r="F755" s="52"/>
      <c r="K755" s="47"/>
      <c r="L755" s="47"/>
      <c r="M755" s="47"/>
      <c r="N755" s="47"/>
    </row>
    <row r="756" spans="4:14" ht="18" customHeight="1" x14ac:dyDescent="0.25">
      <c r="D756" s="52"/>
      <c r="E756" s="52"/>
      <c r="F756" s="52"/>
      <c r="K756" s="47"/>
      <c r="L756" s="47"/>
      <c r="M756" s="47"/>
      <c r="N756" s="47"/>
    </row>
    <row r="757" spans="4:14" ht="18" customHeight="1" x14ac:dyDescent="0.25">
      <c r="D757" s="52"/>
      <c r="E757" s="52"/>
      <c r="F757" s="52"/>
      <c r="K757" s="47"/>
      <c r="L757" s="47"/>
      <c r="M757" s="47"/>
      <c r="N757" s="47"/>
    </row>
    <row r="758" spans="4:14" ht="18" customHeight="1" x14ac:dyDescent="0.25">
      <c r="D758" s="52"/>
      <c r="E758" s="52"/>
      <c r="F758" s="52"/>
      <c r="K758" s="47"/>
      <c r="L758" s="47"/>
      <c r="M758" s="47"/>
      <c r="N758" s="47"/>
    </row>
    <row r="759" spans="4:14" ht="18" customHeight="1" x14ac:dyDescent="0.25">
      <c r="D759" s="52"/>
      <c r="E759" s="52"/>
      <c r="F759" s="52"/>
      <c r="K759" s="47"/>
      <c r="L759" s="47"/>
      <c r="M759" s="47"/>
      <c r="N759" s="47"/>
    </row>
    <row r="760" spans="4:14" ht="18" customHeight="1" x14ac:dyDescent="0.25">
      <c r="D760" s="52"/>
      <c r="E760" s="52"/>
      <c r="F760" s="52"/>
      <c r="K760" s="47"/>
      <c r="L760" s="47"/>
      <c r="M760" s="47"/>
      <c r="N760" s="47"/>
    </row>
    <row r="761" spans="4:14" ht="18" customHeight="1" x14ac:dyDescent="0.25">
      <c r="D761" s="52"/>
      <c r="E761" s="52"/>
      <c r="F761" s="52"/>
      <c r="K761" s="47"/>
      <c r="L761" s="47"/>
      <c r="M761" s="47"/>
      <c r="N761" s="47"/>
    </row>
    <row r="762" spans="4:14" ht="18" customHeight="1" x14ac:dyDescent="0.25">
      <c r="D762" s="52"/>
      <c r="E762" s="52"/>
      <c r="F762" s="52"/>
      <c r="K762" s="47"/>
      <c r="L762" s="47"/>
      <c r="M762" s="47"/>
      <c r="N762" s="47"/>
    </row>
    <row r="763" spans="4:14" ht="18" customHeight="1" x14ac:dyDescent="0.25">
      <c r="D763" s="52"/>
      <c r="E763" s="52"/>
      <c r="F763" s="52"/>
      <c r="K763" s="47"/>
      <c r="L763" s="47"/>
      <c r="M763" s="47"/>
      <c r="N763" s="47"/>
    </row>
    <row r="764" spans="4:14" ht="18" customHeight="1" x14ac:dyDescent="0.25">
      <c r="D764" s="52"/>
      <c r="E764" s="52"/>
      <c r="F764" s="52"/>
      <c r="K764" s="47"/>
      <c r="L764" s="47"/>
      <c r="M764" s="47"/>
      <c r="N764" s="47"/>
    </row>
    <row r="765" spans="4:14" ht="18" customHeight="1" x14ac:dyDescent="0.25">
      <c r="D765" s="52"/>
      <c r="E765" s="52"/>
      <c r="F765" s="52"/>
      <c r="K765" s="47"/>
      <c r="L765" s="47"/>
      <c r="M765" s="47"/>
      <c r="N765" s="47"/>
    </row>
    <row r="766" spans="4:14" ht="18" customHeight="1" x14ac:dyDescent="0.25">
      <c r="D766" s="52"/>
      <c r="E766" s="52"/>
      <c r="F766" s="52"/>
      <c r="K766" s="47"/>
      <c r="L766" s="47"/>
      <c r="M766" s="47"/>
      <c r="N766" s="47"/>
    </row>
    <row r="767" spans="4:14" ht="18" customHeight="1" x14ac:dyDescent="0.25">
      <c r="D767" s="52"/>
      <c r="E767" s="52"/>
      <c r="F767" s="52"/>
      <c r="K767" s="47"/>
      <c r="L767" s="47"/>
      <c r="M767" s="47"/>
      <c r="N767" s="47"/>
    </row>
    <row r="768" spans="4:14" ht="18" customHeight="1" x14ac:dyDescent="0.25">
      <c r="D768" s="52"/>
      <c r="E768" s="52"/>
      <c r="F768" s="52"/>
      <c r="K768" s="47"/>
      <c r="L768" s="47"/>
      <c r="M768" s="47"/>
      <c r="N768" s="47"/>
    </row>
    <row r="769" spans="4:14" ht="18" customHeight="1" x14ac:dyDescent="0.25">
      <c r="D769" s="52"/>
      <c r="E769" s="52"/>
      <c r="F769" s="52"/>
      <c r="K769" s="47"/>
      <c r="L769" s="47"/>
      <c r="M769" s="47"/>
      <c r="N769" s="47"/>
    </row>
    <row r="770" spans="4:14" ht="18" customHeight="1" x14ac:dyDescent="0.25">
      <c r="D770" s="52"/>
      <c r="E770" s="52"/>
      <c r="F770" s="52"/>
      <c r="K770" s="47"/>
      <c r="L770" s="47"/>
      <c r="M770" s="47"/>
      <c r="N770" s="47"/>
    </row>
    <row r="771" spans="4:14" ht="18" customHeight="1" x14ac:dyDescent="0.25">
      <c r="D771" s="52"/>
      <c r="E771" s="52"/>
      <c r="F771" s="52"/>
      <c r="K771" s="47"/>
      <c r="L771" s="47"/>
      <c r="M771" s="47"/>
      <c r="N771" s="47"/>
    </row>
    <row r="772" spans="4:14" ht="18" customHeight="1" x14ac:dyDescent="0.25">
      <c r="D772" s="52"/>
      <c r="E772" s="52"/>
      <c r="F772" s="52"/>
      <c r="K772" s="47"/>
      <c r="L772" s="47"/>
      <c r="M772" s="47"/>
      <c r="N772" s="47"/>
    </row>
    <row r="773" spans="4:14" ht="18" customHeight="1" x14ac:dyDescent="0.25">
      <c r="D773" s="52"/>
      <c r="E773" s="52"/>
      <c r="F773" s="52"/>
      <c r="K773" s="47"/>
      <c r="L773" s="47"/>
      <c r="M773" s="47"/>
      <c r="N773" s="47"/>
    </row>
    <row r="774" spans="4:14" ht="18" customHeight="1" x14ac:dyDescent="0.25">
      <c r="D774" s="52"/>
      <c r="E774" s="52"/>
      <c r="F774" s="52"/>
      <c r="K774" s="47"/>
      <c r="L774" s="47"/>
      <c r="M774" s="47"/>
      <c r="N774" s="47"/>
    </row>
    <row r="775" spans="4:14" ht="18" customHeight="1" x14ac:dyDescent="0.25">
      <c r="D775" s="52"/>
      <c r="E775" s="52"/>
      <c r="F775" s="52"/>
      <c r="K775" s="47"/>
      <c r="L775" s="47"/>
      <c r="M775" s="47"/>
      <c r="N775" s="47"/>
    </row>
    <row r="776" spans="4:14" ht="18" customHeight="1" x14ac:dyDescent="0.25">
      <c r="D776" s="52"/>
      <c r="E776" s="52"/>
      <c r="F776" s="52"/>
      <c r="K776" s="47"/>
      <c r="L776" s="47"/>
      <c r="M776" s="47"/>
      <c r="N776" s="47"/>
    </row>
    <row r="777" spans="4:14" ht="18" customHeight="1" x14ac:dyDescent="0.25">
      <c r="D777" s="52"/>
      <c r="E777" s="52"/>
      <c r="F777" s="52"/>
      <c r="K777" s="47"/>
      <c r="L777" s="47"/>
      <c r="M777" s="47"/>
      <c r="N777" s="47"/>
    </row>
    <row r="778" spans="4:14" ht="18" customHeight="1" x14ac:dyDescent="0.25">
      <c r="D778" s="52"/>
      <c r="E778" s="52"/>
      <c r="F778" s="52"/>
      <c r="K778" s="47"/>
      <c r="L778" s="47"/>
      <c r="M778" s="47"/>
      <c r="N778" s="47"/>
    </row>
    <row r="779" spans="4:14" ht="18" customHeight="1" x14ac:dyDescent="0.25">
      <c r="D779" s="52"/>
      <c r="E779" s="52"/>
      <c r="F779" s="52"/>
      <c r="K779" s="47"/>
      <c r="L779" s="47"/>
      <c r="M779" s="47"/>
      <c r="N779" s="47"/>
    </row>
    <row r="780" spans="4:14" ht="18" customHeight="1" x14ac:dyDescent="0.25">
      <c r="D780" s="52"/>
      <c r="E780" s="52"/>
      <c r="F780" s="52"/>
      <c r="K780" s="47"/>
      <c r="L780" s="47"/>
      <c r="M780" s="47"/>
      <c r="N780" s="47"/>
    </row>
    <row r="781" spans="4:14" ht="18" customHeight="1" x14ac:dyDescent="0.25">
      <c r="D781" s="52"/>
      <c r="E781" s="52"/>
      <c r="F781" s="52"/>
      <c r="K781" s="47"/>
      <c r="L781" s="47"/>
      <c r="M781" s="47"/>
      <c r="N781" s="47"/>
    </row>
    <row r="782" spans="4:14" ht="18" customHeight="1" x14ac:dyDescent="0.25">
      <c r="D782" s="52"/>
      <c r="E782" s="52"/>
      <c r="F782" s="52"/>
      <c r="K782" s="47"/>
      <c r="L782" s="47"/>
      <c r="M782" s="47"/>
      <c r="N782" s="47"/>
    </row>
    <row r="783" spans="4:14" ht="18" customHeight="1" x14ac:dyDescent="0.25">
      <c r="D783" s="52"/>
      <c r="E783" s="52"/>
      <c r="F783" s="52"/>
      <c r="K783" s="47"/>
      <c r="L783" s="47"/>
      <c r="M783" s="47"/>
      <c r="N783" s="47"/>
    </row>
    <row r="784" spans="4:14" ht="18" customHeight="1" x14ac:dyDescent="0.25">
      <c r="D784" s="52"/>
      <c r="E784" s="52"/>
      <c r="F784" s="52"/>
      <c r="K784" s="47"/>
      <c r="L784" s="47"/>
      <c r="M784" s="47"/>
      <c r="N784" s="47"/>
    </row>
    <row r="785" spans="4:14" ht="18" customHeight="1" x14ac:dyDescent="0.25">
      <c r="D785" s="52"/>
      <c r="E785" s="52"/>
      <c r="F785" s="52"/>
      <c r="K785" s="47"/>
      <c r="L785" s="47"/>
      <c r="M785" s="47"/>
      <c r="N785" s="47"/>
    </row>
    <row r="786" spans="4:14" ht="18" customHeight="1" x14ac:dyDescent="0.25">
      <c r="D786" s="52"/>
      <c r="E786" s="52"/>
      <c r="F786" s="52"/>
      <c r="K786" s="47"/>
      <c r="L786" s="47"/>
      <c r="M786" s="47"/>
      <c r="N786" s="47"/>
    </row>
    <row r="787" spans="4:14" ht="18" customHeight="1" x14ac:dyDescent="0.25">
      <c r="D787" s="52"/>
      <c r="E787" s="52"/>
      <c r="F787" s="52"/>
      <c r="K787" s="47"/>
      <c r="L787" s="47"/>
      <c r="M787" s="47"/>
      <c r="N787" s="47"/>
    </row>
    <row r="788" spans="4:14" ht="18" customHeight="1" x14ac:dyDescent="0.25">
      <c r="D788" s="52"/>
      <c r="E788" s="52"/>
      <c r="F788" s="52"/>
      <c r="K788" s="47"/>
      <c r="L788" s="47"/>
      <c r="M788" s="47"/>
      <c r="N788" s="47"/>
    </row>
    <row r="789" spans="4:14" ht="18" customHeight="1" x14ac:dyDescent="0.25">
      <c r="D789" s="52"/>
      <c r="E789" s="52"/>
      <c r="F789" s="52"/>
      <c r="K789" s="47"/>
      <c r="L789" s="47"/>
      <c r="M789" s="47"/>
      <c r="N789" s="47"/>
    </row>
    <row r="790" spans="4:14" ht="18" customHeight="1" x14ac:dyDescent="0.25">
      <c r="D790" s="52"/>
      <c r="E790" s="52"/>
      <c r="F790" s="52"/>
      <c r="K790" s="47"/>
      <c r="L790" s="47"/>
      <c r="M790" s="47"/>
      <c r="N790" s="47"/>
    </row>
    <row r="791" spans="4:14" ht="18" customHeight="1" x14ac:dyDescent="0.25">
      <c r="D791" s="52"/>
      <c r="E791" s="52"/>
      <c r="F791" s="52"/>
      <c r="K791" s="47"/>
      <c r="L791" s="47"/>
      <c r="M791" s="47"/>
      <c r="N791" s="47"/>
    </row>
    <row r="792" spans="4:14" ht="18" customHeight="1" x14ac:dyDescent="0.25">
      <c r="D792" s="52"/>
      <c r="E792" s="52"/>
      <c r="F792" s="52"/>
      <c r="K792" s="47"/>
      <c r="L792" s="47"/>
      <c r="M792" s="47"/>
      <c r="N792" s="47"/>
    </row>
    <row r="793" spans="4:14" ht="18" customHeight="1" x14ac:dyDescent="0.25">
      <c r="D793" s="52"/>
      <c r="E793" s="52"/>
      <c r="F793" s="52"/>
      <c r="K793" s="47"/>
      <c r="L793" s="47"/>
      <c r="M793" s="47"/>
      <c r="N793" s="47"/>
    </row>
    <row r="794" spans="4:14" ht="18" customHeight="1" x14ac:dyDescent="0.25">
      <c r="D794" s="52"/>
      <c r="E794" s="52"/>
      <c r="F794" s="52"/>
      <c r="K794" s="47"/>
      <c r="L794" s="47"/>
      <c r="M794" s="47"/>
      <c r="N794" s="47"/>
    </row>
    <row r="795" spans="4:14" ht="18" customHeight="1" x14ac:dyDescent="0.25">
      <c r="D795" s="52"/>
      <c r="E795" s="52"/>
      <c r="F795" s="52"/>
      <c r="K795" s="47"/>
      <c r="L795" s="47"/>
      <c r="M795" s="47"/>
      <c r="N795" s="47"/>
    </row>
    <row r="796" spans="4:14" ht="18" customHeight="1" x14ac:dyDescent="0.25">
      <c r="D796" s="52"/>
      <c r="E796" s="52"/>
      <c r="F796" s="52"/>
      <c r="K796" s="47"/>
      <c r="L796" s="47"/>
      <c r="M796" s="47"/>
      <c r="N796" s="47"/>
    </row>
    <row r="797" spans="4:14" ht="18" customHeight="1" x14ac:dyDescent="0.25">
      <c r="D797" s="52"/>
      <c r="E797" s="52"/>
      <c r="F797" s="52"/>
      <c r="K797" s="47"/>
      <c r="L797" s="47"/>
      <c r="M797" s="47"/>
      <c r="N797" s="47"/>
    </row>
    <row r="798" spans="4:14" ht="18" customHeight="1" x14ac:dyDescent="0.25">
      <c r="D798" s="52"/>
      <c r="E798" s="52"/>
      <c r="F798" s="52"/>
      <c r="K798" s="47"/>
      <c r="L798" s="47"/>
      <c r="M798" s="47"/>
      <c r="N798" s="47"/>
    </row>
    <row r="799" spans="4:14" ht="18" customHeight="1" x14ac:dyDescent="0.25">
      <c r="D799" s="52"/>
      <c r="E799" s="52"/>
      <c r="F799" s="52"/>
      <c r="K799" s="47"/>
      <c r="L799" s="47"/>
      <c r="M799" s="47"/>
      <c r="N799" s="47"/>
    </row>
    <row r="800" spans="4:14" ht="18" customHeight="1" x14ac:dyDescent="0.25">
      <c r="D800" s="52"/>
      <c r="E800" s="52"/>
      <c r="F800" s="52"/>
      <c r="K800" s="47"/>
      <c r="L800" s="47"/>
      <c r="M800" s="47"/>
      <c r="N800" s="47"/>
    </row>
    <row r="801" spans="4:14" ht="18" customHeight="1" x14ac:dyDescent="0.25">
      <c r="D801" s="52"/>
      <c r="E801" s="52"/>
      <c r="F801" s="52"/>
      <c r="K801" s="47"/>
      <c r="L801" s="47"/>
      <c r="M801" s="47"/>
      <c r="N801" s="47"/>
    </row>
    <row r="802" spans="4:14" ht="18" customHeight="1" x14ac:dyDescent="0.25">
      <c r="D802" s="52"/>
      <c r="E802" s="52"/>
      <c r="F802" s="52"/>
      <c r="K802" s="47"/>
      <c r="L802" s="47"/>
      <c r="M802" s="47"/>
      <c r="N802" s="47"/>
    </row>
    <row r="803" spans="4:14" ht="18" customHeight="1" x14ac:dyDescent="0.25">
      <c r="D803" s="52"/>
      <c r="E803" s="52"/>
      <c r="F803" s="52"/>
      <c r="K803" s="47"/>
      <c r="L803" s="47"/>
      <c r="M803" s="47"/>
      <c r="N803" s="47"/>
    </row>
    <row r="804" spans="4:14" ht="18" customHeight="1" x14ac:dyDescent="0.25">
      <c r="D804" s="52"/>
      <c r="E804" s="52"/>
      <c r="F804" s="52"/>
      <c r="K804" s="47"/>
      <c r="L804" s="47"/>
      <c r="M804" s="47"/>
      <c r="N804" s="47"/>
    </row>
    <row r="805" spans="4:14" ht="18" customHeight="1" x14ac:dyDescent="0.25">
      <c r="D805" s="52"/>
      <c r="E805" s="52"/>
      <c r="F805" s="52"/>
      <c r="K805" s="47"/>
      <c r="L805" s="47"/>
      <c r="M805" s="47"/>
      <c r="N805" s="47"/>
    </row>
    <row r="806" spans="4:14" ht="18" customHeight="1" x14ac:dyDescent="0.25">
      <c r="D806" s="52"/>
      <c r="E806" s="52"/>
      <c r="F806" s="52"/>
      <c r="K806" s="47"/>
      <c r="L806" s="47"/>
      <c r="M806" s="47"/>
      <c r="N806" s="47"/>
    </row>
    <row r="807" spans="4:14" ht="18" customHeight="1" x14ac:dyDescent="0.25">
      <c r="D807" s="52"/>
      <c r="E807" s="52"/>
      <c r="F807" s="52"/>
      <c r="K807" s="47"/>
      <c r="L807" s="47"/>
      <c r="M807" s="47"/>
      <c r="N807" s="47"/>
    </row>
    <row r="808" spans="4:14" ht="18" customHeight="1" x14ac:dyDescent="0.25">
      <c r="D808" s="52"/>
      <c r="E808" s="52"/>
      <c r="F808" s="52"/>
      <c r="K808" s="47"/>
      <c r="L808" s="47"/>
      <c r="M808" s="47"/>
      <c r="N808" s="47"/>
    </row>
    <row r="809" spans="4:14" ht="18" customHeight="1" x14ac:dyDescent="0.25">
      <c r="D809" s="52"/>
      <c r="E809" s="52"/>
      <c r="F809" s="52"/>
      <c r="K809" s="47"/>
      <c r="L809" s="47"/>
      <c r="M809" s="47"/>
      <c r="N809" s="47"/>
    </row>
    <row r="810" spans="4:14" ht="18" customHeight="1" x14ac:dyDescent="0.25">
      <c r="D810" s="52"/>
      <c r="E810" s="52"/>
      <c r="F810" s="52"/>
      <c r="K810" s="47"/>
      <c r="L810" s="47"/>
      <c r="M810" s="47"/>
      <c r="N810" s="47"/>
    </row>
    <row r="811" spans="4:14" ht="18" customHeight="1" x14ac:dyDescent="0.25">
      <c r="D811" s="52"/>
      <c r="E811" s="52"/>
      <c r="F811" s="52"/>
      <c r="K811" s="47"/>
      <c r="L811" s="47"/>
      <c r="M811" s="47"/>
      <c r="N811" s="47"/>
    </row>
    <row r="812" spans="4:14" ht="18" customHeight="1" x14ac:dyDescent="0.25">
      <c r="D812" s="52"/>
      <c r="E812" s="52"/>
      <c r="F812" s="52"/>
      <c r="K812" s="47"/>
      <c r="L812" s="47"/>
      <c r="M812" s="47"/>
      <c r="N812" s="47"/>
    </row>
    <row r="813" spans="4:14" ht="18" customHeight="1" x14ac:dyDescent="0.25">
      <c r="D813" s="52"/>
      <c r="E813" s="52"/>
      <c r="F813" s="52"/>
      <c r="K813" s="47"/>
      <c r="L813" s="47"/>
      <c r="M813" s="47"/>
      <c r="N813" s="47"/>
    </row>
    <row r="814" spans="4:14" ht="18" customHeight="1" x14ac:dyDescent="0.25">
      <c r="D814" s="52"/>
      <c r="E814" s="52"/>
      <c r="F814" s="52"/>
      <c r="K814" s="47"/>
      <c r="L814" s="47"/>
      <c r="M814" s="47"/>
      <c r="N814" s="47"/>
    </row>
    <row r="815" spans="4:14" ht="18" customHeight="1" x14ac:dyDescent="0.25">
      <c r="D815" s="52"/>
      <c r="E815" s="52"/>
      <c r="F815" s="52"/>
      <c r="K815" s="47"/>
      <c r="L815" s="47"/>
      <c r="M815" s="47"/>
      <c r="N815" s="47"/>
    </row>
    <row r="816" spans="4:14" ht="18" customHeight="1" x14ac:dyDescent="0.25">
      <c r="D816" s="52"/>
      <c r="E816" s="52"/>
      <c r="F816" s="52"/>
      <c r="K816" s="47"/>
      <c r="L816" s="47"/>
      <c r="M816" s="47"/>
      <c r="N816" s="47"/>
    </row>
    <row r="817" spans="4:14" ht="18" customHeight="1" x14ac:dyDescent="0.25">
      <c r="D817" s="52"/>
      <c r="E817" s="52"/>
      <c r="F817" s="52"/>
      <c r="K817" s="47"/>
      <c r="L817" s="47"/>
      <c r="M817" s="47"/>
      <c r="N817" s="47"/>
    </row>
    <row r="818" spans="4:14" ht="18" customHeight="1" x14ac:dyDescent="0.25">
      <c r="D818" s="52"/>
      <c r="E818" s="52"/>
      <c r="F818" s="52"/>
      <c r="K818" s="47"/>
      <c r="L818" s="47"/>
      <c r="M818" s="47"/>
      <c r="N818" s="47"/>
    </row>
    <row r="819" spans="4:14" ht="18" customHeight="1" x14ac:dyDescent="0.25">
      <c r="D819" s="52"/>
      <c r="E819" s="52"/>
      <c r="F819" s="52"/>
      <c r="K819" s="47"/>
      <c r="L819" s="47"/>
      <c r="M819" s="47"/>
      <c r="N819" s="47"/>
    </row>
    <row r="820" spans="4:14" ht="18" customHeight="1" x14ac:dyDescent="0.25">
      <c r="D820" s="52"/>
      <c r="E820" s="52"/>
      <c r="F820" s="52"/>
      <c r="K820" s="47"/>
      <c r="L820" s="47"/>
      <c r="M820" s="47"/>
      <c r="N820" s="47"/>
    </row>
    <row r="821" spans="4:14" ht="18" customHeight="1" x14ac:dyDescent="0.25">
      <c r="D821" s="52"/>
      <c r="E821" s="52"/>
      <c r="F821" s="52"/>
      <c r="K821" s="47"/>
      <c r="L821" s="47"/>
      <c r="M821" s="47"/>
      <c r="N821" s="47"/>
    </row>
    <row r="822" spans="4:14" ht="18" customHeight="1" x14ac:dyDescent="0.25">
      <c r="D822" s="52"/>
      <c r="E822" s="52"/>
      <c r="F822" s="52"/>
      <c r="K822" s="47"/>
      <c r="L822" s="47"/>
      <c r="M822" s="47"/>
      <c r="N822" s="47"/>
    </row>
    <row r="823" spans="4:14" ht="18" customHeight="1" x14ac:dyDescent="0.25">
      <c r="D823" s="52"/>
      <c r="E823" s="52"/>
      <c r="F823" s="52"/>
      <c r="K823" s="47"/>
      <c r="L823" s="47"/>
      <c r="M823" s="47"/>
      <c r="N823" s="47"/>
    </row>
    <row r="824" spans="4:14" ht="18" customHeight="1" x14ac:dyDescent="0.25">
      <c r="D824" s="52"/>
      <c r="E824" s="52"/>
      <c r="F824" s="52"/>
      <c r="K824" s="47"/>
      <c r="L824" s="47"/>
      <c r="M824" s="47"/>
      <c r="N824" s="47"/>
    </row>
    <row r="825" spans="4:14" ht="18" customHeight="1" x14ac:dyDescent="0.25">
      <c r="D825" s="52"/>
      <c r="E825" s="52"/>
      <c r="F825" s="52"/>
      <c r="K825" s="47"/>
      <c r="L825" s="47"/>
      <c r="M825" s="47"/>
      <c r="N825" s="47"/>
    </row>
    <row r="826" spans="4:14" ht="18" customHeight="1" x14ac:dyDescent="0.25">
      <c r="D826" s="52"/>
      <c r="E826" s="52"/>
      <c r="F826" s="52"/>
      <c r="K826" s="47"/>
      <c r="L826" s="47"/>
      <c r="M826" s="47"/>
      <c r="N826" s="47"/>
    </row>
    <row r="827" spans="4:14" ht="18" customHeight="1" x14ac:dyDescent="0.25">
      <c r="D827" s="52"/>
      <c r="E827" s="52"/>
      <c r="F827" s="52"/>
      <c r="K827" s="47"/>
      <c r="L827" s="47"/>
      <c r="M827" s="47"/>
      <c r="N827" s="47"/>
    </row>
    <row r="828" spans="4:14" ht="18" customHeight="1" x14ac:dyDescent="0.25">
      <c r="D828" s="52"/>
      <c r="E828" s="52"/>
      <c r="F828" s="52"/>
      <c r="K828" s="47"/>
      <c r="L828" s="47"/>
      <c r="M828" s="47"/>
      <c r="N828" s="47"/>
    </row>
    <row r="829" spans="4:14" ht="18" customHeight="1" x14ac:dyDescent="0.25">
      <c r="D829" s="52"/>
      <c r="E829" s="52"/>
      <c r="F829" s="52"/>
      <c r="K829" s="47"/>
      <c r="L829" s="47"/>
      <c r="M829" s="47"/>
      <c r="N829" s="47"/>
    </row>
    <row r="830" spans="4:14" ht="18" customHeight="1" x14ac:dyDescent="0.25">
      <c r="D830" s="52"/>
      <c r="E830" s="52"/>
      <c r="F830" s="52"/>
      <c r="K830" s="47"/>
      <c r="L830" s="47"/>
      <c r="M830" s="47"/>
      <c r="N830" s="47"/>
    </row>
    <row r="831" spans="4:14" ht="18" customHeight="1" x14ac:dyDescent="0.25">
      <c r="D831" s="52"/>
      <c r="E831" s="52"/>
      <c r="F831" s="52"/>
      <c r="K831" s="47"/>
      <c r="L831" s="47"/>
      <c r="M831" s="47"/>
      <c r="N831" s="47"/>
    </row>
    <row r="832" spans="4:14" ht="18" customHeight="1" x14ac:dyDescent="0.25">
      <c r="D832" s="52"/>
      <c r="E832" s="52"/>
      <c r="F832" s="52"/>
      <c r="K832" s="47"/>
      <c r="L832" s="47"/>
      <c r="M832" s="47"/>
      <c r="N832" s="47"/>
    </row>
    <row r="833" spans="4:14" ht="18" customHeight="1" x14ac:dyDescent="0.25">
      <c r="D833" s="52"/>
      <c r="E833" s="52"/>
      <c r="F833" s="52"/>
      <c r="K833" s="47"/>
      <c r="L833" s="47"/>
      <c r="M833" s="47"/>
      <c r="N833" s="47"/>
    </row>
    <row r="834" spans="4:14" ht="18" customHeight="1" x14ac:dyDescent="0.25">
      <c r="D834" s="52"/>
      <c r="E834" s="52"/>
      <c r="F834" s="52"/>
      <c r="K834" s="47"/>
      <c r="L834" s="47"/>
      <c r="M834" s="47"/>
      <c r="N834" s="47"/>
    </row>
    <row r="835" spans="4:14" ht="18" customHeight="1" x14ac:dyDescent="0.25">
      <c r="D835" s="52"/>
      <c r="E835" s="52"/>
      <c r="F835" s="52"/>
      <c r="K835" s="47"/>
      <c r="L835" s="47"/>
      <c r="M835" s="47"/>
      <c r="N835" s="47"/>
    </row>
    <row r="836" spans="4:14" ht="18" customHeight="1" x14ac:dyDescent="0.25">
      <c r="D836" s="52"/>
      <c r="E836" s="52"/>
      <c r="F836" s="52"/>
      <c r="K836" s="47"/>
      <c r="L836" s="47"/>
      <c r="M836" s="47"/>
      <c r="N836" s="47"/>
    </row>
    <row r="837" spans="4:14" ht="18" customHeight="1" x14ac:dyDescent="0.25">
      <c r="D837" s="52"/>
      <c r="E837" s="52"/>
      <c r="F837" s="52"/>
      <c r="K837" s="47"/>
      <c r="L837" s="47"/>
      <c r="M837" s="47"/>
      <c r="N837" s="47"/>
    </row>
    <row r="838" spans="4:14" ht="18" customHeight="1" x14ac:dyDescent="0.25">
      <c r="D838" s="52"/>
      <c r="E838" s="52"/>
      <c r="F838" s="52"/>
      <c r="K838" s="47"/>
      <c r="L838" s="47"/>
      <c r="M838" s="47"/>
      <c r="N838" s="47"/>
    </row>
    <row r="839" spans="4:14" ht="18" customHeight="1" x14ac:dyDescent="0.25">
      <c r="D839" s="52"/>
      <c r="E839" s="52"/>
      <c r="F839" s="52"/>
      <c r="K839" s="47"/>
      <c r="L839" s="47"/>
      <c r="M839" s="47"/>
      <c r="N839" s="47"/>
    </row>
    <row r="840" spans="4:14" ht="18" customHeight="1" x14ac:dyDescent="0.25">
      <c r="D840" s="52"/>
      <c r="E840" s="52"/>
      <c r="F840" s="52"/>
      <c r="K840" s="47"/>
      <c r="L840" s="47"/>
      <c r="M840" s="47"/>
      <c r="N840" s="47"/>
    </row>
    <row r="841" spans="4:14" ht="18" customHeight="1" x14ac:dyDescent="0.25">
      <c r="D841" s="52"/>
      <c r="E841" s="52"/>
      <c r="F841" s="52"/>
      <c r="K841" s="47"/>
      <c r="L841" s="47"/>
      <c r="M841" s="47"/>
      <c r="N841" s="47"/>
    </row>
    <row r="842" spans="4:14" ht="18" customHeight="1" x14ac:dyDescent="0.25">
      <c r="D842" s="52"/>
      <c r="E842" s="52"/>
      <c r="F842" s="52"/>
      <c r="K842" s="47"/>
      <c r="L842" s="47"/>
      <c r="M842" s="47"/>
      <c r="N842" s="47"/>
    </row>
    <row r="843" spans="4:14" ht="18" customHeight="1" x14ac:dyDescent="0.25">
      <c r="D843" s="52"/>
      <c r="E843" s="52"/>
      <c r="F843" s="52"/>
      <c r="K843" s="47"/>
      <c r="L843" s="47"/>
      <c r="M843" s="47"/>
      <c r="N843" s="47"/>
    </row>
    <row r="844" spans="4:14" ht="18" customHeight="1" x14ac:dyDescent="0.25">
      <c r="D844" s="52"/>
      <c r="E844" s="52"/>
      <c r="F844" s="52"/>
      <c r="K844" s="47"/>
      <c r="L844" s="47"/>
      <c r="M844" s="47"/>
      <c r="N844" s="47"/>
    </row>
    <row r="845" spans="4:14" ht="18" customHeight="1" x14ac:dyDescent="0.25">
      <c r="D845" s="52"/>
      <c r="E845" s="52"/>
      <c r="F845" s="52"/>
      <c r="K845" s="47"/>
      <c r="L845" s="47"/>
      <c r="M845" s="47"/>
      <c r="N845" s="47"/>
    </row>
    <row r="846" spans="4:14" ht="18" customHeight="1" x14ac:dyDescent="0.25">
      <c r="D846" s="52"/>
      <c r="E846" s="52"/>
      <c r="F846" s="52"/>
      <c r="K846" s="47"/>
      <c r="L846" s="47"/>
      <c r="M846" s="47"/>
      <c r="N846" s="47"/>
    </row>
    <row r="847" spans="4:14" ht="18" customHeight="1" x14ac:dyDescent="0.25">
      <c r="D847" s="52"/>
      <c r="E847" s="52"/>
      <c r="F847" s="52"/>
      <c r="K847" s="47"/>
      <c r="L847" s="47"/>
      <c r="M847" s="47"/>
      <c r="N847" s="47"/>
    </row>
    <row r="848" spans="4:14" ht="18" customHeight="1" x14ac:dyDescent="0.25">
      <c r="D848" s="52"/>
      <c r="E848" s="52"/>
      <c r="F848" s="52"/>
      <c r="K848" s="47"/>
      <c r="L848" s="47"/>
      <c r="M848" s="47"/>
      <c r="N848" s="47"/>
    </row>
    <row r="849" spans="4:14" ht="18" customHeight="1" x14ac:dyDescent="0.25">
      <c r="D849" s="52"/>
      <c r="E849" s="52"/>
      <c r="F849" s="52"/>
      <c r="K849" s="47"/>
      <c r="L849" s="47"/>
      <c r="M849" s="47"/>
      <c r="N849" s="47"/>
    </row>
    <row r="850" spans="4:14" ht="18" customHeight="1" x14ac:dyDescent="0.25">
      <c r="D850" s="52"/>
      <c r="E850" s="52"/>
      <c r="F850" s="52"/>
      <c r="K850" s="47"/>
      <c r="L850" s="47"/>
      <c r="M850" s="47"/>
      <c r="N850" s="47"/>
    </row>
    <row r="851" spans="4:14" ht="18" customHeight="1" x14ac:dyDescent="0.25">
      <c r="D851" s="52"/>
      <c r="E851" s="52"/>
      <c r="F851" s="52"/>
      <c r="K851" s="47"/>
      <c r="L851" s="47"/>
      <c r="M851" s="47"/>
      <c r="N851" s="47"/>
    </row>
    <row r="852" spans="4:14" ht="18" customHeight="1" x14ac:dyDescent="0.25">
      <c r="D852" s="52"/>
      <c r="E852" s="52"/>
      <c r="F852" s="52"/>
      <c r="K852" s="47"/>
      <c r="L852" s="47"/>
      <c r="M852" s="47"/>
      <c r="N852" s="47"/>
    </row>
    <row r="853" spans="4:14" ht="18" customHeight="1" x14ac:dyDescent="0.25">
      <c r="D853" s="52"/>
      <c r="E853" s="52"/>
      <c r="F853" s="52"/>
      <c r="K853" s="47"/>
      <c r="L853" s="47"/>
      <c r="M853" s="47"/>
      <c r="N853" s="47"/>
    </row>
    <row r="854" spans="4:14" ht="18" customHeight="1" x14ac:dyDescent="0.25">
      <c r="D854" s="52"/>
      <c r="E854" s="52"/>
      <c r="F854" s="52"/>
      <c r="K854" s="47"/>
      <c r="L854" s="47"/>
      <c r="M854" s="47"/>
      <c r="N854" s="47"/>
    </row>
    <row r="855" spans="4:14" ht="18" customHeight="1" x14ac:dyDescent="0.25">
      <c r="D855" s="52"/>
      <c r="E855" s="52"/>
      <c r="F855" s="52"/>
      <c r="K855" s="47"/>
      <c r="L855" s="47"/>
      <c r="M855" s="47"/>
      <c r="N855" s="47"/>
    </row>
    <row r="856" spans="4:14" ht="18" customHeight="1" x14ac:dyDescent="0.25">
      <c r="D856" s="52"/>
      <c r="E856" s="52"/>
      <c r="F856" s="52"/>
      <c r="K856" s="47"/>
      <c r="L856" s="47"/>
      <c r="M856" s="47"/>
      <c r="N856" s="47"/>
    </row>
    <row r="857" spans="4:14" ht="18" customHeight="1" x14ac:dyDescent="0.25">
      <c r="D857" s="52"/>
      <c r="E857" s="52"/>
      <c r="F857" s="52"/>
      <c r="K857" s="47"/>
      <c r="L857" s="47"/>
      <c r="M857" s="47"/>
      <c r="N857" s="47"/>
    </row>
    <row r="858" spans="4:14" ht="18" customHeight="1" x14ac:dyDescent="0.25">
      <c r="D858" s="52"/>
      <c r="E858" s="52"/>
      <c r="F858" s="52"/>
      <c r="K858" s="47"/>
      <c r="L858" s="47"/>
      <c r="M858" s="47"/>
      <c r="N858" s="47"/>
    </row>
    <row r="859" spans="4:14" ht="18" customHeight="1" x14ac:dyDescent="0.25">
      <c r="D859" s="52"/>
      <c r="E859" s="52"/>
      <c r="F859" s="52"/>
      <c r="K859" s="47"/>
      <c r="L859" s="47"/>
      <c r="M859" s="47"/>
      <c r="N859" s="47"/>
    </row>
    <row r="860" spans="4:14" ht="18" customHeight="1" x14ac:dyDescent="0.25">
      <c r="D860" s="52"/>
      <c r="E860" s="52"/>
      <c r="F860" s="52"/>
      <c r="K860" s="47"/>
      <c r="L860" s="47"/>
      <c r="M860" s="47"/>
      <c r="N860" s="47"/>
    </row>
    <row r="861" spans="4:14" ht="18" customHeight="1" x14ac:dyDescent="0.25">
      <c r="D861" s="52"/>
      <c r="E861" s="52"/>
      <c r="F861" s="52"/>
      <c r="K861" s="47"/>
      <c r="L861" s="47"/>
      <c r="M861" s="47"/>
      <c r="N861" s="47"/>
    </row>
    <row r="862" spans="4:14" ht="18" customHeight="1" x14ac:dyDescent="0.25">
      <c r="D862" s="52"/>
      <c r="E862" s="52"/>
      <c r="F862" s="52"/>
      <c r="K862" s="47"/>
      <c r="L862" s="47"/>
      <c r="M862" s="47"/>
      <c r="N862" s="47"/>
    </row>
    <row r="863" spans="4:14" ht="18" customHeight="1" x14ac:dyDescent="0.25">
      <c r="D863" s="52"/>
      <c r="E863" s="52"/>
      <c r="F863" s="52"/>
      <c r="K863" s="47"/>
      <c r="L863" s="47"/>
      <c r="M863" s="47"/>
      <c r="N863" s="47"/>
    </row>
    <row r="864" spans="4:14" ht="18" customHeight="1" x14ac:dyDescent="0.25">
      <c r="D864" s="52"/>
      <c r="E864" s="52"/>
      <c r="F864" s="52"/>
      <c r="K864" s="47"/>
      <c r="L864" s="47"/>
      <c r="M864" s="47"/>
      <c r="N864" s="47"/>
    </row>
    <row r="865" spans="4:14" ht="18" customHeight="1" x14ac:dyDescent="0.25">
      <c r="D865" s="52"/>
      <c r="E865" s="52"/>
      <c r="F865" s="52"/>
      <c r="K865" s="47"/>
      <c r="L865" s="47"/>
      <c r="M865" s="47"/>
      <c r="N865" s="47"/>
    </row>
    <row r="866" spans="4:14" ht="18" customHeight="1" x14ac:dyDescent="0.25">
      <c r="D866" s="52"/>
      <c r="E866" s="52"/>
      <c r="F866" s="52"/>
      <c r="K866" s="47"/>
      <c r="L866" s="47"/>
      <c r="M866" s="47"/>
      <c r="N866" s="47"/>
    </row>
    <row r="867" spans="4:14" ht="18" customHeight="1" x14ac:dyDescent="0.25">
      <c r="D867" s="52"/>
      <c r="E867" s="52"/>
      <c r="F867" s="52"/>
      <c r="K867" s="47"/>
      <c r="L867" s="47"/>
      <c r="M867" s="47"/>
      <c r="N867" s="47"/>
    </row>
    <row r="868" spans="4:14" ht="18" customHeight="1" x14ac:dyDescent="0.25">
      <c r="D868" s="52"/>
      <c r="E868" s="52"/>
      <c r="F868" s="52"/>
      <c r="K868" s="47"/>
      <c r="L868" s="47"/>
      <c r="M868" s="47"/>
      <c r="N868" s="47"/>
    </row>
    <row r="869" spans="4:14" ht="18" customHeight="1" x14ac:dyDescent="0.25">
      <c r="D869" s="52"/>
      <c r="E869" s="52"/>
      <c r="F869" s="52"/>
      <c r="K869" s="47"/>
      <c r="L869" s="47"/>
      <c r="M869" s="47"/>
      <c r="N869" s="47"/>
    </row>
    <row r="870" spans="4:14" ht="18" customHeight="1" x14ac:dyDescent="0.25">
      <c r="D870" s="52"/>
      <c r="E870" s="52"/>
      <c r="F870" s="52"/>
      <c r="K870" s="47"/>
      <c r="L870" s="47"/>
      <c r="M870" s="47"/>
      <c r="N870" s="47"/>
    </row>
    <row r="871" spans="4:14" ht="18" customHeight="1" x14ac:dyDescent="0.25">
      <c r="D871" s="52"/>
      <c r="E871" s="52"/>
      <c r="F871" s="52"/>
      <c r="K871" s="47"/>
      <c r="L871" s="47"/>
      <c r="M871" s="47"/>
      <c r="N871" s="47"/>
    </row>
    <row r="872" spans="4:14" ht="18" customHeight="1" x14ac:dyDescent="0.25">
      <c r="D872" s="52"/>
      <c r="E872" s="52"/>
      <c r="F872" s="52"/>
      <c r="K872" s="47"/>
      <c r="L872" s="47"/>
      <c r="M872" s="47"/>
      <c r="N872" s="47"/>
    </row>
    <row r="873" spans="4:14" ht="18" customHeight="1" x14ac:dyDescent="0.25">
      <c r="D873" s="52"/>
      <c r="E873" s="52"/>
      <c r="F873" s="52"/>
      <c r="K873" s="47"/>
      <c r="L873" s="47"/>
      <c r="M873" s="47"/>
      <c r="N873" s="47"/>
    </row>
    <row r="874" spans="4:14" ht="18" customHeight="1" x14ac:dyDescent="0.25">
      <c r="D874" s="52"/>
      <c r="E874" s="52"/>
      <c r="F874" s="52"/>
      <c r="K874" s="47"/>
      <c r="L874" s="47"/>
      <c r="M874" s="47"/>
      <c r="N874" s="47"/>
    </row>
    <row r="875" spans="4:14" ht="18" customHeight="1" x14ac:dyDescent="0.25">
      <c r="D875" s="52"/>
      <c r="E875" s="52"/>
      <c r="F875" s="52"/>
      <c r="K875" s="47"/>
      <c r="L875" s="47"/>
      <c r="M875" s="47"/>
      <c r="N875" s="47"/>
    </row>
    <row r="876" spans="4:14" ht="18" customHeight="1" x14ac:dyDescent="0.25">
      <c r="D876" s="52"/>
      <c r="E876" s="52"/>
      <c r="F876" s="52"/>
      <c r="K876" s="47"/>
      <c r="L876" s="47"/>
      <c r="M876" s="47"/>
      <c r="N876" s="47"/>
    </row>
    <row r="877" spans="4:14" ht="18" customHeight="1" x14ac:dyDescent="0.25">
      <c r="D877" s="52"/>
      <c r="E877" s="52"/>
      <c r="F877" s="52"/>
      <c r="K877" s="47"/>
      <c r="L877" s="47"/>
      <c r="M877" s="47"/>
      <c r="N877" s="47"/>
    </row>
    <row r="878" spans="4:14" ht="18" customHeight="1" x14ac:dyDescent="0.25">
      <c r="D878" s="52"/>
      <c r="E878" s="52"/>
      <c r="F878" s="52"/>
      <c r="K878" s="47"/>
      <c r="L878" s="47"/>
      <c r="M878" s="47"/>
      <c r="N878" s="47"/>
    </row>
    <row r="879" spans="4:14" ht="18" customHeight="1" x14ac:dyDescent="0.25">
      <c r="D879" s="52"/>
      <c r="E879" s="52"/>
      <c r="F879" s="52"/>
      <c r="K879" s="47"/>
      <c r="L879" s="47"/>
      <c r="M879" s="47"/>
      <c r="N879" s="47"/>
    </row>
    <row r="880" spans="4:14" ht="18" customHeight="1" x14ac:dyDescent="0.25">
      <c r="D880" s="52"/>
      <c r="E880" s="52"/>
      <c r="F880" s="52"/>
      <c r="K880" s="47"/>
      <c r="L880" s="47"/>
      <c r="M880" s="47"/>
      <c r="N880" s="47"/>
    </row>
    <row r="881" spans="4:14" ht="18" customHeight="1" x14ac:dyDescent="0.25">
      <c r="D881" s="52"/>
      <c r="E881" s="52"/>
      <c r="F881" s="52"/>
      <c r="K881" s="47"/>
      <c r="L881" s="47"/>
      <c r="M881" s="47"/>
      <c r="N881" s="47"/>
    </row>
    <row r="882" spans="4:14" ht="18" customHeight="1" x14ac:dyDescent="0.25">
      <c r="D882" s="52"/>
      <c r="E882" s="52"/>
      <c r="F882" s="52"/>
      <c r="K882" s="47"/>
      <c r="L882" s="47"/>
      <c r="M882" s="47"/>
      <c r="N882" s="47"/>
    </row>
    <row r="883" spans="4:14" ht="18" customHeight="1" x14ac:dyDescent="0.25">
      <c r="D883" s="52"/>
      <c r="E883" s="52"/>
      <c r="F883" s="52"/>
      <c r="K883" s="47"/>
      <c r="L883" s="47"/>
      <c r="M883" s="47"/>
      <c r="N883" s="47"/>
    </row>
    <row r="884" spans="4:14" ht="18" customHeight="1" x14ac:dyDescent="0.25">
      <c r="D884" s="52"/>
      <c r="E884" s="52"/>
      <c r="F884" s="52"/>
      <c r="K884" s="47"/>
      <c r="L884" s="47"/>
      <c r="M884" s="47"/>
      <c r="N884" s="47"/>
    </row>
    <row r="885" spans="4:14" ht="18" customHeight="1" x14ac:dyDescent="0.25">
      <c r="D885" s="52"/>
      <c r="E885" s="52"/>
      <c r="F885" s="52"/>
      <c r="K885" s="47"/>
      <c r="L885" s="47"/>
      <c r="M885" s="47"/>
      <c r="N885" s="47"/>
    </row>
    <row r="886" spans="4:14" ht="18" customHeight="1" x14ac:dyDescent="0.25">
      <c r="D886" s="52"/>
      <c r="E886" s="52"/>
      <c r="F886" s="52"/>
      <c r="K886" s="47"/>
      <c r="L886" s="47"/>
      <c r="M886" s="47"/>
      <c r="N886" s="47"/>
    </row>
    <row r="887" spans="4:14" ht="18" customHeight="1" x14ac:dyDescent="0.25">
      <c r="D887" s="52"/>
      <c r="E887" s="52"/>
      <c r="F887" s="52"/>
      <c r="K887" s="47"/>
      <c r="L887" s="47"/>
      <c r="M887" s="47"/>
      <c r="N887" s="47"/>
    </row>
    <row r="888" spans="4:14" ht="18" customHeight="1" x14ac:dyDescent="0.25">
      <c r="D888" s="52"/>
      <c r="E888" s="52"/>
      <c r="F888" s="52"/>
      <c r="K888" s="47"/>
      <c r="L888" s="47"/>
      <c r="M888" s="47"/>
      <c r="N888" s="47"/>
    </row>
    <row r="889" spans="4:14" ht="18" customHeight="1" x14ac:dyDescent="0.25">
      <c r="D889" s="52"/>
      <c r="E889" s="52"/>
      <c r="F889" s="52"/>
      <c r="K889" s="47"/>
      <c r="L889" s="47"/>
      <c r="M889" s="47"/>
      <c r="N889" s="47"/>
    </row>
    <row r="890" spans="4:14" ht="18" customHeight="1" x14ac:dyDescent="0.25">
      <c r="D890" s="52"/>
      <c r="E890" s="52"/>
      <c r="F890" s="52"/>
      <c r="K890" s="47"/>
      <c r="L890" s="47"/>
      <c r="M890" s="47"/>
      <c r="N890" s="47"/>
    </row>
    <row r="891" spans="4:14" ht="18" customHeight="1" x14ac:dyDescent="0.25">
      <c r="D891" s="52"/>
      <c r="E891" s="52"/>
      <c r="F891" s="52"/>
      <c r="K891" s="47"/>
      <c r="L891" s="47"/>
      <c r="M891" s="47"/>
      <c r="N891" s="47"/>
    </row>
    <row r="892" spans="4:14" ht="18" customHeight="1" x14ac:dyDescent="0.25">
      <c r="D892" s="52"/>
      <c r="E892" s="52"/>
      <c r="F892" s="52"/>
      <c r="K892" s="47"/>
      <c r="L892" s="47"/>
      <c r="M892" s="47"/>
      <c r="N892" s="47"/>
    </row>
    <row r="893" spans="4:14" ht="18" customHeight="1" x14ac:dyDescent="0.25">
      <c r="D893" s="52"/>
      <c r="E893" s="52"/>
      <c r="F893" s="52"/>
      <c r="K893" s="47"/>
      <c r="L893" s="47"/>
      <c r="M893" s="47"/>
      <c r="N893" s="47"/>
    </row>
    <row r="894" spans="4:14" ht="18" customHeight="1" x14ac:dyDescent="0.25">
      <c r="D894" s="52"/>
      <c r="E894" s="52"/>
      <c r="F894" s="52"/>
      <c r="K894" s="47"/>
      <c r="L894" s="47"/>
      <c r="M894" s="47"/>
      <c r="N894" s="47"/>
    </row>
    <row r="895" spans="4:14" ht="18" customHeight="1" x14ac:dyDescent="0.25">
      <c r="D895" s="52"/>
      <c r="E895" s="52"/>
      <c r="F895" s="52"/>
      <c r="K895" s="47"/>
      <c r="L895" s="47"/>
      <c r="M895" s="47"/>
      <c r="N895" s="47"/>
    </row>
    <row r="896" spans="4:14" ht="18" customHeight="1" x14ac:dyDescent="0.25">
      <c r="D896" s="52"/>
      <c r="E896" s="52"/>
      <c r="F896" s="52"/>
      <c r="K896" s="47"/>
      <c r="L896" s="47"/>
      <c r="M896" s="47"/>
      <c r="N896" s="47"/>
    </row>
    <row r="897" spans="4:14" ht="18" customHeight="1" x14ac:dyDescent="0.25">
      <c r="D897" s="52"/>
      <c r="E897" s="52"/>
      <c r="F897" s="52"/>
      <c r="K897" s="47"/>
      <c r="L897" s="47"/>
      <c r="M897" s="47"/>
      <c r="N897" s="47"/>
    </row>
    <row r="898" spans="4:14" ht="18" customHeight="1" x14ac:dyDescent="0.25">
      <c r="D898" s="52"/>
      <c r="E898" s="52"/>
      <c r="F898" s="52"/>
      <c r="K898" s="47"/>
      <c r="L898" s="47"/>
      <c r="M898" s="47"/>
      <c r="N898" s="47"/>
    </row>
    <row r="899" spans="4:14" ht="18" customHeight="1" x14ac:dyDescent="0.25">
      <c r="D899" s="52"/>
      <c r="E899" s="52"/>
      <c r="F899" s="52"/>
      <c r="K899" s="47"/>
      <c r="L899" s="47"/>
      <c r="M899" s="47"/>
      <c r="N899" s="47"/>
    </row>
    <row r="900" spans="4:14" ht="18" customHeight="1" x14ac:dyDescent="0.25">
      <c r="D900" s="52"/>
      <c r="E900" s="52"/>
      <c r="F900" s="52"/>
      <c r="K900" s="47"/>
      <c r="L900" s="47"/>
      <c r="M900" s="47"/>
      <c r="N900" s="47"/>
    </row>
    <row r="901" spans="4:14" ht="18" customHeight="1" x14ac:dyDescent="0.25">
      <c r="D901" s="52"/>
      <c r="E901" s="52"/>
      <c r="F901" s="52"/>
      <c r="K901" s="47"/>
      <c r="L901" s="47"/>
      <c r="M901" s="47"/>
      <c r="N901" s="47"/>
    </row>
    <row r="902" spans="4:14" ht="18" customHeight="1" x14ac:dyDescent="0.25">
      <c r="D902" s="52"/>
      <c r="E902" s="52"/>
      <c r="F902" s="52"/>
      <c r="K902" s="47"/>
      <c r="L902" s="47"/>
      <c r="M902" s="47"/>
      <c r="N902" s="47"/>
    </row>
    <row r="903" spans="4:14" ht="18" customHeight="1" x14ac:dyDescent="0.25">
      <c r="D903" s="52"/>
      <c r="E903" s="52"/>
      <c r="F903" s="52"/>
      <c r="K903" s="47"/>
      <c r="L903" s="47"/>
      <c r="M903" s="47"/>
      <c r="N903" s="47"/>
    </row>
    <row r="904" spans="4:14" ht="18" customHeight="1" x14ac:dyDescent="0.25">
      <c r="D904" s="52"/>
      <c r="E904" s="52"/>
      <c r="F904" s="52"/>
      <c r="K904" s="47"/>
      <c r="L904" s="47"/>
      <c r="M904" s="47"/>
      <c r="N904" s="47"/>
    </row>
    <row r="905" spans="4:14" ht="18" customHeight="1" x14ac:dyDescent="0.25">
      <c r="D905" s="52"/>
      <c r="E905" s="52"/>
      <c r="F905" s="52"/>
      <c r="K905" s="47"/>
      <c r="L905" s="47"/>
      <c r="M905" s="47"/>
      <c r="N905" s="47"/>
    </row>
    <row r="906" spans="4:14" ht="18" customHeight="1" x14ac:dyDescent="0.25">
      <c r="D906" s="52"/>
      <c r="E906" s="52"/>
      <c r="F906" s="52"/>
      <c r="K906" s="47"/>
      <c r="L906" s="47"/>
      <c r="M906" s="47"/>
      <c r="N906" s="47"/>
    </row>
    <row r="907" spans="4:14" ht="18" customHeight="1" x14ac:dyDescent="0.25">
      <c r="D907" s="52"/>
      <c r="E907" s="52"/>
      <c r="F907" s="52"/>
      <c r="K907" s="47"/>
      <c r="L907" s="47"/>
      <c r="M907" s="47"/>
      <c r="N907" s="47"/>
    </row>
    <row r="908" spans="4:14" ht="18" customHeight="1" x14ac:dyDescent="0.25">
      <c r="D908" s="52"/>
      <c r="E908" s="52"/>
      <c r="F908" s="52"/>
      <c r="K908" s="47"/>
      <c r="L908" s="47"/>
      <c r="M908" s="47"/>
      <c r="N908" s="47"/>
    </row>
    <row r="909" spans="4:14" ht="18" customHeight="1" x14ac:dyDescent="0.25">
      <c r="D909" s="52"/>
      <c r="E909" s="52"/>
      <c r="F909" s="52"/>
      <c r="K909" s="47"/>
      <c r="L909" s="47"/>
      <c r="M909" s="47"/>
      <c r="N909" s="47"/>
    </row>
    <row r="910" spans="4:14" ht="18" customHeight="1" x14ac:dyDescent="0.25">
      <c r="D910" s="52"/>
      <c r="E910" s="52"/>
      <c r="F910" s="52"/>
      <c r="K910" s="47"/>
      <c r="L910" s="47"/>
      <c r="M910" s="47"/>
      <c r="N910" s="47"/>
    </row>
    <row r="911" spans="4:14" ht="18" customHeight="1" x14ac:dyDescent="0.25">
      <c r="D911" s="52"/>
      <c r="E911" s="52"/>
      <c r="F911" s="52"/>
      <c r="K911" s="47"/>
      <c r="L911" s="47"/>
      <c r="M911" s="47"/>
      <c r="N911" s="47"/>
    </row>
    <row r="912" spans="4:14" ht="18" customHeight="1" x14ac:dyDescent="0.25">
      <c r="D912" s="52"/>
      <c r="E912" s="52"/>
      <c r="F912" s="52"/>
      <c r="K912" s="47"/>
      <c r="L912" s="47"/>
      <c r="M912" s="47"/>
      <c r="N912" s="47"/>
    </row>
    <row r="913" spans="4:14" ht="18" customHeight="1" x14ac:dyDescent="0.25">
      <c r="D913" s="52"/>
      <c r="E913" s="52"/>
      <c r="F913" s="52"/>
      <c r="K913" s="47"/>
      <c r="L913" s="47"/>
      <c r="M913" s="47"/>
      <c r="N913" s="47"/>
    </row>
    <row r="914" spans="4:14" ht="18" customHeight="1" x14ac:dyDescent="0.25">
      <c r="D914" s="52"/>
      <c r="E914" s="52"/>
      <c r="F914" s="52"/>
      <c r="K914" s="47"/>
      <c r="L914" s="47"/>
      <c r="M914" s="47"/>
      <c r="N914" s="47"/>
    </row>
    <row r="915" spans="4:14" ht="18" customHeight="1" x14ac:dyDescent="0.25">
      <c r="D915" s="52"/>
      <c r="E915" s="52"/>
      <c r="F915" s="52"/>
      <c r="K915" s="47"/>
      <c r="L915" s="47"/>
      <c r="M915" s="47"/>
      <c r="N915" s="47"/>
    </row>
    <row r="916" spans="4:14" ht="18" customHeight="1" x14ac:dyDescent="0.25">
      <c r="D916" s="52"/>
      <c r="E916" s="52"/>
      <c r="F916" s="52"/>
      <c r="K916" s="47"/>
      <c r="L916" s="47"/>
      <c r="M916" s="47"/>
      <c r="N916" s="47"/>
    </row>
    <row r="917" spans="4:14" ht="18" customHeight="1" x14ac:dyDescent="0.25">
      <c r="D917" s="52"/>
      <c r="E917" s="52"/>
      <c r="F917" s="52"/>
      <c r="K917" s="47"/>
      <c r="L917" s="47"/>
      <c r="M917" s="47"/>
      <c r="N917" s="47"/>
    </row>
    <row r="918" spans="4:14" ht="18" customHeight="1" x14ac:dyDescent="0.25">
      <c r="D918" s="52"/>
      <c r="E918" s="52"/>
      <c r="F918" s="52"/>
      <c r="K918" s="47"/>
      <c r="L918" s="47"/>
      <c r="M918" s="47"/>
      <c r="N918" s="47"/>
    </row>
    <row r="919" spans="4:14" ht="18" customHeight="1" x14ac:dyDescent="0.25">
      <c r="D919" s="52"/>
      <c r="E919" s="52"/>
      <c r="F919" s="52"/>
      <c r="K919" s="47"/>
      <c r="L919" s="47"/>
      <c r="M919" s="47"/>
      <c r="N919" s="47"/>
    </row>
    <row r="920" spans="4:14" ht="18" customHeight="1" x14ac:dyDescent="0.25">
      <c r="D920" s="52"/>
      <c r="E920" s="52"/>
      <c r="F920" s="52"/>
      <c r="K920" s="47"/>
      <c r="L920" s="47"/>
      <c r="M920" s="47"/>
      <c r="N920" s="47"/>
    </row>
    <row r="921" spans="4:14" ht="18" customHeight="1" x14ac:dyDescent="0.25">
      <c r="D921" s="52"/>
      <c r="E921" s="52"/>
      <c r="F921" s="52"/>
      <c r="K921" s="47"/>
      <c r="L921" s="47"/>
      <c r="M921" s="47"/>
      <c r="N921" s="47"/>
    </row>
    <row r="922" spans="4:14" ht="18" customHeight="1" x14ac:dyDescent="0.25">
      <c r="D922" s="52"/>
      <c r="E922" s="52"/>
      <c r="F922" s="52"/>
      <c r="K922" s="47"/>
      <c r="L922" s="47"/>
      <c r="M922" s="47"/>
      <c r="N922" s="47"/>
    </row>
    <row r="923" spans="4:14" ht="18" customHeight="1" x14ac:dyDescent="0.25">
      <c r="D923" s="52"/>
      <c r="E923" s="52"/>
      <c r="F923" s="52"/>
      <c r="K923" s="47"/>
      <c r="L923" s="47"/>
      <c r="M923" s="47"/>
      <c r="N923" s="47"/>
    </row>
    <row r="924" spans="4:14" ht="18" customHeight="1" x14ac:dyDescent="0.25">
      <c r="D924" s="52"/>
      <c r="E924" s="52"/>
      <c r="F924" s="52"/>
      <c r="K924" s="47"/>
      <c r="L924" s="47"/>
      <c r="M924" s="47"/>
      <c r="N924" s="47"/>
    </row>
    <row r="925" spans="4:14" ht="18" customHeight="1" x14ac:dyDescent="0.25">
      <c r="D925" s="52"/>
      <c r="E925" s="52"/>
      <c r="F925" s="52"/>
      <c r="K925" s="47"/>
      <c r="L925" s="47"/>
      <c r="M925" s="47"/>
      <c r="N925" s="47"/>
    </row>
    <row r="926" spans="4:14" ht="18" customHeight="1" x14ac:dyDescent="0.25">
      <c r="D926" s="52"/>
      <c r="E926" s="52"/>
      <c r="F926" s="52"/>
      <c r="K926" s="47"/>
      <c r="L926" s="47"/>
      <c r="M926" s="47"/>
      <c r="N926" s="47"/>
    </row>
    <row r="927" spans="4:14" ht="18" customHeight="1" x14ac:dyDescent="0.25">
      <c r="D927" s="52"/>
      <c r="E927" s="52"/>
      <c r="F927" s="52"/>
      <c r="K927" s="47"/>
      <c r="L927" s="47"/>
      <c r="M927" s="47"/>
      <c r="N927" s="47"/>
    </row>
    <row r="928" spans="4:14" ht="18" customHeight="1" x14ac:dyDescent="0.25">
      <c r="D928" s="52"/>
      <c r="E928" s="52"/>
      <c r="F928" s="52"/>
      <c r="K928" s="47"/>
      <c r="L928" s="47"/>
      <c r="M928" s="47"/>
      <c r="N928" s="47"/>
    </row>
    <row r="929" spans="4:14" ht="18" customHeight="1" x14ac:dyDescent="0.25">
      <c r="D929" s="52"/>
      <c r="E929" s="52"/>
      <c r="F929" s="52"/>
      <c r="K929" s="47"/>
      <c r="L929" s="47"/>
      <c r="M929" s="47"/>
      <c r="N929" s="47"/>
    </row>
    <row r="930" spans="4:14" ht="18" customHeight="1" x14ac:dyDescent="0.25">
      <c r="D930" s="52"/>
      <c r="E930" s="52"/>
      <c r="F930" s="52"/>
      <c r="K930" s="47"/>
      <c r="L930" s="47"/>
      <c r="M930" s="47"/>
      <c r="N930" s="47"/>
    </row>
    <row r="931" spans="4:14" ht="18" customHeight="1" x14ac:dyDescent="0.25">
      <c r="D931" s="52"/>
      <c r="E931" s="52"/>
      <c r="F931" s="52"/>
      <c r="K931" s="47"/>
      <c r="L931" s="47"/>
      <c r="M931" s="47"/>
      <c r="N931" s="47"/>
    </row>
    <row r="932" spans="4:14" ht="18" customHeight="1" x14ac:dyDescent="0.25">
      <c r="D932" s="52"/>
      <c r="E932" s="52"/>
      <c r="F932" s="52"/>
      <c r="K932" s="47"/>
      <c r="L932" s="47"/>
      <c r="M932" s="47"/>
      <c r="N932" s="47"/>
    </row>
    <row r="933" spans="4:14" ht="18" customHeight="1" x14ac:dyDescent="0.25">
      <c r="D933" s="52"/>
      <c r="E933" s="52"/>
      <c r="F933" s="52"/>
      <c r="K933" s="47"/>
      <c r="L933" s="47"/>
      <c r="M933" s="47"/>
      <c r="N933" s="47"/>
    </row>
    <row r="934" spans="4:14" ht="18" customHeight="1" x14ac:dyDescent="0.25">
      <c r="D934" s="52"/>
      <c r="E934" s="52"/>
      <c r="F934" s="52"/>
      <c r="K934" s="47"/>
      <c r="L934" s="47"/>
      <c r="M934" s="47"/>
      <c r="N934" s="47"/>
    </row>
    <row r="935" spans="4:14" ht="18" customHeight="1" x14ac:dyDescent="0.25">
      <c r="K935" s="47"/>
      <c r="L935" s="47"/>
      <c r="M935" s="47"/>
      <c r="N935" s="47"/>
    </row>
    <row r="936" spans="4:14" ht="18" customHeight="1" x14ac:dyDescent="0.25">
      <c r="K936" s="47"/>
      <c r="L936" s="47"/>
      <c r="M936" s="47"/>
      <c r="N936" s="47"/>
    </row>
    <row r="937" spans="4:14" ht="18" customHeight="1" x14ac:dyDescent="0.25">
      <c r="K937" s="47"/>
      <c r="L937" s="47"/>
      <c r="M937" s="47"/>
      <c r="N937" s="47"/>
    </row>
    <row r="938" spans="4:14" ht="18" customHeight="1" x14ac:dyDescent="0.25">
      <c r="K938" s="47"/>
      <c r="L938" s="47"/>
      <c r="M938" s="47"/>
      <c r="N938" s="47"/>
    </row>
    <row r="939" spans="4:14" ht="18" customHeight="1" x14ac:dyDescent="0.25">
      <c r="K939" s="47"/>
      <c r="L939" s="47"/>
      <c r="M939" s="47"/>
      <c r="N939" s="47"/>
    </row>
    <row r="940" spans="4:14" ht="18" customHeight="1" x14ac:dyDescent="0.25">
      <c r="K940" s="47"/>
      <c r="L940" s="47"/>
      <c r="M940" s="47"/>
      <c r="N940" s="47"/>
    </row>
    <row r="941" spans="4:14" ht="18" customHeight="1" x14ac:dyDescent="0.25">
      <c r="K941" s="47"/>
      <c r="L941" s="47"/>
      <c r="M941" s="47"/>
      <c r="N941" s="47"/>
    </row>
    <row r="942" spans="4:14" ht="18" customHeight="1" x14ac:dyDescent="0.25">
      <c r="K942" s="47"/>
      <c r="L942" s="47"/>
      <c r="M942" s="47"/>
      <c r="N942" s="47"/>
    </row>
    <row r="943" spans="4:14" ht="18" customHeight="1" x14ac:dyDescent="0.25">
      <c r="K943" s="47"/>
      <c r="L943" s="47"/>
      <c r="M943" s="47"/>
      <c r="N943" s="47"/>
    </row>
    <row r="944" spans="4:14" ht="18" customHeight="1" x14ac:dyDescent="0.25">
      <c r="K944" s="47"/>
      <c r="L944" s="47"/>
      <c r="M944" s="47"/>
      <c r="N944" s="47"/>
    </row>
    <row r="945" spans="11:14" ht="18" customHeight="1" x14ac:dyDescent="0.25">
      <c r="K945" s="47"/>
      <c r="L945" s="47"/>
      <c r="M945" s="47"/>
      <c r="N945" s="47"/>
    </row>
    <row r="946" spans="11:14" ht="18" customHeight="1" x14ac:dyDescent="0.25">
      <c r="K946" s="47"/>
      <c r="L946" s="47"/>
      <c r="M946" s="47"/>
      <c r="N946" s="47"/>
    </row>
    <row r="947" spans="11:14" ht="18" customHeight="1" x14ac:dyDescent="0.25">
      <c r="K947" s="47"/>
      <c r="L947" s="47"/>
      <c r="M947" s="47"/>
      <c r="N947" s="47"/>
    </row>
    <row r="948" spans="11:14" ht="18" customHeight="1" x14ac:dyDescent="0.25">
      <c r="K948" s="47"/>
      <c r="L948" s="47"/>
      <c r="M948" s="47"/>
      <c r="N948" s="47"/>
    </row>
    <row r="949" spans="11:14" ht="18" customHeight="1" x14ac:dyDescent="0.25">
      <c r="K949" s="47"/>
      <c r="L949" s="47"/>
      <c r="M949" s="47"/>
      <c r="N949" s="47"/>
    </row>
    <row r="950" spans="11:14" ht="18" customHeight="1" x14ac:dyDescent="0.25">
      <c r="K950" s="47"/>
      <c r="L950" s="47"/>
      <c r="M950" s="47"/>
      <c r="N950" s="47"/>
    </row>
    <row r="951" spans="11:14" ht="18" customHeight="1" x14ac:dyDescent="0.25">
      <c r="K951" s="47"/>
      <c r="L951" s="47"/>
      <c r="M951" s="47"/>
      <c r="N951" s="47"/>
    </row>
    <row r="952" spans="11:14" ht="18" customHeight="1" x14ac:dyDescent="0.25">
      <c r="K952" s="47"/>
      <c r="L952" s="47"/>
      <c r="M952" s="47"/>
      <c r="N952" s="47"/>
    </row>
    <row r="953" spans="11:14" ht="18" customHeight="1" x14ac:dyDescent="0.25">
      <c r="K953" s="47"/>
      <c r="L953" s="47"/>
      <c r="M953" s="47"/>
      <c r="N953" s="47"/>
    </row>
    <row r="954" spans="11:14" ht="18" customHeight="1" x14ac:dyDescent="0.25">
      <c r="K954" s="47"/>
      <c r="L954" s="47"/>
      <c r="M954" s="47"/>
      <c r="N954" s="47"/>
    </row>
    <row r="955" spans="11:14" ht="18" customHeight="1" x14ac:dyDescent="0.25">
      <c r="K955" s="47"/>
      <c r="L955" s="47"/>
      <c r="M955" s="47"/>
      <c r="N955" s="47"/>
    </row>
    <row r="956" spans="11:14" ht="18" customHeight="1" x14ac:dyDescent="0.25">
      <c r="K956" s="47"/>
      <c r="L956" s="47"/>
      <c r="M956" s="47"/>
      <c r="N956" s="47"/>
    </row>
    <row r="957" spans="11:14" ht="18" customHeight="1" x14ac:dyDescent="0.25">
      <c r="K957" s="47"/>
      <c r="L957" s="47"/>
      <c r="M957" s="47"/>
      <c r="N957" s="47"/>
    </row>
    <row r="958" spans="11:14" ht="18" customHeight="1" x14ac:dyDescent="0.25">
      <c r="K958" s="47"/>
      <c r="L958" s="47"/>
      <c r="M958" s="47"/>
      <c r="N958" s="47"/>
    </row>
    <row r="959" spans="11:14" ht="18" customHeight="1" x14ac:dyDescent="0.25">
      <c r="K959" s="47"/>
      <c r="L959" s="47"/>
      <c r="M959" s="47"/>
      <c r="N959" s="47"/>
    </row>
    <row r="960" spans="11:14" ht="18" customHeight="1" x14ac:dyDescent="0.25">
      <c r="K960" s="47"/>
      <c r="L960" s="47"/>
      <c r="M960" s="47"/>
      <c r="N960" s="47"/>
    </row>
    <row r="961" spans="11:14" ht="18" customHeight="1" x14ac:dyDescent="0.25">
      <c r="K961" s="47"/>
      <c r="L961" s="47"/>
      <c r="M961" s="47"/>
      <c r="N961" s="47"/>
    </row>
    <row r="962" spans="11:14" ht="18" customHeight="1" x14ac:dyDescent="0.25">
      <c r="K962" s="47"/>
      <c r="L962" s="47"/>
      <c r="M962" s="47"/>
      <c r="N962" s="47"/>
    </row>
    <row r="963" spans="11:14" ht="18" customHeight="1" x14ac:dyDescent="0.25">
      <c r="K963" s="47"/>
      <c r="L963" s="47"/>
      <c r="M963" s="47"/>
      <c r="N963" s="47"/>
    </row>
    <row r="964" spans="11:14" ht="18" customHeight="1" x14ac:dyDescent="0.25">
      <c r="K964" s="47"/>
      <c r="L964" s="47"/>
      <c r="M964" s="47"/>
      <c r="N964" s="47"/>
    </row>
    <row r="965" spans="11:14" ht="18" customHeight="1" x14ac:dyDescent="0.25">
      <c r="K965" s="47"/>
      <c r="L965" s="47"/>
      <c r="M965" s="47"/>
      <c r="N965" s="47"/>
    </row>
    <row r="966" spans="11:14" ht="18" customHeight="1" x14ac:dyDescent="0.25">
      <c r="K966" s="47"/>
      <c r="L966" s="47"/>
      <c r="M966" s="47"/>
      <c r="N966" s="47"/>
    </row>
    <row r="967" spans="11:14" ht="18" customHeight="1" x14ac:dyDescent="0.25">
      <c r="K967" s="47"/>
      <c r="L967" s="47"/>
      <c r="M967" s="47"/>
      <c r="N967" s="47"/>
    </row>
    <row r="968" spans="11:14" ht="18" customHeight="1" x14ac:dyDescent="0.25">
      <c r="K968" s="47"/>
      <c r="L968" s="47"/>
      <c r="M968" s="47"/>
      <c r="N968" s="47"/>
    </row>
    <row r="969" spans="11:14" ht="18" customHeight="1" x14ac:dyDescent="0.25">
      <c r="K969" s="47"/>
      <c r="L969" s="47"/>
      <c r="M969" s="47"/>
      <c r="N969" s="47"/>
    </row>
    <row r="970" spans="11:14" ht="18" customHeight="1" x14ac:dyDescent="0.25">
      <c r="K970" s="47"/>
      <c r="L970" s="47"/>
      <c r="M970" s="47"/>
      <c r="N970" s="47"/>
    </row>
    <row r="971" spans="11:14" ht="18" customHeight="1" x14ac:dyDescent="0.25">
      <c r="K971" s="47"/>
      <c r="L971" s="47"/>
      <c r="M971" s="47"/>
      <c r="N971" s="47"/>
    </row>
    <row r="972" spans="11:14" ht="18" customHeight="1" x14ac:dyDescent="0.25">
      <c r="K972" s="47"/>
      <c r="L972" s="47"/>
      <c r="M972" s="47"/>
      <c r="N972" s="47"/>
    </row>
    <row r="973" spans="11:14" ht="18" customHeight="1" x14ac:dyDescent="0.25">
      <c r="K973" s="47"/>
      <c r="L973" s="47"/>
      <c r="M973" s="47"/>
      <c r="N973" s="47"/>
    </row>
    <row r="974" spans="11:14" ht="18" customHeight="1" x14ac:dyDescent="0.25">
      <c r="K974" s="47"/>
      <c r="L974" s="47"/>
      <c r="M974" s="47"/>
      <c r="N974" s="47"/>
    </row>
    <row r="975" spans="11:14" ht="18" customHeight="1" x14ac:dyDescent="0.25">
      <c r="K975" s="47"/>
      <c r="L975" s="47"/>
      <c r="M975" s="47"/>
      <c r="N975" s="47"/>
    </row>
    <row r="976" spans="11:14" ht="18" customHeight="1" x14ac:dyDescent="0.25">
      <c r="K976" s="47"/>
      <c r="L976" s="47"/>
      <c r="M976" s="47"/>
      <c r="N976" s="47"/>
    </row>
    <row r="977" spans="11:14" ht="18" customHeight="1" x14ac:dyDescent="0.25">
      <c r="K977" s="47"/>
      <c r="L977" s="47"/>
      <c r="M977" s="47"/>
      <c r="N977" s="47"/>
    </row>
    <row r="978" spans="11:14" ht="18" customHeight="1" x14ac:dyDescent="0.25">
      <c r="K978" s="47"/>
      <c r="L978" s="47"/>
      <c r="M978" s="47"/>
      <c r="N978" s="47"/>
    </row>
    <row r="979" spans="11:14" ht="18" customHeight="1" x14ac:dyDescent="0.25">
      <c r="K979" s="47"/>
      <c r="L979" s="47"/>
      <c r="M979" s="47"/>
      <c r="N979" s="47"/>
    </row>
    <row r="980" spans="11:14" ht="18" customHeight="1" x14ac:dyDescent="0.25">
      <c r="K980" s="47"/>
      <c r="L980" s="47"/>
      <c r="M980" s="47"/>
      <c r="N980" s="47"/>
    </row>
    <row r="981" spans="11:14" ht="18" customHeight="1" x14ac:dyDescent="0.25">
      <c r="K981" s="47"/>
      <c r="L981" s="47"/>
      <c r="M981" s="47"/>
      <c r="N981" s="47"/>
    </row>
    <row r="982" spans="11:14" ht="18" customHeight="1" x14ac:dyDescent="0.25">
      <c r="K982" s="47"/>
      <c r="L982" s="47"/>
      <c r="M982" s="47"/>
      <c r="N982" s="47"/>
    </row>
    <row r="983" spans="11:14" ht="18" customHeight="1" x14ac:dyDescent="0.25">
      <c r="K983" s="47"/>
      <c r="L983" s="47"/>
      <c r="M983" s="47"/>
      <c r="N983" s="47"/>
    </row>
    <row r="984" spans="11:14" ht="18" customHeight="1" x14ac:dyDescent="0.25">
      <c r="K984" s="47"/>
      <c r="L984" s="47"/>
      <c r="M984" s="47"/>
      <c r="N984" s="47"/>
    </row>
    <row r="985" spans="11:14" ht="18" customHeight="1" x14ac:dyDescent="0.25">
      <c r="K985" s="47"/>
      <c r="L985" s="47"/>
      <c r="M985" s="47"/>
      <c r="N985" s="47"/>
    </row>
    <row r="986" spans="11:14" ht="18" customHeight="1" x14ac:dyDescent="0.25">
      <c r="K986" s="47"/>
      <c r="L986" s="47"/>
      <c r="M986" s="47"/>
      <c r="N986" s="47"/>
    </row>
    <row r="987" spans="11:14" ht="18" customHeight="1" x14ac:dyDescent="0.25">
      <c r="K987" s="47"/>
      <c r="L987" s="47"/>
      <c r="M987" s="47"/>
      <c r="N987" s="47"/>
    </row>
    <row r="988" spans="11:14" ht="18" customHeight="1" x14ac:dyDescent="0.25">
      <c r="K988" s="47"/>
      <c r="L988" s="47"/>
      <c r="M988" s="47"/>
      <c r="N988" s="47"/>
    </row>
    <row r="989" spans="11:14" ht="18" customHeight="1" x14ac:dyDescent="0.25">
      <c r="K989" s="47"/>
      <c r="L989" s="47"/>
      <c r="M989" s="47"/>
      <c r="N989" s="47"/>
    </row>
    <row r="990" spans="11:14" ht="18" customHeight="1" x14ac:dyDescent="0.25">
      <c r="K990" s="47"/>
      <c r="L990" s="47"/>
      <c r="M990" s="47"/>
      <c r="N990" s="47"/>
    </row>
    <row r="991" spans="11:14" ht="18" customHeight="1" x14ac:dyDescent="0.25">
      <c r="K991" s="47"/>
      <c r="L991" s="47"/>
      <c r="M991" s="47"/>
      <c r="N991" s="47"/>
    </row>
    <row r="992" spans="11:14" ht="18" customHeight="1" x14ac:dyDescent="0.25">
      <c r="K992" s="47"/>
      <c r="L992" s="47"/>
      <c r="M992" s="47"/>
      <c r="N992" s="47"/>
    </row>
    <row r="993" spans="11:14" ht="18" customHeight="1" x14ac:dyDescent="0.25">
      <c r="K993" s="47"/>
      <c r="L993" s="47"/>
      <c r="M993" s="47"/>
      <c r="N993" s="47"/>
    </row>
    <row r="994" spans="11:14" ht="18" customHeight="1" x14ac:dyDescent="0.25">
      <c r="K994" s="47"/>
      <c r="L994" s="47"/>
      <c r="M994" s="47"/>
      <c r="N994" s="47"/>
    </row>
    <row r="995" spans="11:14" ht="18" customHeight="1" x14ac:dyDescent="0.25">
      <c r="K995" s="47"/>
      <c r="L995" s="47"/>
      <c r="M995" s="47"/>
      <c r="N995" s="47"/>
    </row>
    <row r="996" spans="11:14" ht="18" customHeight="1" x14ac:dyDescent="0.25">
      <c r="K996" s="47"/>
      <c r="L996" s="47"/>
      <c r="M996" s="47"/>
      <c r="N996" s="47"/>
    </row>
    <row r="997" spans="11:14" ht="18" customHeight="1" x14ac:dyDescent="0.25">
      <c r="K997" s="47"/>
      <c r="L997" s="47"/>
      <c r="M997" s="47"/>
      <c r="N997" s="47"/>
    </row>
    <row r="998" spans="11:14" ht="18" customHeight="1" x14ac:dyDescent="0.25">
      <c r="K998" s="47"/>
      <c r="L998" s="47"/>
      <c r="M998" s="47"/>
      <c r="N998" s="47"/>
    </row>
    <row r="999" spans="11:14" ht="18" customHeight="1" x14ac:dyDescent="0.25">
      <c r="K999" s="47"/>
      <c r="L999" s="47"/>
      <c r="M999" s="47"/>
      <c r="N999" s="47"/>
    </row>
    <row r="1000" spans="11:14" ht="18" customHeight="1" x14ac:dyDescent="0.25">
      <c r="K1000" s="47"/>
      <c r="L1000" s="47"/>
      <c r="M1000" s="47"/>
      <c r="N1000" s="47"/>
    </row>
    <row r="1001" spans="11:14" ht="18" customHeight="1" x14ac:dyDescent="0.25">
      <c r="K1001" s="47"/>
      <c r="L1001" s="47"/>
      <c r="M1001" s="47"/>
      <c r="N1001" s="47"/>
    </row>
    <row r="1002" spans="11:14" ht="18" customHeight="1" x14ac:dyDescent="0.25">
      <c r="K1002" s="47"/>
      <c r="L1002" s="47"/>
      <c r="M1002" s="47"/>
      <c r="N1002" s="47"/>
    </row>
    <row r="1003" spans="11:14" ht="18" customHeight="1" x14ac:dyDescent="0.25">
      <c r="K1003" s="47"/>
      <c r="L1003" s="47"/>
      <c r="M1003" s="47"/>
      <c r="N1003" s="47"/>
    </row>
    <row r="1004" spans="11:14" ht="18" customHeight="1" x14ac:dyDescent="0.25">
      <c r="K1004" s="47"/>
      <c r="L1004" s="47"/>
      <c r="M1004" s="47"/>
      <c r="N1004" s="47"/>
    </row>
    <row r="1005" spans="11:14" ht="18" customHeight="1" x14ac:dyDescent="0.25">
      <c r="K1005" s="47"/>
      <c r="L1005" s="47"/>
      <c r="M1005" s="47"/>
      <c r="N1005" s="47"/>
    </row>
    <row r="1006" spans="11:14" ht="18" customHeight="1" x14ac:dyDescent="0.25">
      <c r="K1006" s="47"/>
      <c r="L1006" s="47"/>
      <c r="M1006" s="47"/>
      <c r="N1006" s="47"/>
    </row>
    <row r="1007" spans="11:14" ht="18" customHeight="1" x14ac:dyDescent="0.25">
      <c r="K1007" s="47"/>
      <c r="L1007" s="47"/>
      <c r="M1007" s="47"/>
      <c r="N1007" s="47"/>
    </row>
    <row r="1008" spans="11:14" ht="18" customHeight="1" x14ac:dyDescent="0.25">
      <c r="K1008" s="47"/>
      <c r="L1008" s="47"/>
      <c r="M1008" s="47"/>
      <c r="N1008" s="47"/>
    </row>
    <row r="1009" spans="11:14" ht="18" customHeight="1" x14ac:dyDescent="0.25">
      <c r="K1009" s="47"/>
      <c r="L1009" s="47"/>
      <c r="M1009" s="47"/>
      <c r="N1009" s="47"/>
    </row>
    <row r="1010" spans="11:14" ht="18" customHeight="1" x14ac:dyDescent="0.25">
      <c r="K1010" s="47"/>
      <c r="L1010" s="47"/>
      <c r="M1010" s="47"/>
      <c r="N1010" s="47"/>
    </row>
    <row r="1011" spans="11:14" ht="18" customHeight="1" x14ac:dyDescent="0.25">
      <c r="K1011" s="47"/>
      <c r="L1011" s="47"/>
      <c r="M1011" s="47"/>
      <c r="N1011" s="47"/>
    </row>
    <row r="1012" spans="11:14" ht="18" customHeight="1" x14ac:dyDescent="0.25">
      <c r="K1012" s="47"/>
      <c r="L1012" s="47"/>
      <c r="M1012" s="47"/>
      <c r="N1012" s="47"/>
    </row>
    <row r="1013" spans="11:14" ht="18" customHeight="1" x14ac:dyDescent="0.25">
      <c r="K1013" s="47"/>
      <c r="L1013" s="47"/>
      <c r="M1013" s="47"/>
      <c r="N1013" s="47"/>
    </row>
    <row r="1014" spans="11:14" ht="18" customHeight="1" x14ac:dyDescent="0.25">
      <c r="K1014" s="47"/>
      <c r="L1014" s="47"/>
      <c r="M1014" s="47"/>
      <c r="N1014" s="47"/>
    </row>
    <row r="1015" spans="11:14" ht="18" customHeight="1" x14ac:dyDescent="0.25">
      <c r="K1015" s="47"/>
      <c r="L1015" s="47"/>
      <c r="M1015" s="47"/>
      <c r="N1015" s="47"/>
    </row>
    <row r="1016" spans="11:14" ht="18" customHeight="1" x14ac:dyDescent="0.25">
      <c r="K1016" s="47"/>
      <c r="L1016" s="47"/>
      <c r="M1016" s="47"/>
      <c r="N1016" s="47"/>
    </row>
    <row r="1017" spans="11:14" ht="18" customHeight="1" x14ac:dyDescent="0.25">
      <c r="K1017" s="47"/>
      <c r="L1017" s="47"/>
      <c r="M1017" s="47"/>
      <c r="N1017" s="47"/>
    </row>
    <row r="1018" spans="11:14" ht="18" customHeight="1" x14ac:dyDescent="0.25">
      <c r="K1018" s="47"/>
      <c r="L1018" s="47"/>
      <c r="M1018" s="47"/>
      <c r="N1018" s="47"/>
    </row>
    <row r="1019" spans="11:14" ht="18" customHeight="1" x14ac:dyDescent="0.25">
      <c r="K1019" s="47"/>
      <c r="L1019" s="47"/>
      <c r="M1019" s="47"/>
      <c r="N1019" s="47"/>
    </row>
    <row r="1020" spans="11:14" ht="18" customHeight="1" x14ac:dyDescent="0.25">
      <c r="K1020" s="47"/>
      <c r="L1020" s="47"/>
      <c r="M1020" s="47"/>
      <c r="N1020" s="47"/>
    </row>
    <row r="1021" spans="11:14" ht="18" customHeight="1" x14ac:dyDescent="0.25">
      <c r="K1021" s="47"/>
      <c r="L1021" s="47"/>
      <c r="M1021" s="47"/>
      <c r="N1021" s="47"/>
    </row>
    <row r="1022" spans="11:14" ht="18" customHeight="1" x14ac:dyDescent="0.25">
      <c r="K1022" s="47"/>
      <c r="L1022" s="47"/>
      <c r="M1022" s="47"/>
      <c r="N1022" s="47"/>
    </row>
    <row r="1023" spans="11:14" ht="18" customHeight="1" x14ac:dyDescent="0.25">
      <c r="K1023" s="47"/>
      <c r="L1023" s="47"/>
      <c r="M1023" s="47"/>
      <c r="N1023" s="47"/>
    </row>
    <row r="1024" spans="11:14" ht="18" customHeight="1" x14ac:dyDescent="0.25">
      <c r="K1024" s="47"/>
      <c r="L1024" s="47"/>
      <c r="M1024" s="47"/>
      <c r="N1024" s="47"/>
    </row>
    <row r="1025" spans="11:14" ht="18" customHeight="1" x14ac:dyDescent="0.25">
      <c r="K1025" s="47"/>
      <c r="L1025" s="47"/>
      <c r="M1025" s="47"/>
      <c r="N1025" s="47"/>
    </row>
    <row r="1026" spans="11:14" ht="18" customHeight="1" x14ac:dyDescent="0.25">
      <c r="K1026" s="47"/>
      <c r="L1026" s="47"/>
      <c r="M1026" s="47"/>
      <c r="N1026" s="47"/>
    </row>
    <row r="1027" spans="11:14" ht="18" customHeight="1" x14ac:dyDescent="0.25">
      <c r="K1027" s="47"/>
      <c r="L1027" s="47"/>
      <c r="M1027" s="47"/>
      <c r="N1027" s="47"/>
    </row>
    <row r="1028" spans="11:14" ht="18" customHeight="1" x14ac:dyDescent="0.25">
      <c r="K1028" s="47"/>
      <c r="L1028" s="47"/>
      <c r="M1028" s="47"/>
      <c r="N1028" s="47"/>
    </row>
    <row r="1029" spans="11:14" ht="18" customHeight="1" x14ac:dyDescent="0.25">
      <c r="K1029" s="47"/>
      <c r="L1029" s="47"/>
      <c r="M1029" s="47"/>
      <c r="N1029" s="47"/>
    </row>
    <row r="1030" spans="11:14" ht="18" customHeight="1" x14ac:dyDescent="0.25">
      <c r="K1030" s="47"/>
      <c r="L1030" s="47"/>
      <c r="M1030" s="47"/>
      <c r="N1030" s="47"/>
    </row>
    <row r="1031" spans="11:14" ht="18" customHeight="1" x14ac:dyDescent="0.25">
      <c r="K1031" s="47"/>
      <c r="L1031" s="47"/>
      <c r="M1031" s="47"/>
      <c r="N1031" s="47"/>
    </row>
    <row r="1032" spans="11:14" ht="18" customHeight="1" x14ac:dyDescent="0.25">
      <c r="K1032" s="47"/>
      <c r="L1032" s="47"/>
      <c r="M1032" s="47"/>
      <c r="N1032" s="47"/>
    </row>
    <row r="1033" spans="11:14" ht="18" customHeight="1" x14ac:dyDescent="0.25">
      <c r="K1033" s="47"/>
      <c r="L1033" s="47"/>
      <c r="M1033" s="47"/>
      <c r="N1033" s="47"/>
    </row>
    <row r="1034" spans="11:14" ht="18" customHeight="1" x14ac:dyDescent="0.25">
      <c r="K1034" s="47"/>
      <c r="L1034" s="47"/>
      <c r="M1034" s="47"/>
      <c r="N1034" s="47"/>
    </row>
    <row r="1035" spans="11:14" ht="18" customHeight="1" x14ac:dyDescent="0.25">
      <c r="K1035" s="47"/>
      <c r="L1035" s="47"/>
      <c r="M1035" s="47"/>
      <c r="N1035" s="47"/>
    </row>
    <row r="1036" spans="11:14" ht="18" customHeight="1" x14ac:dyDescent="0.25">
      <c r="K1036" s="47"/>
      <c r="L1036" s="47"/>
      <c r="M1036" s="47"/>
      <c r="N1036" s="47"/>
    </row>
    <row r="1037" spans="11:14" ht="18" customHeight="1" x14ac:dyDescent="0.25">
      <c r="K1037" s="47"/>
      <c r="L1037" s="47"/>
      <c r="M1037" s="47"/>
      <c r="N1037" s="47"/>
    </row>
    <row r="1038" spans="11:14" ht="18" customHeight="1" x14ac:dyDescent="0.25">
      <c r="K1038" s="47"/>
      <c r="L1038" s="47"/>
      <c r="M1038" s="47"/>
      <c r="N1038" s="47"/>
    </row>
    <row r="1039" spans="11:14" ht="18" customHeight="1" x14ac:dyDescent="0.25">
      <c r="K1039" s="47"/>
      <c r="L1039" s="47"/>
      <c r="M1039" s="47"/>
      <c r="N1039" s="47"/>
    </row>
    <row r="1040" spans="11:14" ht="18" customHeight="1" x14ac:dyDescent="0.25">
      <c r="K1040" s="47"/>
      <c r="L1040" s="47"/>
      <c r="M1040" s="47"/>
      <c r="N1040" s="47"/>
    </row>
    <row r="1041" spans="11:14" ht="18" customHeight="1" x14ac:dyDescent="0.25">
      <c r="K1041" s="47"/>
      <c r="L1041" s="47"/>
      <c r="M1041" s="47"/>
      <c r="N1041" s="47"/>
    </row>
    <row r="1042" spans="11:14" ht="18" customHeight="1" x14ac:dyDescent="0.25">
      <c r="K1042" s="47"/>
      <c r="L1042" s="47"/>
      <c r="M1042" s="47"/>
      <c r="N1042" s="47"/>
    </row>
    <row r="1043" spans="11:14" ht="18" customHeight="1" x14ac:dyDescent="0.25">
      <c r="K1043" s="47"/>
      <c r="L1043" s="47"/>
      <c r="M1043" s="47"/>
      <c r="N1043" s="47"/>
    </row>
    <row r="1044" spans="11:14" ht="18" customHeight="1" x14ac:dyDescent="0.25">
      <c r="K1044" s="47"/>
      <c r="L1044" s="47"/>
      <c r="M1044" s="47"/>
      <c r="N1044" s="47"/>
    </row>
    <row r="1045" spans="11:14" ht="18" customHeight="1" x14ac:dyDescent="0.25">
      <c r="K1045" s="47"/>
      <c r="L1045" s="47"/>
      <c r="M1045" s="47"/>
      <c r="N1045" s="47"/>
    </row>
    <row r="1046" spans="11:14" ht="18" customHeight="1" x14ac:dyDescent="0.25">
      <c r="K1046" s="47"/>
      <c r="L1046" s="47"/>
      <c r="M1046" s="47"/>
      <c r="N1046" s="47"/>
    </row>
    <row r="1047" spans="11:14" ht="18" customHeight="1" x14ac:dyDescent="0.25">
      <c r="K1047" s="47"/>
      <c r="L1047" s="47"/>
      <c r="M1047" s="47"/>
      <c r="N1047" s="47"/>
    </row>
    <row r="1048" spans="11:14" ht="18" customHeight="1" x14ac:dyDescent="0.25">
      <c r="K1048" s="47"/>
      <c r="L1048" s="47"/>
      <c r="M1048" s="47"/>
      <c r="N1048" s="47"/>
    </row>
    <row r="1049" spans="11:14" ht="18" customHeight="1" x14ac:dyDescent="0.25">
      <c r="K1049" s="47"/>
      <c r="L1049" s="47"/>
      <c r="M1049" s="47"/>
      <c r="N1049" s="47"/>
    </row>
    <row r="1050" spans="11:14" ht="18" customHeight="1" x14ac:dyDescent="0.25">
      <c r="K1050" s="47"/>
      <c r="L1050" s="47"/>
      <c r="M1050" s="47"/>
      <c r="N1050" s="47"/>
    </row>
    <row r="1051" spans="11:14" ht="18" customHeight="1" x14ac:dyDescent="0.25">
      <c r="K1051" s="47"/>
      <c r="L1051" s="47"/>
      <c r="M1051" s="47"/>
      <c r="N1051" s="47"/>
    </row>
    <row r="1052" spans="11:14" ht="18" customHeight="1" x14ac:dyDescent="0.25">
      <c r="K1052" s="47"/>
      <c r="L1052" s="47"/>
      <c r="M1052" s="47"/>
      <c r="N1052" s="47"/>
    </row>
    <row r="1053" spans="11:14" ht="18" customHeight="1" x14ac:dyDescent="0.25">
      <c r="K1053" s="47"/>
      <c r="L1053" s="47"/>
      <c r="M1053" s="47"/>
      <c r="N1053" s="47"/>
    </row>
    <row r="1054" spans="11:14" ht="18" customHeight="1" x14ac:dyDescent="0.25">
      <c r="K1054" s="47"/>
      <c r="L1054" s="47"/>
      <c r="M1054" s="47"/>
      <c r="N1054" s="47"/>
    </row>
    <row r="1055" spans="11:14" ht="18" customHeight="1" x14ac:dyDescent="0.25">
      <c r="K1055" s="47"/>
      <c r="L1055" s="47"/>
      <c r="M1055" s="47"/>
      <c r="N1055" s="47"/>
    </row>
    <row r="1056" spans="11:14" ht="18" customHeight="1" x14ac:dyDescent="0.25">
      <c r="K1056" s="47"/>
      <c r="L1056" s="47"/>
      <c r="M1056" s="47"/>
      <c r="N1056" s="47"/>
    </row>
    <row r="1057" spans="11:14" ht="18" customHeight="1" x14ac:dyDescent="0.25">
      <c r="K1057" s="47"/>
      <c r="L1057" s="47"/>
      <c r="M1057" s="47"/>
      <c r="N1057" s="47"/>
    </row>
    <row r="1058" spans="11:14" ht="18" customHeight="1" x14ac:dyDescent="0.25">
      <c r="K1058" s="47"/>
      <c r="L1058" s="47"/>
      <c r="M1058" s="47"/>
      <c r="N1058" s="47"/>
    </row>
    <row r="1059" spans="11:14" ht="18" customHeight="1" x14ac:dyDescent="0.25">
      <c r="K1059" s="47"/>
      <c r="L1059" s="47"/>
      <c r="M1059" s="47"/>
      <c r="N1059" s="47"/>
    </row>
    <row r="1060" spans="11:14" ht="18" customHeight="1" x14ac:dyDescent="0.25">
      <c r="K1060" s="47"/>
      <c r="L1060" s="47"/>
      <c r="M1060" s="47"/>
      <c r="N1060" s="47"/>
    </row>
    <row r="1061" spans="11:14" ht="18" customHeight="1" x14ac:dyDescent="0.25">
      <c r="K1061" s="47"/>
      <c r="L1061" s="47"/>
      <c r="M1061" s="47"/>
      <c r="N1061" s="47"/>
    </row>
    <row r="1062" spans="11:14" ht="18" customHeight="1" x14ac:dyDescent="0.25">
      <c r="K1062" s="47"/>
      <c r="L1062" s="47"/>
      <c r="M1062" s="47"/>
      <c r="N1062" s="47"/>
    </row>
    <row r="1063" spans="11:14" ht="18" customHeight="1" x14ac:dyDescent="0.25">
      <c r="K1063" s="47"/>
      <c r="L1063" s="47"/>
      <c r="M1063" s="47"/>
      <c r="N1063" s="47"/>
    </row>
    <row r="1064" spans="11:14" ht="18" customHeight="1" x14ac:dyDescent="0.25">
      <c r="K1064" s="47"/>
      <c r="L1064" s="47"/>
      <c r="M1064" s="47"/>
      <c r="N1064" s="47"/>
    </row>
    <row r="1065" spans="11:14" ht="18" customHeight="1" x14ac:dyDescent="0.25">
      <c r="K1065" s="47"/>
      <c r="L1065" s="47"/>
      <c r="M1065" s="47"/>
      <c r="N1065" s="47"/>
    </row>
    <row r="1066" spans="11:14" ht="18" customHeight="1" x14ac:dyDescent="0.25">
      <c r="K1066" s="47"/>
      <c r="L1066" s="47"/>
      <c r="M1066" s="47"/>
      <c r="N1066" s="47"/>
    </row>
    <row r="1067" spans="11:14" ht="18" customHeight="1" x14ac:dyDescent="0.25">
      <c r="K1067" s="47"/>
      <c r="L1067" s="47"/>
      <c r="M1067" s="47"/>
      <c r="N1067" s="47"/>
    </row>
    <row r="1068" spans="11:14" ht="18" customHeight="1" x14ac:dyDescent="0.25">
      <c r="K1068" s="47"/>
      <c r="L1068" s="47"/>
      <c r="M1068" s="47"/>
      <c r="N1068" s="47"/>
    </row>
    <row r="1069" spans="11:14" ht="18" customHeight="1" x14ac:dyDescent="0.25">
      <c r="K1069" s="47"/>
      <c r="L1069" s="47"/>
      <c r="M1069" s="47"/>
      <c r="N1069" s="47"/>
    </row>
    <row r="1070" spans="11:14" ht="18" customHeight="1" x14ac:dyDescent="0.25">
      <c r="K1070" s="47"/>
      <c r="L1070" s="47"/>
      <c r="M1070" s="47"/>
      <c r="N1070" s="47"/>
    </row>
    <row r="1071" spans="11:14" ht="18" customHeight="1" x14ac:dyDescent="0.25">
      <c r="K1071" s="47"/>
      <c r="L1071" s="47"/>
      <c r="M1071" s="47"/>
      <c r="N1071" s="47"/>
    </row>
    <row r="1072" spans="11:14" ht="18" customHeight="1" x14ac:dyDescent="0.25">
      <c r="K1072" s="47"/>
      <c r="L1072" s="47"/>
      <c r="M1072" s="47"/>
      <c r="N1072" s="47"/>
    </row>
    <row r="1073" spans="11:14" ht="18" customHeight="1" x14ac:dyDescent="0.25">
      <c r="K1073" s="47"/>
      <c r="L1073" s="47"/>
      <c r="M1073" s="47"/>
      <c r="N1073" s="47"/>
    </row>
    <row r="1074" spans="11:14" ht="18" customHeight="1" x14ac:dyDescent="0.25">
      <c r="K1074" s="47"/>
      <c r="L1074" s="47"/>
      <c r="M1074" s="47"/>
      <c r="N1074" s="47"/>
    </row>
    <row r="1075" spans="11:14" ht="18" customHeight="1" x14ac:dyDescent="0.25">
      <c r="K1075" s="47"/>
      <c r="L1075" s="47"/>
      <c r="M1075" s="47"/>
      <c r="N1075" s="47"/>
    </row>
    <row r="1076" spans="11:14" ht="18" customHeight="1" x14ac:dyDescent="0.25">
      <c r="K1076" s="47"/>
      <c r="L1076" s="47"/>
      <c r="M1076" s="47"/>
      <c r="N1076" s="47"/>
    </row>
    <row r="1077" spans="11:14" ht="18" customHeight="1" x14ac:dyDescent="0.25">
      <c r="K1077" s="47"/>
      <c r="L1077" s="47"/>
      <c r="M1077" s="47"/>
      <c r="N1077" s="47"/>
    </row>
    <row r="1078" spans="11:14" ht="18" customHeight="1" x14ac:dyDescent="0.25">
      <c r="K1078" s="47"/>
      <c r="L1078" s="47"/>
      <c r="M1078" s="47"/>
      <c r="N1078" s="47"/>
    </row>
    <row r="1079" spans="11:14" ht="18" customHeight="1" x14ac:dyDescent="0.25">
      <c r="K1079" s="47"/>
      <c r="L1079" s="47"/>
      <c r="M1079" s="47"/>
      <c r="N1079" s="47"/>
    </row>
    <row r="1080" spans="11:14" ht="18" customHeight="1" x14ac:dyDescent="0.25">
      <c r="K1080" s="47"/>
      <c r="L1080" s="47"/>
      <c r="M1080" s="47"/>
      <c r="N1080" s="47"/>
    </row>
    <row r="1081" spans="11:14" ht="18" customHeight="1" x14ac:dyDescent="0.25">
      <c r="K1081" s="47"/>
      <c r="L1081" s="47"/>
      <c r="M1081" s="47"/>
      <c r="N1081" s="47"/>
    </row>
    <row r="1082" spans="11:14" ht="18" customHeight="1" x14ac:dyDescent="0.25">
      <c r="K1082" s="47"/>
      <c r="L1082" s="47"/>
      <c r="M1082" s="47"/>
      <c r="N1082" s="47"/>
    </row>
    <row r="1083" spans="11:14" ht="18" customHeight="1" x14ac:dyDescent="0.25">
      <c r="K1083" s="47"/>
      <c r="L1083" s="47"/>
      <c r="M1083" s="47"/>
      <c r="N1083" s="47"/>
    </row>
    <row r="1084" spans="11:14" ht="18" customHeight="1" x14ac:dyDescent="0.25">
      <c r="K1084" s="47"/>
      <c r="L1084" s="47"/>
      <c r="M1084" s="47"/>
      <c r="N1084" s="47"/>
    </row>
    <row r="1085" spans="11:14" ht="18" customHeight="1" x14ac:dyDescent="0.25">
      <c r="K1085" s="47"/>
      <c r="L1085" s="47"/>
      <c r="M1085" s="47"/>
      <c r="N1085" s="47"/>
    </row>
    <row r="1086" spans="11:14" ht="18" customHeight="1" x14ac:dyDescent="0.25">
      <c r="K1086" s="47"/>
      <c r="L1086" s="47"/>
      <c r="M1086" s="47"/>
      <c r="N1086" s="47"/>
    </row>
    <row r="1087" spans="11:14" ht="18" customHeight="1" x14ac:dyDescent="0.25">
      <c r="K1087" s="47"/>
      <c r="L1087" s="47"/>
      <c r="M1087" s="47"/>
      <c r="N1087" s="47"/>
    </row>
    <row r="1088" spans="11:14" ht="18" customHeight="1" x14ac:dyDescent="0.25">
      <c r="K1088" s="47"/>
      <c r="L1088" s="47"/>
      <c r="M1088" s="47"/>
      <c r="N1088" s="47"/>
    </row>
    <row r="1089" spans="11:14" ht="18" customHeight="1" x14ac:dyDescent="0.25">
      <c r="K1089" s="47"/>
      <c r="L1089" s="47"/>
      <c r="M1089" s="47"/>
      <c r="N1089" s="47"/>
    </row>
    <row r="1090" spans="11:14" ht="18" customHeight="1" x14ac:dyDescent="0.25">
      <c r="K1090" s="47"/>
      <c r="L1090" s="47"/>
      <c r="M1090" s="47"/>
      <c r="N1090" s="47"/>
    </row>
    <row r="1091" spans="11:14" ht="18" customHeight="1" x14ac:dyDescent="0.25">
      <c r="K1091" s="47"/>
      <c r="L1091" s="47"/>
      <c r="M1091" s="47"/>
      <c r="N1091" s="47"/>
    </row>
    <row r="1092" spans="11:14" ht="18" customHeight="1" x14ac:dyDescent="0.25">
      <c r="K1092" s="47"/>
      <c r="L1092" s="47"/>
      <c r="M1092" s="47"/>
      <c r="N1092" s="47"/>
    </row>
    <row r="1093" spans="11:14" ht="18" customHeight="1" x14ac:dyDescent="0.25">
      <c r="K1093" s="47"/>
      <c r="L1093" s="47"/>
      <c r="M1093" s="47"/>
      <c r="N1093" s="47"/>
    </row>
    <row r="1094" spans="11:14" ht="18" customHeight="1" x14ac:dyDescent="0.25">
      <c r="K1094" s="47"/>
      <c r="L1094" s="47"/>
      <c r="M1094" s="47"/>
      <c r="N1094" s="47"/>
    </row>
    <row r="1095" spans="11:14" ht="18" customHeight="1" x14ac:dyDescent="0.25">
      <c r="K1095" s="47"/>
      <c r="L1095" s="47"/>
      <c r="M1095" s="47"/>
      <c r="N1095" s="47"/>
    </row>
    <row r="1096" spans="11:14" ht="18" customHeight="1" x14ac:dyDescent="0.25">
      <c r="K1096" s="47"/>
      <c r="L1096" s="47"/>
      <c r="M1096" s="47"/>
      <c r="N1096" s="47"/>
    </row>
    <row r="1097" spans="11:14" ht="18" customHeight="1" x14ac:dyDescent="0.25">
      <c r="K1097" s="47"/>
      <c r="L1097" s="47"/>
      <c r="M1097" s="47"/>
      <c r="N1097" s="47"/>
    </row>
    <row r="1098" spans="11:14" ht="18" customHeight="1" x14ac:dyDescent="0.25">
      <c r="K1098" s="47"/>
      <c r="L1098" s="47"/>
      <c r="M1098" s="47"/>
      <c r="N1098" s="47"/>
    </row>
    <row r="1099" spans="11:14" ht="18" customHeight="1" x14ac:dyDescent="0.25">
      <c r="K1099" s="47"/>
      <c r="L1099" s="47"/>
      <c r="M1099" s="47"/>
      <c r="N1099" s="47"/>
    </row>
    <row r="1100" spans="11:14" ht="18" customHeight="1" x14ac:dyDescent="0.25">
      <c r="K1100" s="47"/>
      <c r="L1100" s="47"/>
      <c r="M1100" s="47"/>
      <c r="N1100" s="47"/>
    </row>
    <row r="1101" spans="11:14" ht="18" customHeight="1" x14ac:dyDescent="0.25">
      <c r="K1101" s="47"/>
      <c r="L1101" s="47"/>
      <c r="M1101" s="47"/>
      <c r="N1101" s="47"/>
    </row>
    <row r="1102" spans="11:14" ht="18" customHeight="1" x14ac:dyDescent="0.25">
      <c r="K1102" s="47"/>
      <c r="L1102" s="47"/>
      <c r="M1102" s="47"/>
      <c r="N1102" s="47"/>
    </row>
    <row r="1103" spans="11:14" ht="18" customHeight="1" x14ac:dyDescent="0.25">
      <c r="K1103" s="47"/>
      <c r="L1103" s="47"/>
      <c r="M1103" s="47"/>
      <c r="N1103" s="47"/>
    </row>
    <row r="1104" spans="11:14" ht="18" customHeight="1" x14ac:dyDescent="0.25">
      <c r="K1104" s="47"/>
      <c r="L1104" s="47"/>
      <c r="M1104" s="47"/>
      <c r="N1104" s="47"/>
    </row>
    <row r="1105" spans="11:14" ht="18" customHeight="1" x14ac:dyDescent="0.25">
      <c r="K1105" s="47"/>
      <c r="L1105" s="47"/>
      <c r="M1105" s="47"/>
      <c r="N1105" s="47"/>
    </row>
    <row r="1106" spans="11:14" ht="18" customHeight="1" x14ac:dyDescent="0.25">
      <c r="K1106" s="47"/>
      <c r="L1106" s="47"/>
      <c r="M1106" s="47"/>
      <c r="N1106" s="47"/>
    </row>
    <row r="1107" spans="11:14" ht="18" customHeight="1" x14ac:dyDescent="0.25">
      <c r="K1107" s="47"/>
      <c r="L1107" s="47"/>
      <c r="M1107" s="47"/>
      <c r="N1107" s="47"/>
    </row>
    <row r="1108" spans="11:14" ht="18" customHeight="1" x14ac:dyDescent="0.25">
      <c r="K1108" s="47"/>
      <c r="L1108" s="47"/>
      <c r="M1108" s="47"/>
      <c r="N1108" s="47"/>
    </row>
    <row r="1109" spans="11:14" ht="18" customHeight="1" x14ac:dyDescent="0.25">
      <c r="K1109" s="47"/>
      <c r="L1109" s="47"/>
      <c r="M1109" s="47"/>
      <c r="N1109" s="47"/>
    </row>
    <row r="1110" spans="11:14" ht="18" customHeight="1" x14ac:dyDescent="0.25">
      <c r="K1110" s="47"/>
      <c r="L1110" s="47"/>
      <c r="M1110" s="47"/>
      <c r="N1110" s="47"/>
    </row>
    <row r="1111" spans="11:14" ht="18" customHeight="1" x14ac:dyDescent="0.25">
      <c r="K1111" s="47"/>
      <c r="L1111" s="47"/>
      <c r="M1111" s="47"/>
      <c r="N1111" s="47"/>
    </row>
    <row r="1112" spans="11:14" ht="18" customHeight="1" x14ac:dyDescent="0.25">
      <c r="K1112" s="47"/>
      <c r="L1112" s="47"/>
      <c r="M1112" s="47"/>
      <c r="N1112" s="47"/>
    </row>
    <row r="1113" spans="11:14" ht="18" customHeight="1" x14ac:dyDescent="0.25">
      <c r="K1113" s="47"/>
      <c r="L1113" s="47"/>
      <c r="M1113" s="47"/>
      <c r="N1113" s="47"/>
    </row>
    <row r="1114" spans="11:14" ht="18" customHeight="1" x14ac:dyDescent="0.25">
      <c r="K1114" s="47"/>
      <c r="L1114" s="47"/>
      <c r="M1114" s="47"/>
      <c r="N1114" s="47"/>
    </row>
    <row r="1115" spans="11:14" ht="18" customHeight="1" x14ac:dyDescent="0.25">
      <c r="K1115" s="47"/>
      <c r="L1115" s="47"/>
      <c r="M1115" s="47"/>
      <c r="N1115" s="47"/>
    </row>
    <row r="1116" spans="11:14" ht="18" customHeight="1" x14ac:dyDescent="0.25">
      <c r="K1116" s="47"/>
      <c r="L1116" s="47"/>
      <c r="M1116" s="47"/>
      <c r="N1116" s="47"/>
    </row>
    <row r="1117" spans="11:14" ht="18" customHeight="1" x14ac:dyDescent="0.25">
      <c r="K1117" s="47"/>
      <c r="L1117" s="47"/>
      <c r="M1117" s="47"/>
      <c r="N1117" s="47"/>
    </row>
    <row r="1118" spans="11:14" ht="18" customHeight="1" x14ac:dyDescent="0.25">
      <c r="K1118" s="47"/>
      <c r="L1118" s="47"/>
      <c r="M1118" s="47"/>
      <c r="N1118" s="47"/>
    </row>
    <row r="1119" spans="11:14" ht="18" customHeight="1" x14ac:dyDescent="0.25">
      <c r="K1119" s="47"/>
      <c r="L1119" s="47"/>
      <c r="M1119" s="47"/>
      <c r="N1119" s="47"/>
    </row>
    <row r="1120" spans="11:14" ht="18" customHeight="1" x14ac:dyDescent="0.25">
      <c r="K1120" s="47"/>
      <c r="L1120" s="47"/>
      <c r="M1120" s="47"/>
      <c r="N1120" s="47"/>
    </row>
    <row r="1121" spans="11:14" ht="18" customHeight="1" x14ac:dyDescent="0.25">
      <c r="K1121" s="47"/>
      <c r="L1121" s="47"/>
      <c r="M1121" s="47"/>
      <c r="N1121" s="47"/>
    </row>
    <row r="1122" spans="11:14" ht="18" customHeight="1" x14ac:dyDescent="0.25">
      <c r="K1122" s="47"/>
      <c r="L1122" s="47"/>
      <c r="M1122" s="47"/>
      <c r="N1122" s="47"/>
    </row>
    <row r="1123" spans="11:14" ht="18" customHeight="1" x14ac:dyDescent="0.25">
      <c r="K1123" s="47"/>
      <c r="L1123" s="47"/>
      <c r="M1123" s="47"/>
      <c r="N1123" s="47"/>
    </row>
    <row r="1124" spans="11:14" ht="18" customHeight="1" x14ac:dyDescent="0.25">
      <c r="K1124" s="47"/>
      <c r="L1124" s="47"/>
      <c r="M1124" s="47"/>
      <c r="N1124" s="47"/>
    </row>
    <row r="1125" spans="11:14" ht="18" customHeight="1" x14ac:dyDescent="0.25">
      <c r="K1125" s="47"/>
      <c r="L1125" s="47"/>
      <c r="M1125" s="47"/>
      <c r="N1125" s="47"/>
    </row>
    <row r="1126" spans="11:14" ht="18" customHeight="1" x14ac:dyDescent="0.25">
      <c r="K1126" s="47"/>
      <c r="L1126" s="47"/>
      <c r="M1126" s="47"/>
      <c r="N1126" s="47"/>
    </row>
    <row r="1127" spans="11:14" ht="18" customHeight="1" x14ac:dyDescent="0.25">
      <c r="K1127" s="47"/>
      <c r="L1127" s="47"/>
      <c r="M1127" s="47"/>
      <c r="N1127" s="47"/>
    </row>
    <row r="1128" spans="11:14" ht="18" customHeight="1" x14ac:dyDescent="0.25">
      <c r="K1128" s="47"/>
      <c r="L1128" s="47"/>
      <c r="M1128" s="47"/>
      <c r="N1128" s="47"/>
    </row>
    <row r="1129" spans="11:14" ht="18" customHeight="1" x14ac:dyDescent="0.25">
      <c r="K1129" s="47"/>
      <c r="L1129" s="47"/>
      <c r="M1129" s="47"/>
      <c r="N1129" s="47"/>
    </row>
    <row r="1130" spans="11:14" ht="18" customHeight="1" x14ac:dyDescent="0.25">
      <c r="K1130" s="47"/>
      <c r="L1130" s="47"/>
      <c r="M1130" s="47"/>
      <c r="N1130" s="47"/>
    </row>
    <row r="1131" spans="11:14" ht="18" customHeight="1" x14ac:dyDescent="0.25">
      <c r="K1131" s="47"/>
      <c r="L1131" s="47"/>
      <c r="M1131" s="47"/>
      <c r="N1131" s="47"/>
    </row>
    <row r="1132" spans="11:14" ht="18" customHeight="1" x14ac:dyDescent="0.25">
      <c r="K1132" s="47"/>
      <c r="L1132" s="47"/>
      <c r="M1132" s="47"/>
      <c r="N1132" s="47"/>
    </row>
    <row r="1133" spans="11:14" ht="18" customHeight="1" x14ac:dyDescent="0.25">
      <c r="K1133" s="47"/>
      <c r="L1133" s="47"/>
      <c r="M1133" s="47"/>
      <c r="N1133" s="47"/>
    </row>
    <row r="1134" spans="11:14" ht="18" customHeight="1" x14ac:dyDescent="0.25">
      <c r="K1134" s="47"/>
      <c r="L1134" s="47"/>
      <c r="M1134" s="47"/>
      <c r="N1134" s="47"/>
    </row>
    <row r="1135" spans="11:14" ht="18" customHeight="1" x14ac:dyDescent="0.25">
      <c r="K1135" s="47"/>
      <c r="L1135" s="47"/>
      <c r="M1135" s="47"/>
      <c r="N1135" s="47"/>
    </row>
    <row r="1136" spans="11:14" ht="18" customHeight="1" x14ac:dyDescent="0.25">
      <c r="K1136" s="47"/>
      <c r="L1136" s="47"/>
      <c r="M1136" s="47"/>
      <c r="N1136" s="47"/>
    </row>
    <row r="1137" spans="11:14" ht="18" customHeight="1" x14ac:dyDescent="0.25">
      <c r="K1137" s="47"/>
      <c r="L1137" s="47"/>
      <c r="M1137" s="47"/>
      <c r="N1137" s="47"/>
    </row>
    <row r="1138" spans="11:14" ht="18" customHeight="1" x14ac:dyDescent="0.25">
      <c r="K1138" s="47"/>
      <c r="L1138" s="47"/>
      <c r="M1138" s="47"/>
      <c r="N1138" s="47"/>
    </row>
    <row r="1139" spans="11:14" ht="18" customHeight="1" x14ac:dyDescent="0.25">
      <c r="K1139" s="47"/>
      <c r="L1139" s="47"/>
      <c r="M1139" s="47"/>
      <c r="N1139" s="47"/>
    </row>
    <row r="1140" spans="11:14" ht="18" customHeight="1" x14ac:dyDescent="0.25">
      <c r="K1140" s="47"/>
      <c r="L1140" s="47"/>
      <c r="M1140" s="47"/>
      <c r="N1140" s="47"/>
    </row>
    <row r="1141" spans="11:14" ht="18" customHeight="1" x14ac:dyDescent="0.25">
      <c r="K1141" s="47"/>
      <c r="L1141" s="47"/>
      <c r="M1141" s="47"/>
      <c r="N1141" s="47"/>
    </row>
    <row r="1142" spans="11:14" ht="18" customHeight="1" x14ac:dyDescent="0.25">
      <c r="K1142" s="47"/>
      <c r="L1142" s="47"/>
      <c r="M1142" s="47"/>
      <c r="N1142" s="47"/>
    </row>
    <row r="1143" spans="11:14" ht="18" customHeight="1" x14ac:dyDescent="0.25">
      <c r="K1143" s="47"/>
      <c r="L1143" s="47"/>
      <c r="M1143" s="47"/>
      <c r="N1143" s="47"/>
    </row>
    <row r="1144" spans="11:14" ht="18" customHeight="1" x14ac:dyDescent="0.25">
      <c r="K1144" s="47"/>
      <c r="L1144" s="47"/>
      <c r="M1144" s="47"/>
      <c r="N1144" s="47"/>
    </row>
    <row r="1145" spans="11:14" ht="18" customHeight="1" x14ac:dyDescent="0.25">
      <c r="K1145" s="47"/>
      <c r="L1145" s="47"/>
      <c r="M1145" s="47"/>
      <c r="N1145" s="47"/>
    </row>
    <row r="1146" spans="11:14" ht="18" customHeight="1" x14ac:dyDescent="0.25">
      <c r="K1146" s="47"/>
      <c r="L1146" s="47"/>
      <c r="M1146" s="47"/>
      <c r="N1146" s="47"/>
    </row>
    <row r="1147" spans="11:14" ht="18" customHeight="1" x14ac:dyDescent="0.25">
      <c r="K1147" s="47"/>
      <c r="L1147" s="47"/>
      <c r="M1147" s="47"/>
      <c r="N1147" s="47"/>
    </row>
    <row r="1148" spans="11:14" ht="18" customHeight="1" x14ac:dyDescent="0.25">
      <c r="K1148" s="47"/>
      <c r="L1148" s="47"/>
      <c r="M1148" s="47"/>
      <c r="N1148" s="47"/>
    </row>
    <row r="1149" spans="11:14" ht="18" customHeight="1" x14ac:dyDescent="0.25">
      <c r="K1149" s="47"/>
      <c r="L1149" s="47"/>
      <c r="M1149" s="47"/>
      <c r="N1149" s="47"/>
    </row>
    <row r="1150" spans="11:14" ht="18" customHeight="1" x14ac:dyDescent="0.25">
      <c r="K1150" s="47"/>
      <c r="L1150" s="47"/>
      <c r="M1150" s="47"/>
      <c r="N1150" s="47"/>
    </row>
    <row r="1151" spans="11:14" ht="18" customHeight="1" x14ac:dyDescent="0.25">
      <c r="K1151" s="47"/>
      <c r="L1151" s="47"/>
      <c r="M1151" s="47"/>
      <c r="N1151" s="47"/>
    </row>
    <row r="1152" spans="11:14" ht="18" customHeight="1" x14ac:dyDescent="0.25">
      <c r="K1152" s="47"/>
      <c r="L1152" s="47"/>
      <c r="M1152" s="47"/>
      <c r="N1152" s="47"/>
    </row>
    <row r="1153" spans="11:14" ht="18" customHeight="1" x14ac:dyDescent="0.25">
      <c r="K1153" s="47"/>
      <c r="L1153" s="47"/>
      <c r="M1153" s="47"/>
      <c r="N1153" s="47"/>
    </row>
    <row r="1154" spans="11:14" ht="18" customHeight="1" x14ac:dyDescent="0.25">
      <c r="K1154" s="47"/>
      <c r="L1154" s="47"/>
      <c r="M1154" s="47"/>
      <c r="N1154" s="47"/>
    </row>
    <row r="1155" spans="11:14" ht="18" customHeight="1" x14ac:dyDescent="0.25">
      <c r="K1155" s="47"/>
      <c r="L1155" s="47"/>
      <c r="M1155" s="47"/>
      <c r="N1155" s="47"/>
    </row>
    <row r="1156" spans="11:14" ht="18" customHeight="1" x14ac:dyDescent="0.25">
      <c r="K1156" s="47"/>
      <c r="L1156" s="47"/>
      <c r="M1156" s="47"/>
      <c r="N1156" s="47"/>
    </row>
    <row r="1157" spans="11:14" ht="18" customHeight="1" x14ac:dyDescent="0.25">
      <c r="K1157" s="47"/>
      <c r="L1157" s="47"/>
      <c r="M1157" s="47"/>
      <c r="N1157" s="47"/>
    </row>
    <row r="1158" spans="11:14" ht="18" customHeight="1" x14ac:dyDescent="0.25">
      <c r="K1158" s="47"/>
      <c r="L1158" s="47"/>
      <c r="M1158" s="47"/>
      <c r="N1158" s="47"/>
    </row>
    <row r="1159" spans="11:14" ht="18" customHeight="1" x14ac:dyDescent="0.25">
      <c r="K1159" s="47"/>
      <c r="L1159" s="47"/>
      <c r="M1159" s="47"/>
      <c r="N1159" s="47"/>
    </row>
    <row r="1160" spans="11:14" ht="18" customHeight="1" x14ac:dyDescent="0.25">
      <c r="K1160" s="47"/>
      <c r="L1160" s="47"/>
      <c r="M1160" s="47"/>
      <c r="N1160" s="47"/>
    </row>
    <row r="1161" spans="11:14" ht="18" customHeight="1" x14ac:dyDescent="0.25">
      <c r="K1161" s="47"/>
      <c r="L1161" s="47"/>
      <c r="M1161" s="47"/>
      <c r="N1161" s="47"/>
    </row>
    <row r="1162" spans="11:14" ht="18" customHeight="1" x14ac:dyDescent="0.25">
      <c r="K1162" s="47"/>
      <c r="L1162" s="47"/>
      <c r="M1162" s="47"/>
      <c r="N1162" s="47"/>
    </row>
    <row r="1163" spans="11:14" ht="18" customHeight="1" x14ac:dyDescent="0.25">
      <c r="K1163" s="47"/>
      <c r="L1163" s="47"/>
      <c r="M1163" s="47"/>
      <c r="N1163" s="47"/>
    </row>
    <row r="1164" spans="11:14" ht="18" customHeight="1" x14ac:dyDescent="0.25">
      <c r="K1164" s="47"/>
      <c r="L1164" s="47"/>
      <c r="M1164" s="47"/>
      <c r="N1164" s="47"/>
    </row>
    <row r="1165" spans="11:14" ht="18" customHeight="1" x14ac:dyDescent="0.25">
      <c r="K1165" s="47"/>
      <c r="L1165" s="47"/>
      <c r="M1165" s="47"/>
      <c r="N1165" s="47"/>
    </row>
    <row r="1166" spans="11:14" ht="18" customHeight="1" x14ac:dyDescent="0.25">
      <c r="K1166" s="47"/>
      <c r="L1166" s="47"/>
      <c r="M1166" s="47"/>
      <c r="N1166" s="47"/>
    </row>
    <row r="1167" spans="11:14" ht="18" customHeight="1" x14ac:dyDescent="0.25">
      <c r="K1167" s="47"/>
      <c r="L1167" s="47"/>
      <c r="M1167" s="47"/>
      <c r="N1167" s="47"/>
    </row>
    <row r="1168" spans="11:14" ht="18" customHeight="1" x14ac:dyDescent="0.25">
      <c r="K1168" s="47"/>
      <c r="L1168" s="47"/>
      <c r="M1168" s="47"/>
      <c r="N1168" s="47"/>
    </row>
    <row r="1169" spans="11:14" ht="18" customHeight="1" x14ac:dyDescent="0.25">
      <c r="K1169" s="47"/>
      <c r="L1169" s="47"/>
      <c r="M1169" s="47"/>
      <c r="N1169" s="47"/>
    </row>
    <row r="1170" spans="11:14" ht="18" customHeight="1" x14ac:dyDescent="0.25">
      <c r="K1170" s="47"/>
      <c r="L1170" s="47"/>
      <c r="M1170" s="47"/>
      <c r="N1170" s="47"/>
    </row>
    <row r="1171" spans="11:14" ht="18" customHeight="1" x14ac:dyDescent="0.25">
      <c r="K1171" s="47"/>
      <c r="L1171" s="47"/>
      <c r="M1171" s="47"/>
      <c r="N1171" s="47"/>
    </row>
    <row r="1172" spans="11:14" ht="18" customHeight="1" x14ac:dyDescent="0.25">
      <c r="K1172" s="47"/>
      <c r="L1172" s="47"/>
      <c r="M1172" s="47"/>
      <c r="N1172" s="47"/>
    </row>
    <row r="1173" spans="11:14" ht="18" customHeight="1" x14ac:dyDescent="0.25">
      <c r="K1173" s="47"/>
      <c r="L1173" s="47"/>
      <c r="M1173" s="47"/>
      <c r="N1173" s="47"/>
    </row>
    <row r="1174" spans="11:14" ht="18" customHeight="1" x14ac:dyDescent="0.25">
      <c r="K1174" s="47"/>
      <c r="L1174" s="47"/>
      <c r="M1174" s="47"/>
      <c r="N1174" s="47"/>
    </row>
    <row r="1175" spans="11:14" ht="18" customHeight="1" x14ac:dyDescent="0.25">
      <c r="K1175" s="47"/>
      <c r="L1175" s="47"/>
      <c r="M1175" s="47"/>
      <c r="N1175" s="47"/>
    </row>
    <row r="1176" spans="11:14" ht="18" customHeight="1" x14ac:dyDescent="0.25">
      <c r="K1176" s="47"/>
      <c r="L1176" s="47"/>
      <c r="M1176" s="47"/>
      <c r="N1176" s="47"/>
    </row>
    <row r="1177" spans="11:14" ht="18" customHeight="1" x14ac:dyDescent="0.25">
      <c r="K1177" s="47"/>
      <c r="L1177" s="47"/>
      <c r="M1177" s="47"/>
      <c r="N1177" s="47"/>
    </row>
    <row r="1178" spans="11:14" ht="18" customHeight="1" x14ac:dyDescent="0.25">
      <c r="K1178" s="47"/>
      <c r="L1178" s="47"/>
      <c r="M1178" s="47"/>
      <c r="N1178" s="47"/>
    </row>
    <row r="1179" spans="11:14" ht="18" customHeight="1" x14ac:dyDescent="0.25">
      <c r="K1179" s="47"/>
      <c r="L1179" s="47"/>
      <c r="M1179" s="47"/>
      <c r="N1179" s="47"/>
    </row>
    <row r="1180" spans="11:14" ht="18" customHeight="1" x14ac:dyDescent="0.25">
      <c r="K1180" s="47"/>
      <c r="L1180" s="47"/>
      <c r="M1180" s="47"/>
      <c r="N1180" s="47"/>
    </row>
    <row r="1181" spans="11:14" ht="18" customHeight="1" x14ac:dyDescent="0.25">
      <c r="K1181" s="47"/>
      <c r="L1181" s="47"/>
      <c r="M1181" s="47"/>
      <c r="N1181" s="47"/>
    </row>
    <row r="1182" spans="11:14" ht="18" customHeight="1" x14ac:dyDescent="0.25">
      <c r="K1182" s="47"/>
      <c r="L1182" s="47"/>
      <c r="M1182" s="47"/>
      <c r="N1182" s="47"/>
    </row>
    <row r="1183" spans="11:14" ht="18" customHeight="1" x14ac:dyDescent="0.25">
      <c r="K1183" s="47"/>
      <c r="L1183" s="47"/>
      <c r="M1183" s="47"/>
      <c r="N1183" s="47"/>
    </row>
    <row r="1184" spans="11:14" ht="18" customHeight="1" x14ac:dyDescent="0.25">
      <c r="K1184" s="47"/>
      <c r="L1184" s="47"/>
      <c r="M1184" s="47"/>
      <c r="N1184" s="47"/>
    </row>
    <row r="1185" spans="11:14" ht="18" customHeight="1" x14ac:dyDescent="0.25">
      <c r="K1185" s="47"/>
      <c r="L1185" s="47"/>
      <c r="M1185" s="47"/>
      <c r="N1185" s="47"/>
    </row>
    <row r="1186" spans="11:14" ht="18" customHeight="1" x14ac:dyDescent="0.25">
      <c r="K1186" s="47"/>
      <c r="L1186" s="47"/>
      <c r="M1186" s="47"/>
      <c r="N1186" s="47"/>
    </row>
    <row r="1187" spans="11:14" ht="18" customHeight="1" x14ac:dyDescent="0.25">
      <c r="K1187" s="47"/>
      <c r="L1187" s="47"/>
      <c r="M1187" s="47"/>
      <c r="N1187" s="47"/>
    </row>
    <row r="1188" spans="11:14" ht="18" customHeight="1" x14ac:dyDescent="0.25">
      <c r="K1188" s="47"/>
      <c r="L1188" s="47"/>
      <c r="M1188" s="47"/>
      <c r="N1188" s="47"/>
    </row>
    <row r="1189" spans="11:14" ht="18" customHeight="1" x14ac:dyDescent="0.25">
      <c r="K1189" s="47"/>
      <c r="L1189" s="47"/>
      <c r="M1189" s="47"/>
      <c r="N1189" s="47"/>
    </row>
    <row r="1190" spans="11:14" ht="18" customHeight="1" x14ac:dyDescent="0.25">
      <c r="K1190" s="47"/>
      <c r="L1190" s="47"/>
      <c r="M1190" s="47"/>
      <c r="N1190" s="47"/>
    </row>
    <row r="1191" spans="11:14" ht="18" customHeight="1" x14ac:dyDescent="0.25">
      <c r="K1191" s="47"/>
      <c r="L1191" s="47"/>
      <c r="M1191" s="47"/>
      <c r="N1191" s="47"/>
    </row>
    <row r="1192" spans="11:14" ht="18" customHeight="1" x14ac:dyDescent="0.25">
      <c r="K1192" s="47"/>
      <c r="L1192" s="47"/>
      <c r="M1192" s="47"/>
      <c r="N1192" s="47"/>
    </row>
    <row r="1193" spans="11:14" ht="18" customHeight="1" x14ac:dyDescent="0.25">
      <c r="K1193" s="47"/>
      <c r="L1193" s="47"/>
      <c r="M1193" s="47"/>
      <c r="N1193" s="47"/>
    </row>
    <row r="1194" spans="11:14" ht="18" customHeight="1" x14ac:dyDescent="0.25">
      <c r="K1194" s="47"/>
      <c r="L1194" s="47"/>
      <c r="M1194" s="47"/>
      <c r="N1194" s="47"/>
    </row>
    <row r="1195" spans="11:14" ht="18" customHeight="1" x14ac:dyDescent="0.25">
      <c r="K1195" s="47"/>
      <c r="L1195" s="47"/>
      <c r="M1195" s="47"/>
      <c r="N1195" s="47"/>
    </row>
    <row r="1196" spans="11:14" ht="18" customHeight="1" x14ac:dyDescent="0.25">
      <c r="K1196" s="47"/>
      <c r="L1196" s="47"/>
      <c r="M1196" s="47"/>
      <c r="N1196" s="47"/>
    </row>
    <row r="1197" spans="11:14" ht="18" customHeight="1" x14ac:dyDescent="0.25">
      <c r="K1197" s="47"/>
      <c r="L1197" s="47"/>
      <c r="M1197" s="47"/>
      <c r="N1197" s="47"/>
    </row>
    <row r="1198" spans="11:14" ht="18" customHeight="1" x14ac:dyDescent="0.25">
      <c r="K1198" s="47"/>
      <c r="L1198" s="47"/>
      <c r="M1198" s="47"/>
      <c r="N1198" s="47"/>
    </row>
    <row r="1199" spans="11:14" ht="18" customHeight="1" x14ac:dyDescent="0.25">
      <c r="K1199" s="47"/>
      <c r="L1199" s="47"/>
      <c r="M1199" s="47"/>
      <c r="N1199" s="47"/>
    </row>
    <row r="1200" spans="11:14" ht="18" customHeight="1" x14ac:dyDescent="0.25">
      <c r="K1200" s="47"/>
      <c r="L1200" s="47"/>
      <c r="M1200" s="47"/>
      <c r="N1200" s="47"/>
    </row>
    <row r="1201" spans="11:14" ht="18" customHeight="1" x14ac:dyDescent="0.25">
      <c r="K1201" s="47"/>
      <c r="L1201" s="47"/>
      <c r="M1201" s="47"/>
      <c r="N1201" s="47"/>
    </row>
    <row r="1202" spans="11:14" ht="18" customHeight="1" x14ac:dyDescent="0.25">
      <c r="K1202" s="47"/>
      <c r="L1202" s="47"/>
      <c r="M1202" s="47"/>
      <c r="N1202" s="47"/>
    </row>
    <row r="1203" spans="11:14" ht="18" customHeight="1" x14ac:dyDescent="0.25">
      <c r="K1203" s="47"/>
      <c r="L1203" s="47"/>
      <c r="M1203" s="47"/>
      <c r="N1203" s="47"/>
    </row>
    <row r="1204" spans="11:14" ht="18" customHeight="1" x14ac:dyDescent="0.25">
      <c r="K1204" s="47"/>
      <c r="L1204" s="47"/>
      <c r="M1204" s="47"/>
      <c r="N1204" s="47"/>
    </row>
    <row r="1205" spans="11:14" ht="18" customHeight="1" x14ac:dyDescent="0.25">
      <c r="K1205" s="47"/>
      <c r="L1205" s="47"/>
      <c r="M1205" s="47"/>
      <c r="N1205" s="47"/>
    </row>
    <row r="1206" spans="11:14" ht="18" customHeight="1" x14ac:dyDescent="0.25">
      <c r="K1206" s="47"/>
      <c r="L1206" s="47"/>
      <c r="M1206" s="47"/>
      <c r="N1206" s="47"/>
    </row>
    <row r="1207" spans="11:14" ht="18" customHeight="1" x14ac:dyDescent="0.25">
      <c r="K1207" s="47"/>
      <c r="L1207" s="47"/>
      <c r="M1207" s="47"/>
      <c r="N1207" s="47"/>
    </row>
    <row r="1208" spans="11:14" ht="18" customHeight="1" x14ac:dyDescent="0.25">
      <c r="K1208" s="47"/>
      <c r="L1208" s="47"/>
      <c r="M1208" s="47"/>
      <c r="N1208" s="47"/>
    </row>
    <row r="1209" spans="11:14" ht="18" customHeight="1" x14ac:dyDescent="0.25">
      <c r="K1209" s="47"/>
      <c r="L1209" s="47"/>
      <c r="M1209" s="47"/>
      <c r="N1209" s="47"/>
    </row>
    <row r="1210" spans="11:14" ht="18" customHeight="1" x14ac:dyDescent="0.25">
      <c r="K1210" s="47"/>
      <c r="L1210" s="47"/>
      <c r="M1210" s="47"/>
      <c r="N1210" s="47"/>
    </row>
    <row r="1211" spans="11:14" ht="18" customHeight="1" x14ac:dyDescent="0.25">
      <c r="K1211" s="47"/>
      <c r="L1211" s="47"/>
      <c r="M1211" s="47"/>
      <c r="N1211" s="47"/>
    </row>
    <row r="1212" spans="11:14" ht="18" customHeight="1" x14ac:dyDescent="0.25">
      <c r="K1212" s="47"/>
      <c r="L1212" s="47"/>
      <c r="M1212" s="47"/>
      <c r="N1212" s="47"/>
    </row>
    <row r="1213" spans="11:14" ht="18" customHeight="1" x14ac:dyDescent="0.25">
      <c r="K1213" s="47"/>
      <c r="L1213" s="47"/>
      <c r="M1213" s="47"/>
      <c r="N1213" s="47"/>
    </row>
    <row r="1214" spans="11:14" ht="18" customHeight="1" x14ac:dyDescent="0.25">
      <c r="K1214" s="47"/>
      <c r="L1214" s="47"/>
      <c r="M1214" s="47"/>
      <c r="N1214" s="47"/>
    </row>
    <row r="1215" spans="11:14" ht="18" customHeight="1" x14ac:dyDescent="0.25">
      <c r="K1215" s="47"/>
      <c r="L1215" s="47"/>
      <c r="M1215" s="47"/>
      <c r="N1215" s="47"/>
    </row>
    <row r="1216" spans="11:14" ht="18" customHeight="1" x14ac:dyDescent="0.25">
      <c r="K1216" s="47"/>
      <c r="L1216" s="47"/>
      <c r="M1216" s="47"/>
      <c r="N1216" s="47"/>
    </row>
    <row r="1217" spans="11:14" ht="18" customHeight="1" x14ac:dyDescent="0.25">
      <c r="K1217" s="47"/>
      <c r="L1217" s="47"/>
      <c r="M1217" s="47"/>
      <c r="N1217" s="47"/>
    </row>
    <row r="1218" spans="11:14" ht="18" customHeight="1" x14ac:dyDescent="0.25">
      <c r="K1218" s="47"/>
      <c r="L1218" s="47"/>
      <c r="M1218" s="47"/>
      <c r="N1218" s="47"/>
    </row>
    <row r="1219" spans="11:14" ht="18" customHeight="1" x14ac:dyDescent="0.25">
      <c r="K1219" s="47"/>
      <c r="L1219" s="47"/>
      <c r="M1219" s="47"/>
      <c r="N1219" s="47"/>
    </row>
    <row r="1220" spans="11:14" ht="18" customHeight="1" x14ac:dyDescent="0.25">
      <c r="K1220" s="47"/>
      <c r="L1220" s="47"/>
      <c r="M1220" s="47"/>
      <c r="N1220" s="47"/>
    </row>
    <row r="1221" spans="11:14" ht="18" customHeight="1" x14ac:dyDescent="0.25">
      <c r="K1221" s="47"/>
      <c r="L1221" s="47"/>
      <c r="M1221" s="47"/>
      <c r="N1221" s="47"/>
    </row>
    <row r="1222" spans="11:14" ht="18" customHeight="1" x14ac:dyDescent="0.25">
      <c r="K1222" s="47"/>
      <c r="L1222" s="47"/>
      <c r="M1222" s="47"/>
      <c r="N1222" s="47"/>
    </row>
    <row r="1223" spans="11:14" ht="18" customHeight="1" x14ac:dyDescent="0.25">
      <c r="K1223" s="47"/>
      <c r="L1223" s="47"/>
      <c r="M1223" s="47"/>
      <c r="N1223" s="47"/>
    </row>
    <row r="1224" spans="11:14" ht="18" customHeight="1" x14ac:dyDescent="0.25">
      <c r="K1224" s="47"/>
      <c r="L1224" s="47"/>
      <c r="M1224" s="47"/>
      <c r="N1224" s="47"/>
    </row>
    <row r="1225" spans="11:14" ht="18" customHeight="1" x14ac:dyDescent="0.25">
      <c r="K1225" s="47"/>
      <c r="L1225" s="47"/>
      <c r="M1225" s="47"/>
      <c r="N1225" s="47"/>
    </row>
    <row r="1226" spans="11:14" ht="18" customHeight="1" x14ac:dyDescent="0.25">
      <c r="K1226" s="47"/>
      <c r="L1226" s="47"/>
      <c r="M1226" s="47"/>
      <c r="N1226" s="47"/>
    </row>
    <row r="1227" spans="11:14" ht="18" customHeight="1" x14ac:dyDescent="0.25">
      <c r="K1227" s="47"/>
      <c r="L1227" s="47"/>
      <c r="M1227" s="47"/>
      <c r="N1227" s="47"/>
    </row>
    <row r="1228" spans="11:14" ht="18" customHeight="1" x14ac:dyDescent="0.25">
      <c r="K1228" s="47"/>
      <c r="L1228" s="47"/>
      <c r="M1228" s="47"/>
      <c r="N1228" s="47"/>
    </row>
    <row r="1229" spans="11:14" ht="18" customHeight="1" x14ac:dyDescent="0.25">
      <c r="K1229" s="47"/>
      <c r="L1229" s="47"/>
      <c r="M1229" s="47"/>
      <c r="N1229" s="47"/>
    </row>
    <row r="1230" spans="11:14" ht="18" customHeight="1" x14ac:dyDescent="0.25">
      <c r="K1230" s="47"/>
      <c r="L1230" s="47"/>
      <c r="M1230" s="47"/>
      <c r="N1230" s="47"/>
    </row>
    <row r="1231" spans="11:14" ht="18" customHeight="1" x14ac:dyDescent="0.25">
      <c r="K1231" s="47"/>
      <c r="L1231" s="47"/>
      <c r="M1231" s="47"/>
      <c r="N1231" s="47"/>
    </row>
    <row r="1232" spans="11:14" ht="18" customHeight="1" x14ac:dyDescent="0.25">
      <c r="K1232" s="47"/>
      <c r="L1232" s="47"/>
      <c r="M1232" s="47"/>
      <c r="N1232" s="47"/>
    </row>
    <row r="1233" spans="11:14" ht="18" customHeight="1" x14ac:dyDescent="0.25">
      <c r="K1233" s="47"/>
      <c r="L1233" s="47"/>
      <c r="M1233" s="47"/>
      <c r="N1233" s="47"/>
    </row>
    <row r="1234" spans="11:14" ht="18" customHeight="1" x14ac:dyDescent="0.25">
      <c r="K1234" s="47"/>
      <c r="L1234" s="47"/>
      <c r="M1234" s="47"/>
      <c r="N1234" s="47"/>
    </row>
    <row r="1235" spans="11:14" ht="18" customHeight="1" x14ac:dyDescent="0.25">
      <c r="K1235" s="47"/>
      <c r="L1235" s="47"/>
      <c r="M1235" s="47"/>
      <c r="N1235" s="47"/>
    </row>
    <row r="1236" spans="11:14" ht="18" customHeight="1" x14ac:dyDescent="0.25">
      <c r="K1236" s="47"/>
      <c r="L1236" s="47"/>
      <c r="M1236" s="47"/>
      <c r="N1236" s="47"/>
    </row>
    <row r="1237" spans="11:14" ht="18" customHeight="1" x14ac:dyDescent="0.25">
      <c r="K1237" s="47"/>
      <c r="L1237" s="47"/>
      <c r="M1237" s="47"/>
      <c r="N1237" s="47"/>
    </row>
    <row r="1238" spans="11:14" ht="18" customHeight="1" x14ac:dyDescent="0.25">
      <c r="K1238" s="47"/>
      <c r="L1238" s="47"/>
      <c r="M1238" s="47"/>
      <c r="N1238" s="47"/>
    </row>
    <row r="1239" spans="11:14" ht="18" customHeight="1" x14ac:dyDescent="0.25">
      <c r="K1239" s="47"/>
      <c r="L1239" s="47"/>
      <c r="M1239" s="47"/>
      <c r="N1239" s="47"/>
    </row>
    <row r="1240" spans="11:14" ht="18" customHeight="1" x14ac:dyDescent="0.25">
      <c r="K1240" s="47"/>
      <c r="L1240" s="47"/>
      <c r="M1240" s="47"/>
      <c r="N1240" s="47"/>
    </row>
    <row r="1241" spans="11:14" ht="18" customHeight="1" x14ac:dyDescent="0.25">
      <c r="K1241" s="47"/>
      <c r="L1241" s="47"/>
      <c r="M1241" s="47"/>
      <c r="N1241" s="47"/>
    </row>
    <row r="1242" spans="11:14" ht="18" customHeight="1" x14ac:dyDescent="0.25">
      <c r="K1242" s="47"/>
      <c r="L1242" s="47"/>
      <c r="M1242" s="47"/>
      <c r="N1242" s="47"/>
    </row>
    <row r="1243" spans="11:14" ht="18" customHeight="1" x14ac:dyDescent="0.25">
      <c r="K1243" s="47"/>
      <c r="L1243" s="47"/>
      <c r="M1243" s="47"/>
      <c r="N1243" s="47"/>
    </row>
    <row r="1244" spans="11:14" ht="18" customHeight="1" x14ac:dyDescent="0.25">
      <c r="K1244" s="47"/>
      <c r="L1244" s="47"/>
      <c r="M1244" s="47"/>
      <c r="N1244" s="47"/>
    </row>
    <row r="1245" spans="11:14" ht="18" customHeight="1" x14ac:dyDescent="0.25">
      <c r="K1245" s="47"/>
      <c r="L1245" s="47"/>
      <c r="M1245" s="47"/>
      <c r="N1245" s="47"/>
    </row>
    <row r="1246" spans="11:14" ht="18" customHeight="1" x14ac:dyDescent="0.25">
      <c r="K1246" s="47"/>
      <c r="L1246" s="47"/>
      <c r="M1246" s="47"/>
      <c r="N1246" s="47"/>
    </row>
    <row r="1247" spans="11:14" ht="18" customHeight="1" x14ac:dyDescent="0.25">
      <c r="K1247" s="47"/>
      <c r="L1247" s="47"/>
      <c r="M1247" s="47"/>
      <c r="N1247" s="47"/>
    </row>
    <row r="1248" spans="11:14" ht="18" customHeight="1" x14ac:dyDescent="0.25">
      <c r="K1248" s="47"/>
      <c r="L1248" s="47"/>
      <c r="M1248" s="47"/>
      <c r="N1248" s="47"/>
    </row>
    <row r="1249" spans="11:14" ht="18" customHeight="1" x14ac:dyDescent="0.25">
      <c r="K1249" s="47"/>
      <c r="L1249" s="47"/>
      <c r="M1249" s="47"/>
      <c r="N1249" s="47"/>
    </row>
    <row r="1250" spans="11:14" ht="18" customHeight="1" x14ac:dyDescent="0.25">
      <c r="K1250" s="47"/>
      <c r="L1250" s="47"/>
      <c r="M1250" s="47"/>
      <c r="N1250" s="47"/>
    </row>
    <row r="1251" spans="11:14" ht="18" customHeight="1" x14ac:dyDescent="0.25">
      <c r="K1251" s="47"/>
      <c r="L1251" s="47"/>
      <c r="M1251" s="47"/>
      <c r="N1251" s="47"/>
    </row>
    <row r="1252" spans="11:14" ht="18" customHeight="1" x14ac:dyDescent="0.25">
      <c r="K1252" s="47"/>
      <c r="L1252" s="47"/>
      <c r="M1252" s="47"/>
      <c r="N1252" s="47"/>
    </row>
    <row r="1253" spans="11:14" ht="18" customHeight="1" x14ac:dyDescent="0.25">
      <c r="K1253" s="47"/>
      <c r="L1253" s="47"/>
      <c r="M1253" s="47"/>
      <c r="N1253" s="47"/>
    </row>
    <row r="1254" spans="11:14" ht="18" customHeight="1" x14ac:dyDescent="0.25">
      <c r="K1254" s="47"/>
      <c r="L1254" s="47"/>
      <c r="M1254" s="47"/>
      <c r="N1254" s="47"/>
    </row>
    <row r="1255" spans="11:14" ht="18" customHeight="1" x14ac:dyDescent="0.25">
      <c r="K1255" s="47"/>
      <c r="L1255" s="47"/>
      <c r="M1255" s="47"/>
      <c r="N1255" s="47"/>
    </row>
    <row r="1256" spans="11:14" ht="18" customHeight="1" x14ac:dyDescent="0.25">
      <c r="K1256" s="47"/>
      <c r="L1256" s="47"/>
      <c r="M1256" s="47"/>
      <c r="N1256" s="47"/>
    </row>
    <row r="1257" spans="11:14" ht="18" customHeight="1" x14ac:dyDescent="0.25">
      <c r="K1257" s="47"/>
      <c r="L1257" s="47"/>
      <c r="M1257" s="47"/>
      <c r="N1257" s="47"/>
    </row>
    <row r="1258" spans="11:14" ht="18" customHeight="1" x14ac:dyDescent="0.25">
      <c r="K1258" s="47"/>
      <c r="L1258" s="47"/>
      <c r="M1258" s="47"/>
      <c r="N1258" s="47"/>
    </row>
    <row r="1259" spans="11:14" ht="18" customHeight="1" x14ac:dyDescent="0.25">
      <c r="K1259" s="47"/>
      <c r="L1259" s="47"/>
      <c r="M1259" s="47"/>
      <c r="N1259" s="47"/>
    </row>
    <row r="1260" spans="11:14" ht="18" customHeight="1" x14ac:dyDescent="0.25">
      <c r="K1260" s="47"/>
      <c r="L1260" s="47"/>
      <c r="M1260" s="47"/>
      <c r="N1260" s="47"/>
    </row>
    <row r="1261" spans="11:14" ht="18" customHeight="1" x14ac:dyDescent="0.25">
      <c r="K1261" s="47"/>
      <c r="L1261" s="47"/>
      <c r="M1261" s="47"/>
      <c r="N1261" s="47"/>
    </row>
    <row r="1262" spans="11:14" ht="18" customHeight="1" x14ac:dyDescent="0.25">
      <c r="K1262" s="47"/>
      <c r="L1262" s="47"/>
      <c r="M1262" s="47"/>
      <c r="N1262" s="47"/>
    </row>
    <row r="1263" spans="11:14" ht="18" customHeight="1" x14ac:dyDescent="0.25">
      <c r="K1263" s="47"/>
      <c r="L1263" s="47"/>
      <c r="M1263" s="47"/>
      <c r="N1263" s="47"/>
    </row>
    <row r="1264" spans="11:14" ht="18" customHeight="1" x14ac:dyDescent="0.25">
      <c r="K1264" s="47"/>
      <c r="L1264" s="47"/>
      <c r="M1264" s="47"/>
      <c r="N1264" s="47"/>
    </row>
    <row r="1265" spans="11:14" ht="18" customHeight="1" x14ac:dyDescent="0.25">
      <c r="K1265" s="47"/>
      <c r="L1265" s="47"/>
      <c r="M1265" s="47"/>
      <c r="N1265" s="47"/>
    </row>
    <row r="1266" spans="11:14" ht="18" customHeight="1" x14ac:dyDescent="0.25">
      <c r="K1266" s="47"/>
      <c r="L1266" s="47"/>
      <c r="M1266" s="47"/>
      <c r="N1266" s="47"/>
    </row>
    <row r="1267" spans="11:14" ht="18" customHeight="1" x14ac:dyDescent="0.25">
      <c r="K1267" s="47"/>
      <c r="L1267" s="47"/>
      <c r="M1267" s="47"/>
      <c r="N1267" s="47"/>
    </row>
    <row r="1268" spans="11:14" ht="18" customHeight="1" x14ac:dyDescent="0.25">
      <c r="K1268" s="47"/>
      <c r="L1268" s="47"/>
      <c r="M1268" s="47"/>
      <c r="N1268" s="47"/>
    </row>
    <row r="1269" spans="11:14" ht="18" customHeight="1" x14ac:dyDescent="0.25">
      <c r="K1269" s="47"/>
      <c r="L1269" s="47"/>
      <c r="M1269" s="47"/>
      <c r="N1269" s="47"/>
    </row>
    <row r="1270" spans="11:14" ht="18" customHeight="1" x14ac:dyDescent="0.25">
      <c r="K1270" s="47"/>
      <c r="L1270" s="47"/>
      <c r="M1270" s="47"/>
      <c r="N1270" s="47"/>
    </row>
    <row r="1271" spans="11:14" ht="18" customHeight="1" x14ac:dyDescent="0.25">
      <c r="K1271" s="47"/>
      <c r="L1271" s="47"/>
      <c r="M1271" s="47"/>
      <c r="N1271" s="47"/>
    </row>
    <row r="1272" spans="11:14" ht="18" customHeight="1" x14ac:dyDescent="0.25">
      <c r="K1272" s="47"/>
      <c r="L1272" s="47"/>
      <c r="M1272" s="47"/>
      <c r="N1272" s="47"/>
    </row>
    <row r="1273" spans="11:14" ht="18" customHeight="1" x14ac:dyDescent="0.25">
      <c r="K1273" s="47"/>
      <c r="L1273" s="47"/>
      <c r="M1273" s="47"/>
      <c r="N1273" s="47"/>
    </row>
    <row r="1274" spans="11:14" ht="18" customHeight="1" x14ac:dyDescent="0.25">
      <c r="K1274" s="47"/>
      <c r="L1274" s="47"/>
      <c r="M1274" s="47"/>
      <c r="N1274" s="47"/>
    </row>
    <row r="1275" spans="11:14" ht="18" customHeight="1" x14ac:dyDescent="0.25">
      <c r="K1275" s="47"/>
      <c r="L1275" s="47"/>
      <c r="M1275" s="47"/>
      <c r="N1275" s="47"/>
    </row>
    <row r="1276" spans="11:14" ht="18" customHeight="1" x14ac:dyDescent="0.25">
      <c r="K1276" s="47"/>
      <c r="L1276" s="47"/>
      <c r="M1276" s="47"/>
      <c r="N1276" s="47"/>
    </row>
    <row r="1277" spans="11:14" ht="18" customHeight="1" x14ac:dyDescent="0.25">
      <c r="K1277" s="47"/>
      <c r="L1277" s="47"/>
      <c r="M1277" s="47"/>
      <c r="N1277" s="47"/>
    </row>
    <row r="1278" spans="11:14" ht="18" customHeight="1" x14ac:dyDescent="0.25">
      <c r="K1278" s="47"/>
      <c r="L1278" s="47"/>
      <c r="M1278" s="47"/>
      <c r="N1278" s="47"/>
    </row>
    <row r="1279" spans="11:14" ht="18" customHeight="1" x14ac:dyDescent="0.25">
      <c r="K1279" s="47"/>
      <c r="L1279" s="47"/>
      <c r="M1279" s="47"/>
      <c r="N1279" s="47"/>
    </row>
    <row r="1280" spans="11:14" ht="18" customHeight="1" x14ac:dyDescent="0.25">
      <c r="K1280" s="47"/>
      <c r="L1280" s="47"/>
      <c r="M1280" s="47"/>
      <c r="N1280" s="47"/>
    </row>
    <row r="1281" spans="11:14" ht="18" customHeight="1" x14ac:dyDescent="0.25">
      <c r="K1281" s="47"/>
      <c r="L1281" s="47"/>
      <c r="M1281" s="47"/>
      <c r="N1281" s="47"/>
    </row>
    <row r="1282" spans="11:14" ht="18" customHeight="1" x14ac:dyDescent="0.25">
      <c r="K1282" s="47"/>
      <c r="L1282" s="47"/>
      <c r="M1282" s="47"/>
      <c r="N1282" s="47"/>
    </row>
    <row r="1283" spans="11:14" ht="18" customHeight="1" x14ac:dyDescent="0.25">
      <c r="K1283" s="47"/>
      <c r="L1283" s="47"/>
      <c r="M1283" s="47"/>
      <c r="N1283" s="47"/>
    </row>
    <row r="1284" spans="11:14" ht="18" customHeight="1" x14ac:dyDescent="0.25">
      <c r="K1284" s="47"/>
      <c r="L1284" s="47"/>
      <c r="M1284" s="47"/>
      <c r="N1284" s="47"/>
    </row>
    <row r="1285" spans="11:14" ht="18" customHeight="1" x14ac:dyDescent="0.25">
      <c r="K1285" s="47"/>
      <c r="L1285" s="47"/>
      <c r="M1285" s="47"/>
      <c r="N1285" s="47"/>
    </row>
    <row r="1286" spans="11:14" ht="18" customHeight="1" x14ac:dyDescent="0.25">
      <c r="K1286" s="47"/>
      <c r="L1286" s="47"/>
      <c r="M1286" s="47"/>
      <c r="N1286" s="47"/>
    </row>
    <row r="1287" spans="11:14" ht="18" customHeight="1" x14ac:dyDescent="0.25">
      <c r="K1287" s="47"/>
      <c r="L1287" s="47"/>
      <c r="M1287" s="47"/>
      <c r="N1287" s="47"/>
    </row>
    <row r="1288" spans="11:14" ht="18" customHeight="1" x14ac:dyDescent="0.25">
      <c r="K1288" s="47"/>
      <c r="L1288" s="47"/>
      <c r="M1288" s="47"/>
      <c r="N1288" s="47"/>
    </row>
    <row r="1289" spans="11:14" ht="18" customHeight="1" x14ac:dyDescent="0.25">
      <c r="K1289" s="47"/>
      <c r="L1289" s="47"/>
      <c r="M1289" s="47"/>
      <c r="N1289" s="47"/>
    </row>
    <row r="1290" spans="11:14" ht="18" customHeight="1" x14ac:dyDescent="0.25">
      <c r="K1290" s="47"/>
      <c r="L1290" s="47"/>
      <c r="M1290" s="47"/>
      <c r="N1290" s="47"/>
    </row>
    <row r="1291" spans="11:14" ht="18" customHeight="1" x14ac:dyDescent="0.25">
      <c r="K1291" s="47"/>
      <c r="L1291" s="47"/>
      <c r="M1291" s="47"/>
      <c r="N1291" s="47"/>
    </row>
    <row r="1292" spans="11:14" ht="18" customHeight="1" x14ac:dyDescent="0.25">
      <c r="K1292" s="47"/>
      <c r="L1292" s="47"/>
      <c r="M1292" s="47"/>
      <c r="N1292" s="47"/>
    </row>
    <row r="1293" spans="11:14" ht="18" customHeight="1" x14ac:dyDescent="0.25">
      <c r="K1293" s="47"/>
      <c r="L1293" s="47"/>
      <c r="M1293" s="47"/>
      <c r="N1293" s="47"/>
    </row>
    <row r="1294" spans="11:14" ht="18" customHeight="1" x14ac:dyDescent="0.25">
      <c r="K1294" s="47"/>
      <c r="L1294" s="47"/>
      <c r="M1294" s="47"/>
      <c r="N1294" s="47"/>
    </row>
    <row r="1295" spans="11:14" ht="18" customHeight="1" x14ac:dyDescent="0.25">
      <c r="K1295" s="47"/>
      <c r="L1295" s="47"/>
      <c r="M1295" s="47"/>
      <c r="N1295" s="47"/>
    </row>
    <row r="1296" spans="11:14" ht="18" customHeight="1" x14ac:dyDescent="0.25">
      <c r="K1296" s="47"/>
      <c r="L1296" s="47"/>
      <c r="M1296" s="47"/>
      <c r="N1296" s="47"/>
    </row>
    <row r="1297" spans="11:14" ht="18" customHeight="1" x14ac:dyDescent="0.25">
      <c r="K1297" s="47"/>
      <c r="L1297" s="47"/>
      <c r="M1297" s="47"/>
      <c r="N1297" s="47"/>
    </row>
    <row r="1298" spans="11:14" ht="18" customHeight="1" x14ac:dyDescent="0.25">
      <c r="K1298" s="47"/>
      <c r="L1298" s="47"/>
      <c r="M1298" s="47"/>
      <c r="N1298" s="47"/>
    </row>
    <row r="1299" spans="11:14" ht="18" customHeight="1" x14ac:dyDescent="0.25">
      <c r="K1299" s="47"/>
      <c r="L1299" s="47"/>
      <c r="M1299" s="47"/>
      <c r="N1299" s="47"/>
    </row>
    <row r="1300" spans="11:14" ht="18" customHeight="1" x14ac:dyDescent="0.25">
      <c r="K1300" s="47"/>
      <c r="L1300" s="47"/>
      <c r="M1300" s="47"/>
      <c r="N1300" s="47"/>
    </row>
    <row r="1301" spans="11:14" ht="18" customHeight="1" x14ac:dyDescent="0.25">
      <c r="K1301" s="47"/>
      <c r="L1301" s="47"/>
      <c r="M1301" s="47"/>
      <c r="N1301" s="47"/>
    </row>
    <row r="1302" spans="11:14" ht="18" customHeight="1" x14ac:dyDescent="0.25">
      <c r="K1302" s="47"/>
      <c r="L1302" s="47"/>
      <c r="M1302" s="47"/>
      <c r="N1302" s="47"/>
    </row>
    <row r="1303" spans="11:14" ht="18" customHeight="1" x14ac:dyDescent="0.25">
      <c r="K1303" s="47"/>
      <c r="L1303" s="47"/>
      <c r="M1303" s="47"/>
      <c r="N1303" s="47"/>
    </row>
    <row r="1304" spans="11:14" ht="18" customHeight="1" x14ac:dyDescent="0.25">
      <c r="K1304" s="47"/>
      <c r="L1304" s="47"/>
      <c r="M1304" s="47"/>
      <c r="N1304" s="47"/>
    </row>
    <row r="1305" spans="11:14" ht="18" customHeight="1" x14ac:dyDescent="0.25">
      <c r="K1305" s="47"/>
      <c r="L1305" s="47"/>
      <c r="M1305" s="47"/>
      <c r="N1305" s="47"/>
    </row>
    <row r="1306" spans="11:14" ht="18" customHeight="1" x14ac:dyDescent="0.25">
      <c r="K1306" s="47"/>
      <c r="L1306" s="47"/>
      <c r="M1306" s="47"/>
      <c r="N1306" s="47"/>
    </row>
    <row r="1307" spans="11:14" ht="18" customHeight="1" x14ac:dyDescent="0.25">
      <c r="K1307" s="47"/>
      <c r="L1307" s="47"/>
      <c r="M1307" s="47"/>
      <c r="N1307" s="47"/>
    </row>
    <row r="1308" spans="11:14" ht="18" customHeight="1" x14ac:dyDescent="0.25">
      <c r="K1308" s="47"/>
      <c r="L1308" s="47"/>
      <c r="M1308" s="47"/>
      <c r="N1308" s="47"/>
    </row>
    <row r="1309" spans="11:14" ht="18" customHeight="1" x14ac:dyDescent="0.25">
      <c r="K1309" s="47"/>
      <c r="L1309" s="47"/>
      <c r="M1309" s="47"/>
      <c r="N1309" s="47"/>
    </row>
    <row r="1310" spans="11:14" ht="18" customHeight="1" x14ac:dyDescent="0.25">
      <c r="K1310" s="47"/>
      <c r="L1310" s="47"/>
      <c r="M1310" s="47"/>
      <c r="N1310" s="47"/>
    </row>
    <row r="1311" spans="11:14" ht="18" customHeight="1" x14ac:dyDescent="0.25">
      <c r="K1311" s="47"/>
      <c r="L1311" s="47"/>
      <c r="M1311" s="47"/>
      <c r="N1311" s="47"/>
    </row>
    <row r="1312" spans="11:14" ht="18" customHeight="1" x14ac:dyDescent="0.25">
      <c r="K1312" s="47"/>
      <c r="L1312" s="47"/>
      <c r="M1312" s="47"/>
      <c r="N1312" s="47"/>
    </row>
    <row r="1313" spans="11:14" ht="18" customHeight="1" x14ac:dyDescent="0.25">
      <c r="K1313" s="47"/>
      <c r="L1313" s="47"/>
      <c r="M1313" s="47"/>
      <c r="N1313" s="47"/>
    </row>
    <row r="1314" spans="11:14" ht="18" customHeight="1" x14ac:dyDescent="0.25">
      <c r="K1314" s="47"/>
      <c r="L1314" s="47"/>
      <c r="M1314" s="47"/>
      <c r="N1314" s="47"/>
    </row>
    <row r="1315" spans="11:14" ht="18" customHeight="1" x14ac:dyDescent="0.25">
      <c r="K1315" s="47"/>
      <c r="L1315" s="47"/>
      <c r="M1315" s="47"/>
      <c r="N1315" s="47"/>
    </row>
    <row r="1316" spans="11:14" ht="18" customHeight="1" x14ac:dyDescent="0.25">
      <c r="K1316" s="47"/>
      <c r="L1316" s="47"/>
      <c r="M1316" s="47"/>
      <c r="N1316" s="47"/>
    </row>
    <row r="1317" spans="11:14" ht="18" customHeight="1" x14ac:dyDescent="0.25">
      <c r="K1317" s="47"/>
      <c r="L1317" s="47"/>
      <c r="M1317" s="47"/>
      <c r="N1317" s="47"/>
    </row>
    <row r="1318" spans="11:14" ht="18" customHeight="1" x14ac:dyDescent="0.25">
      <c r="K1318" s="47"/>
      <c r="L1318" s="47"/>
      <c r="M1318" s="47"/>
      <c r="N1318" s="47"/>
    </row>
    <row r="1319" spans="11:14" ht="18" customHeight="1" x14ac:dyDescent="0.25">
      <c r="K1319" s="47"/>
      <c r="L1319" s="47"/>
      <c r="M1319" s="47"/>
      <c r="N1319" s="47"/>
    </row>
    <row r="1320" spans="11:14" ht="18" customHeight="1" x14ac:dyDescent="0.25">
      <c r="K1320" s="47"/>
      <c r="L1320" s="47"/>
      <c r="M1320" s="47"/>
      <c r="N1320" s="47"/>
    </row>
    <row r="1321" spans="11:14" ht="18" customHeight="1" x14ac:dyDescent="0.25">
      <c r="K1321" s="47"/>
      <c r="L1321" s="47"/>
      <c r="M1321" s="47"/>
      <c r="N1321" s="47"/>
    </row>
    <row r="1322" spans="11:14" ht="18" customHeight="1" x14ac:dyDescent="0.25">
      <c r="K1322" s="47"/>
      <c r="L1322" s="47"/>
      <c r="M1322" s="47"/>
      <c r="N1322" s="47"/>
    </row>
    <row r="1323" spans="11:14" ht="18" customHeight="1" x14ac:dyDescent="0.25">
      <c r="K1323" s="47"/>
      <c r="L1323" s="47"/>
      <c r="M1323" s="47"/>
      <c r="N1323" s="47"/>
    </row>
    <row r="1324" spans="11:14" ht="18" customHeight="1" x14ac:dyDescent="0.25">
      <c r="K1324" s="47"/>
      <c r="L1324" s="47"/>
      <c r="M1324" s="47"/>
      <c r="N1324" s="47"/>
    </row>
    <row r="1325" spans="11:14" ht="18" customHeight="1" x14ac:dyDescent="0.25">
      <c r="K1325" s="47"/>
      <c r="L1325" s="47"/>
      <c r="M1325" s="47"/>
      <c r="N1325" s="47"/>
    </row>
    <row r="1326" spans="11:14" ht="18" customHeight="1" x14ac:dyDescent="0.25">
      <c r="K1326" s="47"/>
      <c r="L1326" s="47"/>
      <c r="M1326" s="47"/>
      <c r="N1326" s="47"/>
    </row>
    <row r="1327" spans="11:14" ht="18" customHeight="1" x14ac:dyDescent="0.25">
      <c r="K1327" s="47"/>
      <c r="L1327" s="47"/>
      <c r="M1327" s="47"/>
      <c r="N1327" s="47"/>
    </row>
    <row r="1328" spans="11:14" ht="18" customHeight="1" x14ac:dyDescent="0.25">
      <c r="K1328" s="47"/>
      <c r="L1328" s="47"/>
      <c r="M1328" s="47"/>
      <c r="N1328" s="47"/>
    </row>
    <row r="1329" spans="11:14" ht="18" customHeight="1" x14ac:dyDescent="0.25">
      <c r="K1329" s="47"/>
      <c r="L1329" s="47"/>
      <c r="M1329" s="47"/>
      <c r="N1329" s="47"/>
    </row>
    <row r="1330" spans="11:14" ht="18" customHeight="1" x14ac:dyDescent="0.25">
      <c r="K1330" s="47"/>
      <c r="L1330" s="47"/>
      <c r="M1330" s="47"/>
      <c r="N1330" s="47"/>
    </row>
    <row r="1331" spans="11:14" ht="18" customHeight="1" x14ac:dyDescent="0.25">
      <c r="K1331" s="47"/>
      <c r="L1331" s="47"/>
      <c r="M1331" s="47"/>
      <c r="N1331" s="47"/>
    </row>
    <row r="1332" spans="11:14" ht="18" customHeight="1" x14ac:dyDescent="0.25">
      <c r="K1332" s="47"/>
      <c r="L1332" s="47"/>
      <c r="M1332" s="47"/>
      <c r="N1332" s="47"/>
    </row>
    <row r="1333" spans="11:14" ht="18" customHeight="1" x14ac:dyDescent="0.25">
      <c r="K1333" s="47"/>
      <c r="L1333" s="47"/>
      <c r="M1333" s="47"/>
      <c r="N1333" s="47"/>
    </row>
    <row r="1334" spans="11:14" ht="18" customHeight="1" x14ac:dyDescent="0.25">
      <c r="K1334" s="47"/>
      <c r="L1334" s="47"/>
      <c r="M1334" s="47"/>
      <c r="N1334" s="47"/>
    </row>
    <row r="1335" spans="11:14" ht="18" customHeight="1" x14ac:dyDescent="0.25">
      <c r="K1335" s="47"/>
      <c r="L1335" s="47"/>
      <c r="M1335" s="47"/>
      <c r="N1335" s="47"/>
    </row>
    <row r="1336" spans="11:14" ht="18" customHeight="1" x14ac:dyDescent="0.25">
      <c r="K1336" s="47"/>
      <c r="L1336" s="47"/>
      <c r="M1336" s="47"/>
      <c r="N1336" s="47"/>
    </row>
    <row r="1337" spans="11:14" ht="18" customHeight="1" x14ac:dyDescent="0.25">
      <c r="K1337" s="47"/>
      <c r="L1337" s="47"/>
      <c r="M1337" s="47"/>
      <c r="N1337" s="47"/>
    </row>
    <row r="1338" spans="11:14" ht="18" customHeight="1" x14ac:dyDescent="0.25">
      <c r="K1338" s="47"/>
      <c r="L1338" s="47"/>
      <c r="M1338" s="47"/>
      <c r="N1338" s="47"/>
    </row>
    <row r="1339" spans="11:14" ht="18" customHeight="1" x14ac:dyDescent="0.25">
      <c r="K1339" s="47"/>
      <c r="L1339" s="47"/>
      <c r="M1339" s="47"/>
      <c r="N1339" s="47"/>
    </row>
    <row r="1340" spans="11:14" ht="18" customHeight="1" x14ac:dyDescent="0.25">
      <c r="K1340" s="47"/>
      <c r="L1340" s="47"/>
      <c r="M1340" s="47"/>
      <c r="N1340" s="47"/>
    </row>
    <row r="1341" spans="11:14" ht="18" customHeight="1" x14ac:dyDescent="0.25">
      <c r="K1341" s="47"/>
      <c r="L1341" s="47"/>
      <c r="M1341" s="47"/>
      <c r="N1341" s="47"/>
    </row>
    <row r="1342" spans="11:14" ht="18" customHeight="1" x14ac:dyDescent="0.25">
      <c r="K1342" s="47"/>
      <c r="L1342" s="47"/>
      <c r="M1342" s="47"/>
      <c r="N1342" s="47"/>
    </row>
    <row r="1343" spans="11:14" ht="18" customHeight="1" x14ac:dyDescent="0.25">
      <c r="K1343" s="47"/>
      <c r="L1343" s="47"/>
      <c r="M1343" s="47"/>
      <c r="N1343" s="47"/>
    </row>
    <row r="1344" spans="11:14" ht="18" customHeight="1" x14ac:dyDescent="0.25">
      <c r="K1344" s="47"/>
      <c r="L1344" s="47"/>
      <c r="M1344" s="47"/>
      <c r="N1344" s="47"/>
    </row>
    <row r="1345" spans="11:14" ht="18" customHeight="1" x14ac:dyDescent="0.25">
      <c r="K1345" s="47"/>
      <c r="L1345" s="47"/>
      <c r="M1345" s="47"/>
      <c r="N1345" s="47"/>
    </row>
    <row r="1346" spans="11:14" ht="18" customHeight="1" x14ac:dyDescent="0.25">
      <c r="K1346" s="47"/>
      <c r="L1346" s="47"/>
      <c r="M1346" s="47"/>
      <c r="N1346" s="47"/>
    </row>
    <row r="1347" spans="11:14" ht="18" customHeight="1" x14ac:dyDescent="0.25">
      <c r="K1347" s="47"/>
      <c r="L1347" s="47"/>
      <c r="M1347" s="47"/>
      <c r="N1347" s="47"/>
    </row>
    <row r="1348" spans="11:14" ht="18" customHeight="1" x14ac:dyDescent="0.25">
      <c r="K1348" s="47"/>
      <c r="L1348" s="47"/>
      <c r="M1348" s="47"/>
      <c r="N1348" s="47"/>
    </row>
    <row r="1349" spans="11:14" ht="18" customHeight="1" x14ac:dyDescent="0.25">
      <c r="K1349" s="47"/>
      <c r="L1349" s="47"/>
      <c r="M1349" s="47"/>
      <c r="N1349" s="47"/>
    </row>
    <row r="1350" spans="11:14" ht="18" customHeight="1" x14ac:dyDescent="0.25">
      <c r="K1350" s="47"/>
      <c r="L1350" s="47"/>
      <c r="M1350" s="47"/>
      <c r="N1350" s="47"/>
    </row>
    <row r="1351" spans="11:14" ht="18" customHeight="1" x14ac:dyDescent="0.25">
      <c r="K1351" s="47"/>
      <c r="L1351" s="47"/>
      <c r="M1351" s="47"/>
      <c r="N1351" s="47"/>
    </row>
    <row r="1352" spans="11:14" ht="18" customHeight="1" x14ac:dyDescent="0.25">
      <c r="K1352" s="47"/>
      <c r="L1352" s="47"/>
      <c r="M1352" s="47"/>
      <c r="N1352" s="47"/>
    </row>
    <row r="1353" spans="11:14" ht="18" customHeight="1" x14ac:dyDescent="0.25">
      <c r="K1353" s="47"/>
      <c r="L1353" s="47"/>
      <c r="M1353" s="47"/>
      <c r="N1353" s="47"/>
    </row>
    <row r="1354" spans="11:14" ht="18" customHeight="1" x14ac:dyDescent="0.25">
      <c r="K1354" s="47"/>
      <c r="L1354" s="47"/>
      <c r="M1354" s="47"/>
      <c r="N1354" s="47"/>
    </row>
    <row r="1355" spans="11:14" ht="18" customHeight="1" x14ac:dyDescent="0.25">
      <c r="K1355" s="47"/>
      <c r="L1355" s="47"/>
      <c r="M1355" s="47"/>
      <c r="N1355" s="47"/>
    </row>
    <row r="1356" spans="11:14" ht="18" customHeight="1" x14ac:dyDescent="0.25">
      <c r="K1356" s="47"/>
      <c r="L1356" s="47"/>
      <c r="M1356" s="47"/>
      <c r="N1356" s="47"/>
    </row>
    <row r="1357" spans="11:14" ht="18" customHeight="1" x14ac:dyDescent="0.25">
      <c r="K1357" s="47"/>
      <c r="L1357" s="47"/>
      <c r="M1357" s="47"/>
      <c r="N1357" s="47"/>
    </row>
    <row r="1358" spans="11:14" ht="18" customHeight="1" x14ac:dyDescent="0.25">
      <c r="K1358" s="47"/>
      <c r="L1358" s="47"/>
      <c r="M1358" s="47"/>
      <c r="N1358" s="47"/>
    </row>
    <row r="1359" spans="11:14" ht="18" customHeight="1" x14ac:dyDescent="0.25">
      <c r="K1359" s="47"/>
      <c r="L1359" s="47"/>
      <c r="M1359" s="47"/>
      <c r="N1359" s="47"/>
    </row>
    <row r="1360" spans="11:14" ht="18" customHeight="1" x14ac:dyDescent="0.25">
      <c r="K1360" s="47"/>
      <c r="L1360" s="47"/>
      <c r="M1360" s="47"/>
      <c r="N1360" s="47"/>
    </row>
    <row r="1361" spans="11:14" ht="18" customHeight="1" x14ac:dyDescent="0.25">
      <c r="K1361" s="47"/>
      <c r="L1361" s="47"/>
      <c r="M1361" s="47"/>
      <c r="N1361" s="47"/>
    </row>
    <row r="1362" spans="11:14" ht="18" customHeight="1" x14ac:dyDescent="0.25">
      <c r="K1362" s="47"/>
      <c r="L1362" s="47"/>
      <c r="M1362" s="47"/>
      <c r="N1362" s="47"/>
    </row>
    <row r="1363" spans="11:14" ht="18" customHeight="1" x14ac:dyDescent="0.25">
      <c r="K1363" s="47"/>
      <c r="L1363" s="47"/>
      <c r="M1363" s="47"/>
      <c r="N1363" s="47"/>
    </row>
    <row r="1364" spans="11:14" ht="18" customHeight="1" x14ac:dyDescent="0.25">
      <c r="K1364" s="47"/>
      <c r="L1364" s="47"/>
      <c r="M1364" s="47"/>
      <c r="N1364" s="47"/>
    </row>
    <row r="1365" spans="11:14" ht="18" customHeight="1" x14ac:dyDescent="0.25">
      <c r="K1365" s="47"/>
      <c r="L1365" s="47"/>
      <c r="M1365" s="47"/>
      <c r="N1365" s="47"/>
    </row>
    <row r="1366" spans="11:14" ht="18" customHeight="1" x14ac:dyDescent="0.25">
      <c r="K1366" s="47"/>
      <c r="L1366" s="47"/>
      <c r="M1366" s="47"/>
      <c r="N1366" s="47"/>
    </row>
    <row r="1367" spans="11:14" ht="18" customHeight="1" x14ac:dyDescent="0.25">
      <c r="K1367" s="47"/>
      <c r="L1367" s="47"/>
      <c r="M1367" s="47"/>
      <c r="N1367" s="47"/>
    </row>
    <row r="1368" spans="11:14" ht="18" customHeight="1" x14ac:dyDescent="0.25">
      <c r="K1368" s="47"/>
      <c r="L1368" s="47"/>
      <c r="M1368" s="47"/>
      <c r="N1368" s="47"/>
    </row>
    <row r="1369" spans="11:14" ht="18" customHeight="1" x14ac:dyDescent="0.25">
      <c r="K1369" s="47"/>
      <c r="L1369" s="47"/>
      <c r="M1369" s="47"/>
      <c r="N1369" s="47"/>
    </row>
    <row r="1370" spans="11:14" ht="18" customHeight="1" x14ac:dyDescent="0.25">
      <c r="K1370" s="47"/>
      <c r="L1370" s="47"/>
      <c r="M1370" s="47"/>
      <c r="N1370" s="47"/>
    </row>
    <row r="1371" spans="11:14" ht="18" customHeight="1" x14ac:dyDescent="0.25">
      <c r="K1371" s="47"/>
      <c r="L1371" s="47"/>
      <c r="M1371" s="47"/>
      <c r="N1371" s="47"/>
    </row>
    <row r="1372" spans="11:14" ht="18" customHeight="1" x14ac:dyDescent="0.25">
      <c r="K1372" s="47"/>
      <c r="L1372" s="47"/>
      <c r="M1372" s="47"/>
      <c r="N1372" s="47"/>
    </row>
    <row r="1373" spans="11:14" ht="18" customHeight="1" x14ac:dyDescent="0.25">
      <c r="K1373" s="47"/>
      <c r="L1373" s="47"/>
      <c r="M1373" s="47"/>
      <c r="N1373" s="47"/>
    </row>
    <row r="1374" spans="11:14" ht="18" customHeight="1" x14ac:dyDescent="0.25">
      <c r="K1374" s="47"/>
      <c r="L1374" s="47"/>
      <c r="M1374" s="47"/>
      <c r="N1374" s="47"/>
    </row>
    <row r="1375" spans="11:14" ht="18" customHeight="1" x14ac:dyDescent="0.25">
      <c r="K1375" s="47"/>
      <c r="L1375" s="47"/>
      <c r="M1375" s="47"/>
      <c r="N1375" s="47"/>
    </row>
    <row r="1376" spans="11:14" ht="18" customHeight="1" x14ac:dyDescent="0.25">
      <c r="K1376" s="47"/>
      <c r="L1376" s="47"/>
      <c r="M1376" s="47"/>
      <c r="N1376" s="47"/>
    </row>
    <row r="1377" spans="11:14" ht="18" customHeight="1" x14ac:dyDescent="0.25">
      <c r="K1377" s="47"/>
      <c r="L1377" s="47"/>
      <c r="M1377" s="47"/>
      <c r="N1377" s="47"/>
    </row>
    <row r="1378" spans="11:14" ht="18" customHeight="1" x14ac:dyDescent="0.25">
      <c r="K1378" s="47"/>
      <c r="L1378" s="47"/>
      <c r="M1378" s="47"/>
      <c r="N1378" s="47"/>
    </row>
    <row r="1379" spans="11:14" ht="18" customHeight="1" x14ac:dyDescent="0.25">
      <c r="K1379" s="47"/>
      <c r="L1379" s="47"/>
      <c r="M1379" s="47"/>
      <c r="N1379" s="47"/>
    </row>
    <row r="1380" spans="11:14" ht="18" customHeight="1" x14ac:dyDescent="0.25">
      <c r="K1380" s="47"/>
      <c r="L1380" s="47"/>
      <c r="M1380" s="47"/>
      <c r="N1380" s="47"/>
    </row>
    <row r="1381" spans="11:14" ht="18" customHeight="1" x14ac:dyDescent="0.25">
      <c r="K1381" s="47"/>
      <c r="L1381" s="47"/>
      <c r="M1381" s="47"/>
      <c r="N1381" s="47"/>
    </row>
    <row r="1382" spans="11:14" ht="18" customHeight="1" x14ac:dyDescent="0.25">
      <c r="K1382" s="47"/>
      <c r="L1382" s="47"/>
      <c r="M1382" s="47"/>
      <c r="N1382" s="47"/>
    </row>
    <row r="1383" spans="11:14" ht="18" customHeight="1" x14ac:dyDescent="0.25">
      <c r="K1383" s="47"/>
      <c r="L1383" s="47"/>
      <c r="M1383" s="47"/>
      <c r="N1383" s="47"/>
    </row>
    <row r="1384" spans="11:14" ht="18" customHeight="1" x14ac:dyDescent="0.25">
      <c r="K1384" s="47"/>
      <c r="L1384" s="47"/>
      <c r="M1384" s="47"/>
      <c r="N1384" s="47"/>
    </row>
    <row r="1385" spans="11:14" ht="18" customHeight="1" x14ac:dyDescent="0.25">
      <c r="K1385" s="47"/>
      <c r="L1385" s="47"/>
      <c r="M1385" s="47"/>
      <c r="N1385" s="47"/>
    </row>
    <row r="1386" spans="11:14" ht="18" customHeight="1" x14ac:dyDescent="0.25">
      <c r="K1386" s="47"/>
      <c r="L1386" s="47"/>
      <c r="M1386" s="47"/>
      <c r="N1386" s="47"/>
    </row>
    <row r="1387" spans="11:14" ht="18" customHeight="1" x14ac:dyDescent="0.25">
      <c r="K1387" s="47"/>
      <c r="L1387" s="47"/>
      <c r="M1387" s="47"/>
      <c r="N1387" s="47"/>
    </row>
    <row r="1388" spans="11:14" ht="18" customHeight="1" x14ac:dyDescent="0.25">
      <c r="K1388" s="47"/>
      <c r="L1388" s="47"/>
      <c r="M1388" s="47"/>
      <c r="N1388" s="47"/>
    </row>
    <row r="1389" spans="11:14" ht="18" customHeight="1" x14ac:dyDescent="0.25">
      <c r="K1389" s="47"/>
      <c r="L1389" s="47"/>
      <c r="M1389" s="47"/>
      <c r="N1389" s="47"/>
    </row>
    <row r="1390" spans="11:14" ht="18" customHeight="1" x14ac:dyDescent="0.25">
      <c r="K1390" s="47"/>
      <c r="L1390" s="47"/>
      <c r="M1390" s="47"/>
      <c r="N1390" s="47"/>
    </row>
    <row r="1391" spans="11:14" ht="18" customHeight="1" x14ac:dyDescent="0.25">
      <c r="K1391" s="47"/>
      <c r="L1391" s="47"/>
      <c r="M1391" s="47"/>
      <c r="N1391" s="47"/>
    </row>
    <row r="1392" spans="11:14" ht="18" customHeight="1" x14ac:dyDescent="0.25">
      <c r="K1392" s="47"/>
      <c r="L1392" s="47"/>
      <c r="M1392" s="47"/>
      <c r="N1392" s="47"/>
    </row>
    <row r="1393" spans="11:14" ht="18" customHeight="1" x14ac:dyDescent="0.25">
      <c r="K1393" s="47"/>
      <c r="L1393" s="47"/>
      <c r="M1393" s="47"/>
      <c r="N1393" s="47"/>
    </row>
    <row r="1394" spans="11:14" ht="18" customHeight="1" x14ac:dyDescent="0.25">
      <c r="K1394" s="47"/>
      <c r="L1394" s="47"/>
      <c r="M1394" s="47"/>
      <c r="N1394" s="47"/>
    </row>
    <row r="1395" spans="11:14" ht="18" customHeight="1" x14ac:dyDescent="0.25">
      <c r="K1395" s="47"/>
      <c r="L1395" s="47"/>
      <c r="M1395" s="47"/>
      <c r="N1395" s="47"/>
    </row>
    <row r="1396" spans="11:14" ht="18" customHeight="1" x14ac:dyDescent="0.25">
      <c r="K1396" s="47"/>
      <c r="L1396" s="47"/>
      <c r="M1396" s="47"/>
      <c r="N1396" s="47"/>
    </row>
    <row r="1397" spans="11:14" ht="18" customHeight="1" x14ac:dyDescent="0.25">
      <c r="K1397" s="47"/>
      <c r="L1397" s="47"/>
      <c r="M1397" s="47"/>
      <c r="N1397" s="47"/>
    </row>
    <row r="1398" spans="11:14" ht="18" customHeight="1" x14ac:dyDescent="0.25">
      <c r="K1398" s="47"/>
      <c r="L1398" s="47"/>
      <c r="M1398" s="47"/>
      <c r="N1398" s="47"/>
    </row>
    <row r="1399" spans="11:14" ht="18" customHeight="1" x14ac:dyDescent="0.25">
      <c r="K1399" s="47"/>
      <c r="L1399" s="47"/>
      <c r="M1399" s="47"/>
      <c r="N1399" s="47"/>
    </row>
    <row r="1400" spans="11:14" ht="18" customHeight="1" x14ac:dyDescent="0.25">
      <c r="K1400" s="47"/>
      <c r="L1400" s="47"/>
      <c r="M1400" s="47"/>
      <c r="N1400" s="47"/>
    </row>
    <row r="1401" spans="11:14" ht="18" customHeight="1" x14ac:dyDescent="0.25">
      <c r="K1401" s="47"/>
      <c r="L1401" s="47"/>
      <c r="M1401" s="47"/>
      <c r="N1401" s="47"/>
    </row>
    <row r="1402" spans="11:14" ht="18" customHeight="1" x14ac:dyDescent="0.25">
      <c r="K1402" s="47"/>
      <c r="L1402" s="47"/>
      <c r="M1402" s="47"/>
      <c r="N1402" s="47"/>
    </row>
    <row r="1403" spans="11:14" ht="18" customHeight="1" x14ac:dyDescent="0.25">
      <c r="K1403" s="47"/>
      <c r="L1403" s="47"/>
      <c r="M1403" s="47"/>
      <c r="N1403" s="47"/>
    </row>
    <row r="1404" spans="11:14" ht="18" customHeight="1" x14ac:dyDescent="0.25">
      <c r="K1404" s="47"/>
      <c r="L1404" s="47"/>
      <c r="M1404" s="47"/>
      <c r="N1404" s="47"/>
    </row>
    <row r="1405" spans="11:14" ht="18" customHeight="1" x14ac:dyDescent="0.25">
      <c r="K1405" s="47"/>
      <c r="L1405" s="47"/>
      <c r="M1405" s="47"/>
      <c r="N1405" s="47"/>
    </row>
    <row r="1406" spans="11:14" ht="18" customHeight="1" x14ac:dyDescent="0.25">
      <c r="K1406" s="47"/>
      <c r="L1406" s="47"/>
      <c r="M1406" s="47"/>
      <c r="N1406" s="47"/>
    </row>
    <row r="1407" spans="11:14" ht="18" customHeight="1" x14ac:dyDescent="0.25">
      <c r="K1407" s="47"/>
      <c r="L1407" s="47"/>
      <c r="M1407" s="47"/>
      <c r="N1407" s="47"/>
    </row>
    <row r="1408" spans="11:14" ht="18" customHeight="1" x14ac:dyDescent="0.25">
      <c r="K1408" s="47"/>
      <c r="L1408" s="47"/>
      <c r="M1408" s="47"/>
      <c r="N1408" s="47"/>
    </row>
    <row r="1409" spans="11:14" ht="18" customHeight="1" x14ac:dyDescent="0.25">
      <c r="K1409" s="47"/>
      <c r="L1409" s="47"/>
      <c r="M1409" s="47"/>
      <c r="N1409" s="47"/>
    </row>
    <row r="1410" spans="11:14" ht="18" customHeight="1" x14ac:dyDescent="0.25">
      <c r="K1410" s="47"/>
      <c r="L1410" s="47"/>
      <c r="M1410" s="47"/>
      <c r="N1410" s="47"/>
    </row>
    <row r="1411" spans="11:14" ht="18" customHeight="1" x14ac:dyDescent="0.25">
      <c r="K1411" s="47"/>
      <c r="L1411" s="47"/>
      <c r="M1411" s="47"/>
      <c r="N1411" s="47"/>
    </row>
    <row r="1412" spans="11:14" ht="18" customHeight="1" x14ac:dyDescent="0.25">
      <c r="K1412" s="47"/>
      <c r="L1412" s="47"/>
      <c r="M1412" s="47"/>
      <c r="N1412" s="47"/>
    </row>
    <row r="1413" spans="11:14" ht="18" customHeight="1" x14ac:dyDescent="0.25">
      <c r="K1413" s="47"/>
      <c r="L1413" s="47"/>
      <c r="M1413" s="47"/>
      <c r="N1413" s="47"/>
    </row>
    <row r="1414" spans="11:14" ht="18" customHeight="1" x14ac:dyDescent="0.25">
      <c r="K1414" s="47"/>
      <c r="L1414" s="47"/>
      <c r="M1414" s="47"/>
      <c r="N1414" s="47"/>
    </row>
    <row r="1415" spans="11:14" ht="18" customHeight="1" x14ac:dyDescent="0.25">
      <c r="K1415" s="47"/>
      <c r="L1415" s="47"/>
      <c r="M1415" s="47"/>
      <c r="N1415" s="47"/>
    </row>
    <row r="1416" spans="11:14" ht="18" customHeight="1" x14ac:dyDescent="0.25">
      <c r="K1416" s="47"/>
      <c r="L1416" s="47"/>
      <c r="M1416" s="47"/>
      <c r="N1416" s="47"/>
    </row>
    <row r="1417" spans="11:14" ht="18" customHeight="1" x14ac:dyDescent="0.25">
      <c r="K1417" s="47"/>
      <c r="L1417" s="47"/>
      <c r="M1417" s="47"/>
      <c r="N1417" s="47"/>
    </row>
    <row r="1418" spans="11:14" ht="18" customHeight="1" x14ac:dyDescent="0.25">
      <c r="K1418" s="47"/>
      <c r="L1418" s="47"/>
      <c r="M1418" s="47"/>
      <c r="N1418" s="47"/>
    </row>
    <row r="1419" spans="11:14" ht="18" customHeight="1" x14ac:dyDescent="0.25">
      <c r="K1419" s="47"/>
      <c r="L1419" s="47"/>
      <c r="M1419" s="47"/>
      <c r="N1419" s="47"/>
    </row>
    <row r="1420" spans="11:14" ht="18" customHeight="1" x14ac:dyDescent="0.25">
      <c r="K1420" s="47"/>
      <c r="L1420" s="47"/>
      <c r="M1420" s="47"/>
      <c r="N1420" s="47"/>
    </row>
    <row r="1421" spans="11:14" ht="18" customHeight="1" x14ac:dyDescent="0.25">
      <c r="K1421" s="47"/>
      <c r="L1421" s="47"/>
      <c r="M1421" s="47"/>
      <c r="N1421" s="47"/>
    </row>
    <row r="1422" spans="11:14" ht="18" customHeight="1" x14ac:dyDescent="0.25">
      <c r="K1422" s="47"/>
      <c r="L1422" s="47"/>
      <c r="M1422" s="47"/>
      <c r="N1422" s="47"/>
    </row>
    <row r="1423" spans="11:14" ht="18" customHeight="1" x14ac:dyDescent="0.25">
      <c r="K1423" s="47"/>
      <c r="L1423" s="47"/>
      <c r="M1423" s="47"/>
      <c r="N1423" s="47"/>
    </row>
    <row r="1424" spans="11:14" ht="18" customHeight="1" x14ac:dyDescent="0.25">
      <c r="K1424" s="47"/>
      <c r="L1424" s="47"/>
      <c r="M1424" s="47"/>
      <c r="N1424" s="47"/>
    </row>
    <row r="1425" spans="11:14" ht="18" customHeight="1" x14ac:dyDescent="0.25">
      <c r="K1425" s="47"/>
      <c r="L1425" s="47"/>
      <c r="M1425" s="47"/>
      <c r="N1425" s="47"/>
    </row>
    <row r="1426" spans="11:14" ht="18" customHeight="1" x14ac:dyDescent="0.25">
      <c r="K1426" s="47"/>
      <c r="L1426" s="47"/>
      <c r="M1426" s="47"/>
      <c r="N1426" s="47"/>
    </row>
    <row r="1427" spans="11:14" ht="18" customHeight="1" x14ac:dyDescent="0.25">
      <c r="K1427" s="47"/>
      <c r="L1427" s="47"/>
      <c r="M1427" s="47"/>
      <c r="N1427" s="47"/>
    </row>
    <row r="1428" spans="11:14" ht="18" customHeight="1" x14ac:dyDescent="0.25">
      <c r="K1428" s="47"/>
      <c r="L1428" s="47"/>
      <c r="M1428" s="47"/>
      <c r="N1428" s="47"/>
    </row>
    <row r="1429" spans="11:14" ht="18" customHeight="1" x14ac:dyDescent="0.25">
      <c r="K1429" s="47"/>
      <c r="L1429" s="47"/>
      <c r="M1429" s="47"/>
      <c r="N1429" s="47"/>
    </row>
    <row r="1430" spans="11:14" ht="18" customHeight="1" x14ac:dyDescent="0.25">
      <c r="K1430" s="47"/>
      <c r="L1430" s="47"/>
      <c r="M1430" s="47"/>
      <c r="N1430" s="47"/>
    </row>
    <row r="1431" spans="11:14" ht="18" customHeight="1" x14ac:dyDescent="0.25">
      <c r="K1431" s="47"/>
      <c r="L1431" s="47"/>
      <c r="M1431" s="47"/>
      <c r="N1431" s="47"/>
    </row>
    <row r="1432" spans="11:14" ht="18" customHeight="1" x14ac:dyDescent="0.25">
      <c r="K1432" s="47"/>
      <c r="L1432" s="47"/>
      <c r="M1432" s="47"/>
      <c r="N1432" s="47"/>
    </row>
    <row r="1433" spans="11:14" ht="18" customHeight="1" x14ac:dyDescent="0.25">
      <c r="K1433" s="47"/>
      <c r="L1433" s="47"/>
      <c r="M1433" s="47"/>
      <c r="N1433" s="47"/>
    </row>
    <row r="1434" spans="11:14" ht="18" customHeight="1" x14ac:dyDescent="0.25">
      <c r="K1434" s="47"/>
      <c r="L1434" s="47"/>
      <c r="M1434" s="47"/>
      <c r="N1434" s="47"/>
    </row>
    <row r="1435" spans="11:14" ht="18" customHeight="1" x14ac:dyDescent="0.25">
      <c r="K1435" s="47"/>
      <c r="L1435" s="47"/>
      <c r="M1435" s="47"/>
      <c r="N1435" s="47"/>
    </row>
    <row r="1436" spans="11:14" ht="18" customHeight="1" x14ac:dyDescent="0.25">
      <c r="K1436" s="47"/>
      <c r="L1436" s="47"/>
      <c r="M1436" s="47"/>
      <c r="N1436" s="47"/>
    </row>
    <row r="1437" spans="11:14" ht="18" customHeight="1" x14ac:dyDescent="0.25">
      <c r="K1437" s="47"/>
      <c r="L1437" s="47"/>
      <c r="M1437" s="47"/>
      <c r="N1437" s="47"/>
    </row>
    <row r="1438" spans="11:14" ht="18" customHeight="1" x14ac:dyDescent="0.25">
      <c r="K1438" s="47"/>
      <c r="L1438" s="47"/>
      <c r="M1438" s="47"/>
      <c r="N1438" s="47"/>
    </row>
    <row r="1439" spans="11:14" ht="18" customHeight="1" x14ac:dyDescent="0.25">
      <c r="K1439" s="47"/>
      <c r="L1439" s="47"/>
      <c r="M1439" s="47"/>
      <c r="N1439" s="47"/>
    </row>
    <row r="1440" spans="11:14" ht="18" customHeight="1" x14ac:dyDescent="0.25">
      <c r="K1440" s="47"/>
      <c r="L1440" s="47"/>
      <c r="M1440" s="47"/>
      <c r="N1440" s="47"/>
    </row>
    <row r="1441" spans="11:14" ht="18" customHeight="1" x14ac:dyDescent="0.25">
      <c r="K1441" s="47"/>
      <c r="L1441" s="47"/>
      <c r="M1441" s="47"/>
      <c r="N1441" s="47"/>
    </row>
    <row r="1442" spans="11:14" ht="18" customHeight="1" x14ac:dyDescent="0.25">
      <c r="K1442" s="47"/>
      <c r="L1442" s="47"/>
      <c r="M1442" s="47"/>
      <c r="N1442" s="47"/>
    </row>
    <row r="1443" spans="11:14" ht="18" customHeight="1" x14ac:dyDescent="0.25">
      <c r="K1443" s="47"/>
      <c r="L1443" s="47"/>
      <c r="M1443" s="47"/>
      <c r="N1443" s="47"/>
    </row>
    <row r="1444" spans="11:14" ht="18" customHeight="1" x14ac:dyDescent="0.25">
      <c r="K1444" s="47"/>
      <c r="L1444" s="47"/>
      <c r="M1444" s="47"/>
      <c r="N1444" s="47"/>
    </row>
    <row r="1445" spans="11:14" ht="18" customHeight="1" x14ac:dyDescent="0.25">
      <c r="K1445" s="47"/>
      <c r="L1445" s="47"/>
      <c r="M1445" s="47"/>
      <c r="N1445" s="47"/>
    </row>
    <row r="1446" spans="11:14" ht="18" customHeight="1" x14ac:dyDescent="0.25">
      <c r="K1446" s="47"/>
      <c r="L1446" s="47"/>
      <c r="M1446" s="47"/>
      <c r="N1446" s="47"/>
    </row>
    <row r="1447" spans="11:14" ht="18" customHeight="1" x14ac:dyDescent="0.25">
      <c r="K1447" s="47"/>
      <c r="L1447" s="47"/>
      <c r="M1447" s="47"/>
      <c r="N1447" s="47"/>
    </row>
    <row r="1448" spans="11:14" ht="18" customHeight="1" x14ac:dyDescent="0.25">
      <c r="K1448" s="47"/>
      <c r="L1448" s="47"/>
      <c r="M1448" s="47"/>
      <c r="N1448" s="47"/>
    </row>
    <row r="1449" spans="11:14" ht="18" customHeight="1" x14ac:dyDescent="0.25">
      <c r="K1449" s="47"/>
      <c r="L1449" s="47"/>
      <c r="M1449" s="47"/>
      <c r="N1449" s="47"/>
    </row>
    <row r="1450" spans="11:14" ht="18" customHeight="1" x14ac:dyDescent="0.25">
      <c r="K1450" s="47"/>
      <c r="L1450" s="47"/>
      <c r="M1450" s="47"/>
      <c r="N1450" s="47"/>
    </row>
    <row r="1451" spans="11:14" ht="18" customHeight="1" x14ac:dyDescent="0.25">
      <c r="K1451" s="47"/>
      <c r="L1451" s="47"/>
      <c r="M1451" s="47"/>
      <c r="N1451" s="47"/>
    </row>
    <row r="1452" spans="11:14" ht="18" customHeight="1" x14ac:dyDescent="0.25">
      <c r="K1452" s="47"/>
      <c r="L1452" s="47"/>
      <c r="M1452" s="47"/>
      <c r="N1452" s="47"/>
    </row>
    <row r="1453" spans="11:14" ht="18" customHeight="1" x14ac:dyDescent="0.25">
      <c r="K1453" s="47"/>
      <c r="L1453" s="47"/>
      <c r="M1453" s="47"/>
      <c r="N1453" s="47"/>
    </row>
    <row r="1454" spans="11:14" ht="18" customHeight="1" x14ac:dyDescent="0.25">
      <c r="K1454" s="47"/>
      <c r="L1454" s="47"/>
      <c r="M1454" s="47"/>
      <c r="N1454" s="47"/>
    </row>
    <row r="1455" spans="11:14" ht="18" customHeight="1" x14ac:dyDescent="0.25">
      <c r="K1455" s="47"/>
      <c r="L1455" s="47"/>
      <c r="M1455" s="47"/>
      <c r="N1455" s="47"/>
    </row>
    <row r="1456" spans="11:14" ht="18" customHeight="1" x14ac:dyDescent="0.25">
      <c r="K1456" s="47"/>
      <c r="L1456" s="47"/>
      <c r="M1456" s="47"/>
      <c r="N1456" s="47"/>
    </row>
    <row r="1457" spans="11:14" ht="18" customHeight="1" x14ac:dyDescent="0.25">
      <c r="K1457" s="47"/>
      <c r="L1457" s="47"/>
      <c r="M1457" s="47"/>
      <c r="N1457" s="47"/>
    </row>
    <row r="1458" spans="11:14" ht="18" customHeight="1" x14ac:dyDescent="0.25">
      <c r="K1458" s="47"/>
      <c r="L1458" s="47"/>
      <c r="M1458" s="47"/>
      <c r="N1458" s="47"/>
    </row>
    <row r="1459" spans="11:14" ht="18" customHeight="1" x14ac:dyDescent="0.25">
      <c r="K1459" s="47"/>
      <c r="L1459" s="47"/>
      <c r="M1459" s="47"/>
      <c r="N1459" s="47"/>
    </row>
    <row r="1460" spans="11:14" ht="18" customHeight="1" x14ac:dyDescent="0.25">
      <c r="K1460" s="47"/>
      <c r="L1460" s="47"/>
      <c r="M1460" s="47"/>
      <c r="N1460" s="47"/>
    </row>
    <row r="1461" spans="11:14" ht="18" customHeight="1" x14ac:dyDescent="0.25">
      <c r="K1461" s="47"/>
      <c r="L1461" s="47"/>
      <c r="M1461" s="47"/>
      <c r="N1461" s="47"/>
    </row>
    <row r="1462" spans="11:14" ht="18" customHeight="1" x14ac:dyDescent="0.25">
      <c r="K1462" s="47"/>
      <c r="L1462" s="47"/>
      <c r="M1462" s="47"/>
      <c r="N1462" s="47"/>
    </row>
    <row r="1463" spans="11:14" ht="18" customHeight="1" x14ac:dyDescent="0.25">
      <c r="K1463" s="47"/>
      <c r="L1463" s="47"/>
      <c r="M1463" s="47"/>
      <c r="N1463" s="47"/>
    </row>
    <row r="1464" spans="11:14" ht="18" customHeight="1" x14ac:dyDescent="0.25">
      <c r="K1464" s="47"/>
      <c r="L1464" s="47"/>
      <c r="M1464" s="47"/>
      <c r="N1464" s="47"/>
    </row>
    <row r="1465" spans="11:14" ht="18" customHeight="1" x14ac:dyDescent="0.25">
      <c r="K1465" s="47"/>
      <c r="L1465" s="47"/>
      <c r="M1465" s="47"/>
      <c r="N1465" s="47"/>
    </row>
    <row r="1466" spans="11:14" ht="18" customHeight="1" x14ac:dyDescent="0.25">
      <c r="K1466" s="47"/>
      <c r="L1466" s="47"/>
      <c r="M1466" s="47"/>
      <c r="N1466" s="47"/>
    </row>
    <row r="1467" spans="11:14" ht="18" customHeight="1" x14ac:dyDescent="0.25">
      <c r="K1467" s="47"/>
      <c r="L1467" s="47"/>
      <c r="M1467" s="47"/>
      <c r="N1467" s="47"/>
    </row>
    <row r="1468" spans="11:14" ht="18" customHeight="1" x14ac:dyDescent="0.25">
      <c r="K1468" s="47"/>
      <c r="L1468" s="47"/>
      <c r="M1468" s="47"/>
      <c r="N1468" s="47"/>
    </row>
    <row r="1469" spans="11:14" ht="18" customHeight="1" x14ac:dyDescent="0.25">
      <c r="K1469" s="47"/>
      <c r="L1469" s="47"/>
      <c r="M1469" s="47"/>
      <c r="N1469" s="47"/>
    </row>
    <row r="1470" spans="11:14" ht="18" customHeight="1" x14ac:dyDescent="0.25">
      <c r="K1470" s="47"/>
      <c r="L1470" s="47"/>
      <c r="M1470" s="47"/>
      <c r="N1470" s="47"/>
    </row>
    <row r="1471" spans="11:14" ht="18" customHeight="1" x14ac:dyDescent="0.25">
      <c r="K1471" s="47"/>
      <c r="L1471" s="47"/>
      <c r="M1471" s="47"/>
      <c r="N1471" s="47"/>
    </row>
    <row r="1472" spans="11:14" ht="18" customHeight="1" x14ac:dyDescent="0.25">
      <c r="K1472" s="47"/>
      <c r="L1472" s="47"/>
      <c r="M1472" s="47"/>
      <c r="N1472" s="47"/>
    </row>
    <row r="1473" spans="11:14" ht="18" customHeight="1" x14ac:dyDescent="0.25">
      <c r="K1473" s="47"/>
      <c r="L1473" s="47"/>
      <c r="M1473" s="47"/>
      <c r="N1473" s="47"/>
    </row>
    <row r="1474" spans="11:14" ht="18" customHeight="1" x14ac:dyDescent="0.25">
      <c r="K1474" s="47"/>
      <c r="L1474" s="47"/>
      <c r="M1474" s="47"/>
      <c r="N1474" s="47"/>
    </row>
    <row r="1475" spans="11:14" ht="18" customHeight="1" x14ac:dyDescent="0.25">
      <c r="K1475" s="47"/>
      <c r="L1475" s="47"/>
      <c r="M1475" s="47"/>
      <c r="N1475" s="47"/>
    </row>
    <row r="1476" spans="11:14" ht="18" customHeight="1" x14ac:dyDescent="0.25">
      <c r="K1476" s="47"/>
      <c r="L1476" s="47"/>
      <c r="M1476" s="47"/>
      <c r="N1476" s="47"/>
    </row>
    <row r="1477" spans="11:14" ht="18" customHeight="1" x14ac:dyDescent="0.25">
      <c r="K1477" s="47"/>
      <c r="L1477" s="47"/>
      <c r="M1477" s="47"/>
      <c r="N1477" s="47"/>
    </row>
    <row r="1478" spans="11:14" ht="18" customHeight="1" x14ac:dyDescent="0.25">
      <c r="K1478" s="47"/>
      <c r="L1478" s="47"/>
      <c r="M1478" s="47"/>
      <c r="N1478" s="47"/>
    </row>
    <row r="1479" spans="11:14" ht="18" customHeight="1" x14ac:dyDescent="0.25">
      <c r="K1479" s="47"/>
      <c r="L1479" s="47"/>
      <c r="M1479" s="47"/>
      <c r="N1479" s="47"/>
    </row>
    <row r="1480" spans="11:14" ht="18" customHeight="1" x14ac:dyDescent="0.25">
      <c r="K1480" s="47"/>
      <c r="L1480" s="47"/>
      <c r="M1480" s="47"/>
      <c r="N1480" s="47"/>
    </row>
    <row r="1481" spans="11:14" ht="18" customHeight="1" x14ac:dyDescent="0.25">
      <c r="K1481" s="47"/>
      <c r="L1481" s="47"/>
      <c r="M1481" s="47"/>
      <c r="N1481" s="47"/>
    </row>
    <row r="1482" spans="11:14" ht="18" customHeight="1" x14ac:dyDescent="0.25">
      <c r="K1482" s="47"/>
      <c r="L1482" s="47"/>
      <c r="M1482" s="47"/>
      <c r="N1482" s="47"/>
    </row>
    <row r="1483" spans="11:14" ht="18" customHeight="1" x14ac:dyDescent="0.25">
      <c r="K1483" s="47"/>
      <c r="L1483" s="47"/>
      <c r="M1483" s="47"/>
      <c r="N1483" s="47"/>
    </row>
    <row r="1484" spans="11:14" ht="18" customHeight="1" x14ac:dyDescent="0.25">
      <c r="K1484" s="47"/>
      <c r="L1484" s="47"/>
      <c r="M1484" s="47"/>
      <c r="N1484" s="47"/>
    </row>
    <row r="1485" spans="11:14" ht="18" customHeight="1" x14ac:dyDescent="0.25">
      <c r="K1485" s="47"/>
      <c r="L1485" s="47"/>
      <c r="M1485" s="47"/>
      <c r="N1485" s="47"/>
    </row>
    <row r="1486" spans="11:14" ht="18" customHeight="1" x14ac:dyDescent="0.25">
      <c r="K1486" s="47"/>
      <c r="L1486" s="47"/>
      <c r="M1486" s="47"/>
      <c r="N1486" s="47"/>
    </row>
    <row r="1487" spans="11:14" ht="18" customHeight="1" x14ac:dyDescent="0.25">
      <c r="K1487" s="47"/>
      <c r="L1487" s="47"/>
      <c r="M1487" s="47"/>
      <c r="N1487" s="47"/>
    </row>
    <row r="1488" spans="11:14" ht="18" customHeight="1" x14ac:dyDescent="0.25">
      <c r="K1488" s="47"/>
      <c r="L1488" s="47"/>
      <c r="M1488" s="47"/>
      <c r="N1488" s="47"/>
    </row>
    <row r="1489" spans="11:14" ht="18" customHeight="1" x14ac:dyDescent="0.25">
      <c r="K1489" s="47"/>
      <c r="L1489" s="47"/>
      <c r="M1489" s="47"/>
      <c r="N1489" s="47"/>
    </row>
    <row r="1490" spans="11:14" ht="18" customHeight="1" x14ac:dyDescent="0.25">
      <c r="K1490" s="47"/>
      <c r="L1490" s="47"/>
      <c r="M1490" s="47"/>
      <c r="N1490" s="47"/>
    </row>
    <row r="1491" spans="11:14" ht="18" customHeight="1" x14ac:dyDescent="0.25">
      <c r="K1491" s="47"/>
      <c r="L1491" s="47"/>
      <c r="M1491" s="47"/>
      <c r="N1491" s="47"/>
    </row>
    <row r="1492" spans="11:14" ht="18" customHeight="1" x14ac:dyDescent="0.25">
      <c r="K1492" s="47"/>
      <c r="L1492" s="47"/>
      <c r="M1492" s="47"/>
      <c r="N1492" s="47"/>
    </row>
    <row r="1493" spans="11:14" ht="18" customHeight="1" x14ac:dyDescent="0.25">
      <c r="K1493" s="47"/>
      <c r="L1493" s="47"/>
      <c r="M1493" s="47"/>
      <c r="N1493" s="47"/>
    </row>
    <row r="1494" spans="11:14" ht="18" customHeight="1" x14ac:dyDescent="0.25">
      <c r="K1494" s="47"/>
      <c r="L1494" s="47"/>
      <c r="M1494" s="47"/>
      <c r="N1494" s="47"/>
    </row>
    <row r="1495" spans="11:14" ht="18" customHeight="1" x14ac:dyDescent="0.25">
      <c r="K1495" s="47"/>
      <c r="L1495" s="47"/>
      <c r="M1495" s="47"/>
      <c r="N1495" s="47"/>
    </row>
    <row r="1496" spans="11:14" ht="18" customHeight="1" x14ac:dyDescent="0.25">
      <c r="K1496" s="47"/>
      <c r="L1496" s="47"/>
      <c r="M1496" s="47"/>
      <c r="N1496" s="47"/>
    </row>
    <row r="1497" spans="11:14" ht="18" customHeight="1" x14ac:dyDescent="0.25">
      <c r="K1497" s="47"/>
      <c r="L1497" s="47"/>
      <c r="M1497" s="47"/>
      <c r="N1497" s="47"/>
    </row>
    <row r="1498" spans="11:14" ht="18" customHeight="1" x14ac:dyDescent="0.25">
      <c r="K1498" s="47"/>
      <c r="L1498" s="47"/>
      <c r="M1498" s="47"/>
      <c r="N1498" s="47"/>
    </row>
    <row r="1499" spans="11:14" ht="18" customHeight="1" x14ac:dyDescent="0.25">
      <c r="K1499" s="47"/>
      <c r="L1499" s="47"/>
      <c r="M1499" s="47"/>
      <c r="N1499" s="47"/>
    </row>
    <row r="1500" spans="11:14" ht="18" customHeight="1" x14ac:dyDescent="0.25">
      <c r="K1500" s="47"/>
      <c r="L1500" s="47"/>
      <c r="M1500" s="47"/>
      <c r="N1500" s="47"/>
    </row>
    <row r="1501" spans="11:14" ht="18" customHeight="1" x14ac:dyDescent="0.25">
      <c r="K1501" s="47"/>
      <c r="L1501" s="47"/>
      <c r="M1501" s="47"/>
      <c r="N1501" s="47"/>
    </row>
    <row r="1502" spans="11:14" ht="18" customHeight="1" x14ac:dyDescent="0.25">
      <c r="K1502" s="47"/>
      <c r="L1502" s="47"/>
      <c r="M1502" s="47"/>
      <c r="N1502" s="47"/>
    </row>
    <row r="1503" spans="11:14" ht="18" customHeight="1" x14ac:dyDescent="0.25">
      <c r="K1503" s="47"/>
      <c r="L1503" s="47"/>
      <c r="M1503" s="47"/>
      <c r="N1503" s="47"/>
    </row>
    <row r="1504" spans="11:14" ht="18" customHeight="1" x14ac:dyDescent="0.25">
      <c r="K1504" s="47"/>
      <c r="L1504" s="47"/>
      <c r="M1504" s="47"/>
      <c r="N1504" s="47"/>
    </row>
    <row r="1505" spans="11:14" ht="18" customHeight="1" x14ac:dyDescent="0.25">
      <c r="K1505" s="47"/>
      <c r="L1505" s="47"/>
      <c r="M1505" s="47"/>
      <c r="N1505" s="47"/>
    </row>
    <row r="1506" spans="11:14" ht="18" customHeight="1" x14ac:dyDescent="0.25">
      <c r="K1506" s="47"/>
      <c r="L1506" s="47"/>
      <c r="M1506" s="47"/>
      <c r="N1506" s="47"/>
    </row>
    <row r="1507" spans="11:14" ht="18" customHeight="1" x14ac:dyDescent="0.25">
      <c r="K1507" s="47"/>
      <c r="L1507" s="47"/>
      <c r="M1507" s="47"/>
      <c r="N1507" s="47"/>
    </row>
    <row r="1508" spans="11:14" ht="18" customHeight="1" x14ac:dyDescent="0.25">
      <c r="K1508" s="47"/>
      <c r="L1508" s="47"/>
      <c r="M1508" s="47"/>
      <c r="N1508" s="47"/>
    </row>
    <row r="1509" spans="11:14" ht="18" customHeight="1" x14ac:dyDescent="0.25">
      <c r="K1509" s="47"/>
      <c r="L1509" s="47"/>
      <c r="M1509" s="47"/>
      <c r="N1509" s="47"/>
    </row>
    <row r="1510" spans="11:14" ht="18" customHeight="1" x14ac:dyDescent="0.25">
      <c r="K1510" s="47"/>
      <c r="L1510" s="47"/>
      <c r="M1510" s="47"/>
      <c r="N1510" s="47"/>
    </row>
    <row r="1511" spans="11:14" ht="18" customHeight="1" x14ac:dyDescent="0.25">
      <c r="K1511" s="47"/>
      <c r="L1511" s="47"/>
      <c r="M1511" s="47"/>
      <c r="N1511" s="47"/>
    </row>
    <row r="1512" spans="11:14" ht="18" customHeight="1" x14ac:dyDescent="0.25">
      <c r="K1512" s="47"/>
      <c r="L1512" s="47"/>
      <c r="M1512" s="47"/>
      <c r="N1512" s="47"/>
    </row>
    <row r="1513" spans="11:14" ht="18" customHeight="1" x14ac:dyDescent="0.25">
      <c r="K1513" s="47"/>
      <c r="L1513" s="47"/>
      <c r="M1513" s="47"/>
      <c r="N1513" s="47"/>
    </row>
    <row r="1514" spans="11:14" ht="18" customHeight="1" x14ac:dyDescent="0.25">
      <c r="K1514" s="47"/>
      <c r="L1514" s="47"/>
      <c r="M1514" s="47"/>
      <c r="N1514" s="47"/>
    </row>
    <row r="1515" spans="11:14" ht="18" customHeight="1" x14ac:dyDescent="0.25">
      <c r="K1515" s="47"/>
      <c r="L1515" s="47"/>
      <c r="M1515" s="47"/>
      <c r="N1515" s="47"/>
    </row>
    <row r="1516" spans="11:14" ht="18" customHeight="1" x14ac:dyDescent="0.25">
      <c r="K1516" s="47"/>
      <c r="L1516" s="47"/>
      <c r="M1516" s="47"/>
      <c r="N1516" s="47"/>
    </row>
    <row r="1517" spans="11:14" ht="18" customHeight="1" x14ac:dyDescent="0.25">
      <c r="K1517" s="47"/>
      <c r="L1517" s="47"/>
      <c r="M1517" s="47"/>
      <c r="N1517" s="47"/>
    </row>
    <row r="1518" spans="11:14" ht="18" customHeight="1" x14ac:dyDescent="0.25">
      <c r="K1518" s="47"/>
      <c r="L1518" s="47"/>
      <c r="M1518" s="47"/>
      <c r="N1518" s="47"/>
    </row>
    <row r="1519" spans="11:14" ht="18" customHeight="1" x14ac:dyDescent="0.25">
      <c r="K1519" s="47"/>
      <c r="L1519" s="47"/>
      <c r="M1519" s="47"/>
      <c r="N1519" s="47"/>
    </row>
    <row r="1520" spans="11:14" ht="18" customHeight="1" x14ac:dyDescent="0.25">
      <c r="K1520" s="47"/>
      <c r="L1520" s="47"/>
      <c r="M1520" s="47"/>
      <c r="N1520" s="47"/>
    </row>
    <row r="1521" spans="11:14" ht="18" customHeight="1" x14ac:dyDescent="0.25">
      <c r="K1521" s="47"/>
      <c r="L1521" s="47"/>
      <c r="M1521" s="47"/>
      <c r="N1521" s="47"/>
    </row>
    <row r="1522" spans="11:14" ht="18" customHeight="1" x14ac:dyDescent="0.25">
      <c r="K1522" s="47"/>
      <c r="L1522" s="47"/>
      <c r="M1522" s="47"/>
      <c r="N1522" s="47"/>
    </row>
    <row r="1523" spans="11:14" ht="18" customHeight="1" x14ac:dyDescent="0.25">
      <c r="K1523" s="47"/>
      <c r="L1523" s="47"/>
      <c r="M1523" s="47"/>
      <c r="N1523" s="47"/>
    </row>
    <row r="1524" spans="11:14" ht="18" customHeight="1" x14ac:dyDescent="0.25">
      <c r="K1524" s="47"/>
      <c r="L1524" s="47"/>
      <c r="M1524" s="47"/>
      <c r="N1524" s="47"/>
    </row>
    <row r="1525" spans="11:14" ht="18" customHeight="1" x14ac:dyDescent="0.25">
      <c r="K1525" s="47"/>
      <c r="L1525" s="47"/>
      <c r="M1525" s="47"/>
      <c r="N1525" s="47"/>
    </row>
    <row r="1526" spans="11:14" ht="18" customHeight="1" x14ac:dyDescent="0.25">
      <c r="K1526" s="47"/>
      <c r="L1526" s="47"/>
      <c r="M1526" s="47"/>
      <c r="N1526" s="47"/>
    </row>
    <row r="1527" spans="11:14" ht="18" customHeight="1" x14ac:dyDescent="0.25">
      <c r="K1527" s="47"/>
      <c r="L1527" s="47"/>
      <c r="M1527" s="47"/>
      <c r="N1527" s="47"/>
    </row>
    <row r="1528" spans="11:14" ht="18" customHeight="1" x14ac:dyDescent="0.25">
      <c r="K1528" s="47"/>
      <c r="L1528" s="47"/>
      <c r="M1528" s="47"/>
      <c r="N1528" s="47"/>
    </row>
    <row r="1529" spans="11:14" ht="18" customHeight="1" x14ac:dyDescent="0.25">
      <c r="K1529" s="47"/>
      <c r="L1529" s="47"/>
      <c r="M1529" s="47"/>
      <c r="N1529" s="47"/>
    </row>
    <row r="1530" spans="11:14" ht="18" customHeight="1" x14ac:dyDescent="0.25">
      <c r="K1530" s="47"/>
      <c r="L1530" s="47"/>
      <c r="M1530" s="47"/>
      <c r="N1530" s="47"/>
    </row>
    <row r="1531" spans="11:14" ht="18" customHeight="1" x14ac:dyDescent="0.25">
      <c r="K1531" s="47"/>
      <c r="L1531" s="47"/>
      <c r="M1531" s="47"/>
      <c r="N1531" s="47"/>
    </row>
    <row r="1532" spans="11:14" ht="18" customHeight="1" x14ac:dyDescent="0.25">
      <c r="K1532" s="47"/>
      <c r="L1532" s="47"/>
      <c r="M1532" s="47"/>
      <c r="N1532" s="47"/>
    </row>
    <row r="1533" spans="11:14" ht="18" customHeight="1" x14ac:dyDescent="0.25">
      <c r="K1533" s="47"/>
      <c r="L1533" s="47"/>
      <c r="M1533" s="47"/>
      <c r="N1533" s="47"/>
    </row>
    <row r="1534" spans="11:14" ht="18" customHeight="1" x14ac:dyDescent="0.25">
      <c r="K1534" s="47"/>
      <c r="L1534" s="47"/>
      <c r="M1534" s="47"/>
      <c r="N1534" s="47"/>
    </row>
    <row r="1535" spans="11:14" ht="18" customHeight="1" x14ac:dyDescent="0.25">
      <c r="K1535" s="47"/>
      <c r="L1535" s="47"/>
      <c r="M1535" s="47"/>
      <c r="N1535" s="47"/>
    </row>
    <row r="1536" spans="11:14" ht="18" customHeight="1" x14ac:dyDescent="0.25">
      <c r="K1536" s="47"/>
      <c r="L1536" s="47"/>
      <c r="M1536" s="47"/>
      <c r="N1536" s="47"/>
    </row>
    <row r="1537" spans="11:14" ht="18" customHeight="1" x14ac:dyDescent="0.25">
      <c r="K1537" s="47"/>
      <c r="L1537" s="47"/>
      <c r="M1537" s="47"/>
      <c r="N1537" s="47"/>
    </row>
    <row r="1538" spans="11:14" ht="18" customHeight="1" x14ac:dyDescent="0.25">
      <c r="K1538" s="47"/>
      <c r="L1538" s="47"/>
      <c r="M1538" s="47"/>
      <c r="N1538" s="47"/>
    </row>
    <row r="1539" spans="11:14" ht="18" customHeight="1" x14ac:dyDescent="0.25">
      <c r="K1539" s="47"/>
      <c r="L1539" s="47"/>
      <c r="M1539" s="47"/>
      <c r="N1539" s="47"/>
    </row>
    <row r="1540" spans="11:14" ht="18" customHeight="1" x14ac:dyDescent="0.25">
      <c r="K1540" s="47"/>
      <c r="L1540" s="47"/>
      <c r="M1540" s="47"/>
      <c r="N1540" s="47"/>
    </row>
    <row r="1541" spans="11:14" ht="18" customHeight="1" x14ac:dyDescent="0.25">
      <c r="K1541" s="47"/>
      <c r="L1541" s="47"/>
      <c r="M1541" s="47"/>
      <c r="N1541" s="47"/>
    </row>
    <row r="1542" spans="11:14" ht="18" customHeight="1" x14ac:dyDescent="0.25">
      <c r="K1542" s="47"/>
      <c r="L1542" s="47"/>
      <c r="M1542" s="47"/>
      <c r="N1542" s="47"/>
    </row>
    <row r="1543" spans="11:14" ht="18" customHeight="1" x14ac:dyDescent="0.25">
      <c r="K1543" s="47"/>
      <c r="L1543" s="47"/>
      <c r="M1543" s="47"/>
      <c r="N1543" s="47"/>
    </row>
    <row r="1544" spans="11:14" ht="18" customHeight="1" x14ac:dyDescent="0.25">
      <c r="K1544" s="47"/>
      <c r="L1544" s="47"/>
      <c r="M1544" s="47"/>
      <c r="N1544" s="47"/>
    </row>
    <row r="1545" spans="11:14" ht="18" customHeight="1" x14ac:dyDescent="0.25">
      <c r="K1545" s="47"/>
      <c r="L1545" s="47"/>
      <c r="M1545" s="47"/>
      <c r="N1545" s="47"/>
    </row>
    <row r="1546" spans="11:14" ht="18" customHeight="1" x14ac:dyDescent="0.25">
      <c r="K1546" s="47"/>
      <c r="L1546" s="47"/>
      <c r="M1546" s="47"/>
      <c r="N1546" s="47"/>
    </row>
    <row r="1547" spans="11:14" ht="18" customHeight="1" x14ac:dyDescent="0.25">
      <c r="K1547" s="47"/>
      <c r="L1547" s="47"/>
      <c r="M1547" s="47"/>
      <c r="N1547" s="47"/>
    </row>
    <row r="1548" spans="11:14" ht="18" customHeight="1" x14ac:dyDescent="0.25">
      <c r="K1548" s="47"/>
      <c r="L1548" s="47"/>
      <c r="M1548" s="47"/>
      <c r="N1548" s="47"/>
    </row>
    <row r="1549" spans="11:14" ht="18" customHeight="1" x14ac:dyDescent="0.25">
      <c r="K1549" s="47"/>
      <c r="L1549" s="47"/>
      <c r="M1549" s="47"/>
      <c r="N1549" s="47"/>
    </row>
    <row r="1550" spans="11:14" ht="18" customHeight="1" x14ac:dyDescent="0.25">
      <c r="K1550" s="47"/>
      <c r="L1550" s="47"/>
      <c r="M1550" s="47"/>
      <c r="N1550" s="47"/>
    </row>
    <row r="1551" spans="11:14" ht="18" customHeight="1" x14ac:dyDescent="0.25">
      <c r="K1551" s="47"/>
      <c r="L1551" s="47"/>
      <c r="M1551" s="47"/>
      <c r="N1551" s="47"/>
    </row>
    <row r="1552" spans="11:14" ht="18" customHeight="1" x14ac:dyDescent="0.25">
      <c r="K1552" s="47"/>
      <c r="L1552" s="47"/>
      <c r="M1552" s="47"/>
      <c r="N1552" s="47"/>
    </row>
    <row r="1553" spans="11:14" ht="18" customHeight="1" x14ac:dyDescent="0.25">
      <c r="K1553" s="47"/>
      <c r="L1553" s="47"/>
      <c r="M1553" s="47"/>
      <c r="N1553" s="47"/>
    </row>
    <row r="1554" spans="11:14" ht="18" customHeight="1" x14ac:dyDescent="0.25">
      <c r="K1554" s="47"/>
      <c r="L1554" s="47"/>
      <c r="M1554" s="47"/>
      <c r="N1554" s="47"/>
    </row>
    <row r="1555" spans="11:14" ht="18" customHeight="1" x14ac:dyDescent="0.25">
      <c r="K1555" s="47"/>
      <c r="L1555" s="47"/>
      <c r="M1555" s="47"/>
      <c r="N1555" s="47"/>
    </row>
    <row r="1556" spans="11:14" ht="18" customHeight="1" x14ac:dyDescent="0.25">
      <c r="K1556" s="47"/>
      <c r="L1556" s="47"/>
      <c r="M1556" s="47"/>
      <c r="N1556" s="47"/>
    </row>
    <row r="1557" spans="11:14" ht="18" customHeight="1" x14ac:dyDescent="0.25">
      <c r="K1557" s="47"/>
      <c r="L1557" s="47"/>
      <c r="M1557" s="47"/>
      <c r="N1557" s="47"/>
    </row>
    <row r="1558" spans="11:14" ht="18" customHeight="1" x14ac:dyDescent="0.25">
      <c r="K1558" s="47"/>
      <c r="L1558" s="47"/>
      <c r="M1558" s="47"/>
      <c r="N1558" s="47"/>
    </row>
    <row r="1559" spans="11:14" ht="18" customHeight="1" x14ac:dyDescent="0.25">
      <c r="K1559" s="47"/>
      <c r="L1559" s="47"/>
      <c r="M1559" s="47"/>
      <c r="N1559" s="47"/>
    </row>
    <row r="1560" spans="11:14" ht="18" customHeight="1" x14ac:dyDescent="0.25">
      <c r="K1560" s="47"/>
      <c r="L1560" s="47"/>
      <c r="M1560" s="47"/>
      <c r="N1560" s="47"/>
    </row>
    <row r="1561" spans="11:14" ht="18" customHeight="1" x14ac:dyDescent="0.25">
      <c r="K1561" s="47"/>
      <c r="L1561" s="47"/>
      <c r="M1561" s="47"/>
      <c r="N1561" s="47"/>
    </row>
    <row r="1562" spans="11:14" ht="18" customHeight="1" x14ac:dyDescent="0.25">
      <c r="K1562" s="47"/>
      <c r="L1562" s="47"/>
      <c r="M1562" s="47"/>
      <c r="N1562" s="47"/>
    </row>
    <row r="1563" spans="11:14" ht="18" customHeight="1" x14ac:dyDescent="0.25">
      <c r="K1563" s="47"/>
      <c r="L1563" s="47"/>
      <c r="M1563" s="47"/>
      <c r="N1563" s="47"/>
    </row>
    <row r="1564" spans="11:14" ht="18" customHeight="1" x14ac:dyDescent="0.25">
      <c r="K1564" s="47"/>
      <c r="L1564" s="47"/>
      <c r="M1564" s="47"/>
      <c r="N1564" s="47"/>
    </row>
    <row r="1565" spans="11:14" ht="18" customHeight="1" x14ac:dyDescent="0.25">
      <c r="K1565" s="47"/>
      <c r="L1565" s="47"/>
      <c r="M1565" s="47"/>
      <c r="N1565" s="47"/>
    </row>
    <row r="1566" spans="11:14" ht="18" customHeight="1" x14ac:dyDescent="0.25">
      <c r="K1566" s="47"/>
      <c r="L1566" s="47"/>
      <c r="M1566" s="47"/>
      <c r="N1566" s="47"/>
    </row>
    <row r="1567" spans="11:14" ht="18" customHeight="1" x14ac:dyDescent="0.25">
      <c r="K1567" s="47"/>
      <c r="L1567" s="47"/>
      <c r="M1567" s="47"/>
      <c r="N1567" s="47"/>
    </row>
    <row r="1568" spans="11:14" ht="18" customHeight="1" x14ac:dyDescent="0.25">
      <c r="K1568" s="47"/>
      <c r="L1568" s="47"/>
      <c r="M1568" s="47"/>
      <c r="N1568" s="47"/>
    </row>
    <row r="1569" spans="11:14" ht="18" customHeight="1" x14ac:dyDescent="0.25">
      <c r="K1569" s="47"/>
      <c r="L1569" s="47"/>
      <c r="M1569" s="47"/>
      <c r="N1569" s="47"/>
    </row>
    <row r="1570" spans="11:14" ht="18" customHeight="1" x14ac:dyDescent="0.25">
      <c r="K1570" s="47"/>
      <c r="L1570" s="47"/>
      <c r="M1570" s="47"/>
      <c r="N1570" s="47"/>
    </row>
    <row r="1571" spans="11:14" ht="18" customHeight="1" x14ac:dyDescent="0.25">
      <c r="K1571" s="47"/>
      <c r="L1571" s="47"/>
      <c r="M1571" s="47"/>
      <c r="N1571" s="47"/>
    </row>
    <row r="1572" spans="11:14" ht="18" customHeight="1" x14ac:dyDescent="0.25">
      <c r="K1572" s="47"/>
      <c r="L1572" s="47"/>
      <c r="M1572" s="47"/>
      <c r="N1572" s="47"/>
    </row>
    <row r="1573" spans="11:14" ht="18" customHeight="1" x14ac:dyDescent="0.25">
      <c r="K1573" s="47"/>
      <c r="L1573" s="47"/>
      <c r="M1573" s="47"/>
      <c r="N1573" s="47"/>
    </row>
    <row r="1574" spans="11:14" ht="18" customHeight="1" x14ac:dyDescent="0.25">
      <c r="K1574" s="47"/>
      <c r="L1574" s="47"/>
      <c r="M1574" s="47"/>
      <c r="N1574" s="47"/>
    </row>
    <row r="1575" spans="11:14" ht="18" customHeight="1" x14ac:dyDescent="0.25">
      <c r="K1575" s="47"/>
      <c r="L1575" s="47"/>
      <c r="M1575" s="47"/>
      <c r="N1575" s="47"/>
    </row>
    <row r="1576" spans="11:14" ht="18" customHeight="1" x14ac:dyDescent="0.25">
      <c r="K1576" s="47"/>
      <c r="L1576" s="47"/>
      <c r="M1576" s="47"/>
      <c r="N1576" s="47"/>
    </row>
    <row r="1577" spans="11:14" ht="18" customHeight="1" x14ac:dyDescent="0.25">
      <c r="K1577" s="47"/>
      <c r="L1577" s="47"/>
      <c r="M1577" s="47"/>
      <c r="N1577" s="47"/>
    </row>
    <row r="1578" spans="11:14" ht="18" customHeight="1" x14ac:dyDescent="0.25">
      <c r="K1578" s="47"/>
      <c r="L1578" s="47"/>
      <c r="M1578" s="47"/>
      <c r="N1578" s="47"/>
    </row>
    <row r="1579" spans="11:14" ht="18" customHeight="1" x14ac:dyDescent="0.25">
      <c r="K1579" s="47"/>
      <c r="L1579" s="47"/>
      <c r="M1579" s="47"/>
      <c r="N1579" s="47"/>
    </row>
    <row r="1580" spans="11:14" ht="18" customHeight="1" x14ac:dyDescent="0.25">
      <c r="K1580" s="47"/>
      <c r="L1580" s="47"/>
      <c r="M1580" s="47"/>
      <c r="N1580" s="47"/>
    </row>
    <row r="1581" spans="11:14" ht="18" customHeight="1" x14ac:dyDescent="0.25">
      <c r="K1581" s="47"/>
      <c r="L1581" s="47"/>
      <c r="M1581" s="47"/>
      <c r="N1581" s="47"/>
    </row>
    <row r="1582" spans="11:14" ht="18" customHeight="1" x14ac:dyDescent="0.25">
      <c r="K1582" s="47"/>
      <c r="L1582" s="47"/>
      <c r="M1582" s="47"/>
      <c r="N1582" s="47"/>
    </row>
    <row r="1583" spans="11:14" ht="18" customHeight="1" x14ac:dyDescent="0.25">
      <c r="K1583" s="47"/>
      <c r="L1583" s="47"/>
      <c r="M1583" s="47"/>
      <c r="N1583" s="47"/>
    </row>
    <row r="1584" spans="11:14" ht="18" customHeight="1" x14ac:dyDescent="0.25">
      <c r="K1584" s="47"/>
      <c r="L1584" s="47"/>
      <c r="M1584" s="47"/>
      <c r="N1584" s="47"/>
    </row>
    <row r="1585" spans="11:14" ht="18" customHeight="1" x14ac:dyDescent="0.25">
      <c r="K1585" s="47"/>
      <c r="L1585" s="47"/>
      <c r="M1585" s="47"/>
      <c r="N1585" s="47"/>
    </row>
    <row r="1586" spans="11:14" ht="18" customHeight="1" x14ac:dyDescent="0.25">
      <c r="K1586" s="47"/>
      <c r="L1586" s="47"/>
      <c r="M1586" s="47"/>
      <c r="N1586" s="47"/>
    </row>
    <row r="1587" spans="11:14" ht="18" customHeight="1" x14ac:dyDescent="0.25">
      <c r="K1587" s="47"/>
      <c r="L1587" s="47"/>
      <c r="M1587" s="47"/>
      <c r="N1587" s="47"/>
    </row>
    <row r="1588" spans="11:14" ht="18" customHeight="1" x14ac:dyDescent="0.25">
      <c r="K1588" s="47"/>
      <c r="L1588" s="47"/>
      <c r="M1588" s="47"/>
      <c r="N1588" s="47"/>
    </row>
    <row r="1589" spans="11:14" ht="18" customHeight="1" x14ac:dyDescent="0.25">
      <c r="K1589" s="47"/>
      <c r="L1589" s="47"/>
      <c r="M1589" s="47"/>
      <c r="N1589" s="47"/>
    </row>
    <row r="1590" spans="11:14" ht="18" customHeight="1" x14ac:dyDescent="0.25">
      <c r="K1590" s="47"/>
      <c r="L1590" s="47"/>
      <c r="M1590" s="47"/>
      <c r="N1590" s="47"/>
    </row>
    <row r="1591" spans="11:14" ht="18" customHeight="1" x14ac:dyDescent="0.25">
      <c r="K1591" s="47"/>
      <c r="L1591" s="47"/>
      <c r="M1591" s="47"/>
      <c r="N1591" s="47"/>
    </row>
    <row r="1592" spans="11:14" ht="18" customHeight="1" x14ac:dyDescent="0.25">
      <c r="K1592" s="47"/>
      <c r="L1592" s="47"/>
      <c r="M1592" s="47"/>
      <c r="N1592" s="47"/>
    </row>
    <row r="1593" spans="11:14" ht="18" customHeight="1" x14ac:dyDescent="0.25">
      <c r="K1593" s="47"/>
      <c r="L1593" s="47"/>
      <c r="M1593" s="47"/>
      <c r="N1593" s="47"/>
    </row>
    <row r="1594" spans="11:14" ht="18" customHeight="1" x14ac:dyDescent="0.25">
      <c r="K1594" s="47"/>
      <c r="L1594" s="47"/>
      <c r="M1594" s="47"/>
      <c r="N1594" s="47"/>
    </row>
    <row r="1595" spans="11:14" ht="18" customHeight="1" x14ac:dyDescent="0.25">
      <c r="K1595" s="47"/>
      <c r="L1595" s="47"/>
      <c r="M1595" s="47"/>
      <c r="N1595" s="47"/>
    </row>
    <row r="1596" spans="11:14" ht="18" customHeight="1" x14ac:dyDescent="0.25">
      <c r="K1596" s="47"/>
      <c r="L1596" s="47"/>
      <c r="M1596" s="47"/>
      <c r="N1596" s="47"/>
    </row>
    <row r="1597" spans="11:14" ht="18" customHeight="1" x14ac:dyDescent="0.25">
      <c r="K1597" s="47"/>
      <c r="L1597" s="47"/>
      <c r="M1597" s="47"/>
      <c r="N1597" s="47"/>
    </row>
    <row r="1598" spans="11:14" ht="18" customHeight="1" x14ac:dyDescent="0.25">
      <c r="K1598" s="47"/>
      <c r="L1598" s="47"/>
      <c r="M1598" s="47"/>
      <c r="N1598" s="47"/>
    </row>
    <row r="1599" spans="11:14" ht="18" customHeight="1" x14ac:dyDescent="0.25">
      <c r="K1599" s="47"/>
      <c r="L1599" s="47"/>
      <c r="M1599" s="47"/>
      <c r="N1599" s="47"/>
    </row>
    <row r="1600" spans="11:14" ht="18" customHeight="1" x14ac:dyDescent="0.25">
      <c r="K1600" s="47"/>
      <c r="L1600" s="47"/>
      <c r="M1600" s="47"/>
      <c r="N1600" s="47"/>
    </row>
    <row r="1601" spans="11:14" ht="18" customHeight="1" x14ac:dyDescent="0.25">
      <c r="K1601" s="47"/>
      <c r="L1601" s="47"/>
      <c r="M1601" s="47"/>
      <c r="N1601" s="47"/>
    </row>
    <row r="1602" spans="11:14" ht="18" customHeight="1" x14ac:dyDescent="0.25">
      <c r="K1602" s="47"/>
      <c r="L1602" s="47"/>
      <c r="M1602" s="47"/>
      <c r="N1602" s="47"/>
    </row>
    <row r="1603" spans="11:14" ht="18" customHeight="1" x14ac:dyDescent="0.25">
      <c r="K1603" s="47"/>
      <c r="L1603" s="47"/>
      <c r="M1603" s="47"/>
      <c r="N1603" s="47"/>
    </row>
    <row r="1604" spans="11:14" ht="18" customHeight="1" x14ac:dyDescent="0.25">
      <c r="K1604" s="47"/>
      <c r="L1604" s="47"/>
      <c r="M1604" s="47"/>
      <c r="N1604" s="47"/>
    </row>
    <row r="1605" spans="11:14" ht="18" customHeight="1" x14ac:dyDescent="0.25">
      <c r="K1605" s="47"/>
      <c r="L1605" s="47"/>
      <c r="M1605" s="47"/>
      <c r="N1605" s="47"/>
    </row>
    <row r="1606" spans="11:14" ht="18" customHeight="1" x14ac:dyDescent="0.25">
      <c r="K1606" s="47"/>
      <c r="L1606" s="47"/>
      <c r="M1606" s="47"/>
      <c r="N1606" s="47"/>
    </row>
    <row r="1607" spans="11:14" ht="18" customHeight="1" x14ac:dyDescent="0.25">
      <c r="K1607" s="47"/>
      <c r="L1607" s="47"/>
      <c r="M1607" s="47"/>
      <c r="N1607" s="47"/>
    </row>
    <row r="1608" spans="11:14" ht="18" customHeight="1" x14ac:dyDescent="0.25">
      <c r="K1608" s="47"/>
      <c r="L1608" s="47"/>
      <c r="M1608" s="47"/>
      <c r="N1608" s="47"/>
    </row>
    <row r="1609" spans="11:14" ht="18" customHeight="1" x14ac:dyDescent="0.25">
      <c r="K1609" s="47"/>
      <c r="L1609" s="47"/>
      <c r="M1609" s="47"/>
      <c r="N1609" s="47"/>
    </row>
    <row r="1610" spans="11:14" ht="18" customHeight="1" x14ac:dyDescent="0.25">
      <c r="K1610" s="47"/>
      <c r="L1610" s="47"/>
      <c r="M1610" s="47"/>
      <c r="N1610" s="47"/>
    </row>
    <row r="1611" spans="11:14" ht="18" customHeight="1" x14ac:dyDescent="0.25">
      <c r="K1611" s="47"/>
      <c r="L1611" s="47"/>
      <c r="M1611" s="47"/>
      <c r="N1611" s="47"/>
    </row>
    <row r="1612" spans="11:14" ht="18" customHeight="1" x14ac:dyDescent="0.25">
      <c r="K1612" s="47"/>
      <c r="L1612" s="47"/>
      <c r="M1612" s="47"/>
      <c r="N1612" s="47"/>
    </row>
    <row r="1613" spans="11:14" ht="18" customHeight="1" x14ac:dyDescent="0.25">
      <c r="K1613" s="47"/>
      <c r="L1613" s="47"/>
      <c r="M1613" s="47"/>
      <c r="N1613" s="47"/>
    </row>
    <row r="1614" spans="11:14" ht="18" customHeight="1" x14ac:dyDescent="0.25">
      <c r="K1614" s="47"/>
      <c r="L1614" s="47"/>
      <c r="M1614" s="47"/>
      <c r="N1614" s="47"/>
    </row>
    <row r="1615" spans="11:14" ht="18" customHeight="1" x14ac:dyDescent="0.25">
      <c r="K1615" s="47"/>
      <c r="L1615" s="47"/>
      <c r="M1615" s="47"/>
      <c r="N1615" s="47"/>
    </row>
    <row r="1616" spans="11:14" ht="18" customHeight="1" x14ac:dyDescent="0.25">
      <c r="K1616" s="47"/>
      <c r="L1616" s="47"/>
      <c r="M1616" s="47"/>
      <c r="N1616" s="47"/>
    </row>
    <row r="1617" spans="11:14" ht="18" customHeight="1" x14ac:dyDescent="0.25">
      <c r="K1617" s="47"/>
      <c r="L1617" s="47"/>
      <c r="M1617" s="47"/>
      <c r="N1617" s="47"/>
    </row>
    <row r="1618" spans="11:14" ht="18" customHeight="1" x14ac:dyDescent="0.25">
      <c r="K1618" s="47"/>
      <c r="L1618" s="47"/>
      <c r="M1618" s="47"/>
      <c r="N1618" s="47"/>
    </row>
    <row r="1619" spans="11:14" ht="18" customHeight="1" x14ac:dyDescent="0.25">
      <c r="K1619" s="47"/>
      <c r="L1619" s="47"/>
      <c r="M1619" s="47"/>
      <c r="N1619" s="47"/>
    </row>
    <row r="1620" spans="11:14" ht="18" customHeight="1" x14ac:dyDescent="0.25">
      <c r="K1620" s="47"/>
      <c r="L1620" s="47"/>
      <c r="M1620" s="47"/>
      <c r="N1620" s="47"/>
    </row>
    <row r="1621" spans="11:14" ht="18" customHeight="1" x14ac:dyDescent="0.25">
      <c r="K1621" s="47"/>
      <c r="L1621" s="47"/>
      <c r="M1621" s="47"/>
      <c r="N1621" s="47"/>
    </row>
    <row r="1622" spans="11:14" ht="18" customHeight="1" x14ac:dyDescent="0.25">
      <c r="K1622" s="47"/>
      <c r="L1622" s="47"/>
      <c r="M1622" s="47"/>
      <c r="N1622" s="47"/>
    </row>
    <row r="1623" spans="11:14" ht="18" customHeight="1" x14ac:dyDescent="0.25">
      <c r="K1623" s="47"/>
      <c r="L1623" s="47"/>
      <c r="M1623" s="47"/>
      <c r="N1623" s="47"/>
    </row>
    <row r="1624" spans="11:14" ht="18" customHeight="1" x14ac:dyDescent="0.25">
      <c r="K1624" s="47"/>
      <c r="L1624" s="47"/>
      <c r="M1624" s="47"/>
      <c r="N1624" s="47"/>
    </row>
    <row r="1625" spans="11:14" ht="18" customHeight="1" x14ac:dyDescent="0.25">
      <c r="K1625" s="47"/>
      <c r="L1625" s="47"/>
      <c r="M1625" s="47"/>
      <c r="N1625" s="47"/>
    </row>
    <row r="1626" spans="11:14" ht="18" customHeight="1" x14ac:dyDescent="0.25">
      <c r="K1626" s="47"/>
      <c r="L1626" s="47"/>
      <c r="M1626" s="47"/>
      <c r="N1626" s="47"/>
    </row>
    <row r="1627" spans="11:14" ht="18" customHeight="1" x14ac:dyDescent="0.25">
      <c r="K1627" s="47"/>
      <c r="L1627" s="47"/>
      <c r="M1627" s="47"/>
      <c r="N1627" s="47"/>
    </row>
    <row r="1628" spans="11:14" ht="18" customHeight="1" x14ac:dyDescent="0.25">
      <c r="K1628" s="47"/>
      <c r="L1628" s="47"/>
      <c r="M1628" s="47"/>
      <c r="N1628" s="47"/>
    </row>
    <row r="1629" spans="11:14" ht="18" customHeight="1" x14ac:dyDescent="0.25">
      <c r="K1629" s="47"/>
      <c r="L1629" s="47"/>
      <c r="M1629" s="47"/>
      <c r="N1629" s="47"/>
    </row>
    <row r="1630" spans="11:14" ht="18" customHeight="1" x14ac:dyDescent="0.25">
      <c r="K1630" s="47"/>
      <c r="L1630" s="47"/>
      <c r="M1630" s="47"/>
      <c r="N1630" s="47"/>
    </row>
    <row r="1631" spans="11:14" ht="18" customHeight="1" x14ac:dyDescent="0.25">
      <c r="K1631" s="47"/>
      <c r="L1631" s="47"/>
      <c r="M1631" s="47"/>
      <c r="N1631" s="47"/>
    </row>
    <row r="1632" spans="11:14" ht="18" customHeight="1" x14ac:dyDescent="0.25">
      <c r="K1632" s="47"/>
      <c r="L1632" s="47"/>
      <c r="M1632" s="47"/>
      <c r="N1632" s="47"/>
    </row>
    <row r="1633" spans="11:14" ht="18" customHeight="1" x14ac:dyDescent="0.25">
      <c r="K1633" s="47"/>
      <c r="L1633" s="47"/>
      <c r="M1633" s="47"/>
      <c r="N1633" s="47"/>
    </row>
    <row r="1634" spans="11:14" ht="18" customHeight="1" x14ac:dyDescent="0.25">
      <c r="K1634" s="47"/>
      <c r="L1634" s="47"/>
      <c r="M1634" s="47"/>
      <c r="N1634" s="47"/>
    </row>
    <row r="1635" spans="11:14" ht="18" customHeight="1" x14ac:dyDescent="0.25">
      <c r="K1635" s="47"/>
      <c r="L1635" s="47"/>
      <c r="M1635" s="47"/>
      <c r="N1635" s="47"/>
    </row>
    <row r="1636" spans="11:14" ht="18" customHeight="1" x14ac:dyDescent="0.25">
      <c r="K1636" s="47"/>
      <c r="L1636" s="47"/>
      <c r="M1636" s="47"/>
      <c r="N1636" s="47"/>
    </row>
    <row r="1637" spans="11:14" ht="18" customHeight="1" x14ac:dyDescent="0.25">
      <c r="K1637" s="47"/>
      <c r="L1637" s="47"/>
      <c r="M1637" s="47"/>
      <c r="N1637" s="47"/>
    </row>
    <row r="1638" spans="11:14" ht="18" customHeight="1" x14ac:dyDescent="0.25">
      <c r="K1638" s="47"/>
      <c r="L1638" s="47"/>
      <c r="M1638" s="47"/>
      <c r="N1638" s="47"/>
    </row>
    <row r="1639" spans="11:14" ht="18" customHeight="1" x14ac:dyDescent="0.25">
      <c r="K1639" s="47"/>
      <c r="L1639" s="47"/>
      <c r="M1639" s="47"/>
      <c r="N1639" s="47"/>
    </row>
    <row r="1640" spans="11:14" ht="18" customHeight="1" x14ac:dyDescent="0.25">
      <c r="K1640" s="47"/>
      <c r="L1640" s="47"/>
      <c r="M1640" s="47"/>
      <c r="N1640" s="47"/>
    </row>
    <row r="1641" spans="11:14" ht="18" customHeight="1" x14ac:dyDescent="0.25">
      <c r="K1641" s="47"/>
      <c r="L1641" s="47"/>
      <c r="M1641" s="47"/>
      <c r="N1641" s="47"/>
    </row>
    <row r="1642" spans="11:14" ht="18" customHeight="1" x14ac:dyDescent="0.25">
      <c r="K1642" s="47"/>
      <c r="L1642" s="47"/>
      <c r="M1642" s="47"/>
      <c r="N1642" s="47"/>
    </row>
    <row r="1643" spans="11:14" ht="18" customHeight="1" x14ac:dyDescent="0.25">
      <c r="K1643" s="47"/>
      <c r="L1643" s="47"/>
      <c r="M1643" s="47"/>
      <c r="N1643" s="47"/>
    </row>
    <row r="1644" spans="11:14" ht="18" customHeight="1" x14ac:dyDescent="0.25">
      <c r="K1644" s="47"/>
      <c r="L1644" s="47"/>
      <c r="M1644" s="47"/>
      <c r="N1644" s="47"/>
    </row>
    <row r="1645" spans="11:14" ht="18" customHeight="1" x14ac:dyDescent="0.25">
      <c r="K1645" s="47"/>
      <c r="L1645" s="47"/>
      <c r="M1645" s="47"/>
      <c r="N1645" s="47"/>
    </row>
    <row r="1646" spans="11:14" ht="18" customHeight="1" x14ac:dyDescent="0.25">
      <c r="K1646" s="47"/>
      <c r="L1646" s="47"/>
      <c r="M1646" s="47"/>
      <c r="N1646" s="47"/>
    </row>
    <row r="1647" spans="11:14" ht="18" customHeight="1" x14ac:dyDescent="0.25">
      <c r="K1647" s="47"/>
      <c r="L1647" s="47"/>
      <c r="M1647" s="47"/>
      <c r="N1647" s="47"/>
    </row>
    <row r="1648" spans="11:14" ht="18" customHeight="1" x14ac:dyDescent="0.25">
      <c r="K1648" s="47"/>
      <c r="L1648" s="47"/>
      <c r="M1648" s="47"/>
      <c r="N1648" s="47"/>
    </row>
    <row r="1649" spans="11:14" ht="18" customHeight="1" x14ac:dyDescent="0.25">
      <c r="K1649" s="47"/>
      <c r="L1649" s="47"/>
      <c r="M1649" s="47"/>
      <c r="N1649" s="47"/>
    </row>
    <row r="1650" spans="11:14" ht="18" customHeight="1" x14ac:dyDescent="0.25">
      <c r="K1650" s="47"/>
      <c r="L1650" s="47"/>
      <c r="M1650" s="47"/>
      <c r="N1650" s="47"/>
    </row>
    <row r="1651" spans="11:14" ht="18" customHeight="1" x14ac:dyDescent="0.25">
      <c r="K1651" s="47"/>
      <c r="L1651" s="47"/>
      <c r="M1651" s="47"/>
      <c r="N1651" s="47"/>
    </row>
    <row r="1652" spans="11:14" ht="18" customHeight="1" x14ac:dyDescent="0.25">
      <c r="K1652" s="47"/>
      <c r="L1652" s="47"/>
      <c r="M1652" s="47"/>
      <c r="N1652" s="47"/>
    </row>
    <row r="1653" spans="11:14" ht="18" customHeight="1" x14ac:dyDescent="0.25">
      <c r="K1653" s="47"/>
      <c r="L1653" s="47"/>
      <c r="M1653" s="47"/>
      <c r="N1653" s="47"/>
    </row>
    <row r="1654" spans="11:14" ht="18" customHeight="1" x14ac:dyDescent="0.25">
      <c r="K1654" s="47"/>
      <c r="L1654" s="47"/>
      <c r="M1654" s="47"/>
      <c r="N1654" s="47"/>
    </row>
    <row r="1655" spans="11:14" ht="18" customHeight="1" x14ac:dyDescent="0.25">
      <c r="K1655" s="47"/>
      <c r="L1655" s="47"/>
      <c r="M1655" s="47"/>
      <c r="N1655" s="47"/>
    </row>
    <row r="1656" spans="11:14" ht="18" customHeight="1" x14ac:dyDescent="0.25">
      <c r="K1656" s="47"/>
      <c r="L1656" s="47"/>
      <c r="M1656" s="47"/>
      <c r="N1656" s="47"/>
    </row>
    <row r="1657" spans="11:14" ht="18" customHeight="1" x14ac:dyDescent="0.25">
      <c r="K1657" s="47"/>
      <c r="L1657" s="47"/>
      <c r="M1657" s="47"/>
      <c r="N1657" s="47"/>
    </row>
    <row r="1658" spans="11:14" ht="18" customHeight="1" x14ac:dyDescent="0.25">
      <c r="K1658" s="47"/>
      <c r="L1658" s="47"/>
      <c r="M1658" s="47"/>
      <c r="N1658" s="47"/>
    </row>
    <row r="1659" spans="11:14" ht="18" customHeight="1" x14ac:dyDescent="0.25">
      <c r="K1659" s="47"/>
      <c r="L1659" s="47"/>
      <c r="M1659" s="47"/>
      <c r="N1659" s="47"/>
    </row>
    <row r="1660" spans="11:14" ht="18" customHeight="1" x14ac:dyDescent="0.25">
      <c r="K1660" s="47"/>
      <c r="L1660" s="47"/>
      <c r="M1660" s="47"/>
      <c r="N1660" s="47"/>
    </row>
    <row r="1661" spans="11:14" ht="18" customHeight="1" x14ac:dyDescent="0.25">
      <c r="K1661" s="47"/>
      <c r="L1661" s="47"/>
      <c r="M1661" s="47"/>
      <c r="N1661" s="47"/>
    </row>
    <row r="1662" spans="11:14" ht="18" customHeight="1" x14ac:dyDescent="0.25">
      <c r="K1662" s="47"/>
      <c r="L1662" s="47"/>
      <c r="M1662" s="47"/>
      <c r="N1662" s="47"/>
    </row>
    <row r="1663" spans="11:14" ht="18" customHeight="1" x14ac:dyDescent="0.25">
      <c r="K1663" s="47"/>
      <c r="L1663" s="47"/>
      <c r="M1663" s="47"/>
      <c r="N1663" s="47"/>
    </row>
    <row r="1664" spans="11:14" ht="18" customHeight="1" x14ac:dyDescent="0.25">
      <c r="K1664" s="47"/>
      <c r="L1664" s="47"/>
      <c r="M1664" s="47"/>
      <c r="N1664" s="47"/>
    </row>
    <row r="1665" spans="11:14" ht="18" customHeight="1" x14ac:dyDescent="0.25">
      <c r="K1665" s="47"/>
      <c r="L1665" s="47"/>
      <c r="M1665" s="47"/>
      <c r="N1665" s="47"/>
    </row>
    <row r="1666" spans="11:14" ht="18" customHeight="1" x14ac:dyDescent="0.25">
      <c r="K1666" s="47"/>
      <c r="L1666" s="47"/>
      <c r="M1666" s="47"/>
      <c r="N1666" s="47"/>
    </row>
    <row r="1667" spans="11:14" ht="18" customHeight="1" x14ac:dyDescent="0.25">
      <c r="K1667" s="47"/>
      <c r="L1667" s="47"/>
      <c r="M1667" s="47"/>
      <c r="N1667" s="47"/>
    </row>
    <row r="1668" spans="11:14" ht="18" customHeight="1" x14ac:dyDescent="0.25">
      <c r="K1668" s="47"/>
      <c r="L1668" s="47"/>
      <c r="M1668" s="47"/>
      <c r="N1668" s="47"/>
    </row>
    <row r="1669" spans="11:14" ht="18" customHeight="1" x14ac:dyDescent="0.25">
      <c r="K1669" s="47"/>
      <c r="L1669" s="47"/>
      <c r="M1669" s="47"/>
      <c r="N1669" s="47"/>
    </row>
    <row r="1670" spans="11:14" ht="18" customHeight="1" x14ac:dyDescent="0.25">
      <c r="K1670" s="47"/>
      <c r="L1670" s="47"/>
      <c r="M1670" s="47"/>
      <c r="N1670" s="47"/>
    </row>
    <row r="1671" spans="11:14" ht="18" customHeight="1" x14ac:dyDescent="0.25">
      <c r="K1671" s="47"/>
      <c r="L1671" s="47"/>
      <c r="M1671" s="47"/>
      <c r="N1671" s="47"/>
    </row>
    <row r="1672" spans="11:14" ht="18" customHeight="1" x14ac:dyDescent="0.25">
      <c r="K1672" s="47"/>
      <c r="L1672" s="47"/>
      <c r="M1672" s="47"/>
      <c r="N1672" s="47"/>
    </row>
    <row r="1673" spans="11:14" ht="18" customHeight="1" x14ac:dyDescent="0.25">
      <c r="K1673" s="47"/>
      <c r="L1673" s="47"/>
      <c r="M1673" s="47"/>
      <c r="N1673" s="47"/>
    </row>
    <row r="1674" spans="11:14" ht="18" customHeight="1" x14ac:dyDescent="0.25">
      <c r="K1674" s="47"/>
      <c r="L1674" s="47"/>
      <c r="M1674" s="47"/>
      <c r="N1674" s="47"/>
    </row>
    <row r="1675" spans="11:14" ht="18" customHeight="1" x14ac:dyDescent="0.25">
      <c r="K1675" s="47"/>
      <c r="L1675" s="47"/>
      <c r="M1675" s="47"/>
      <c r="N1675" s="47"/>
    </row>
    <row r="1676" spans="11:14" ht="18" customHeight="1" x14ac:dyDescent="0.25">
      <c r="K1676" s="47"/>
      <c r="L1676" s="47"/>
      <c r="M1676" s="47"/>
      <c r="N1676" s="47"/>
    </row>
    <row r="1677" spans="11:14" ht="18" customHeight="1" x14ac:dyDescent="0.25">
      <c r="K1677" s="47"/>
      <c r="L1677" s="47"/>
      <c r="M1677" s="47"/>
      <c r="N1677" s="47"/>
    </row>
    <row r="1678" spans="11:14" ht="18" customHeight="1" x14ac:dyDescent="0.25">
      <c r="K1678" s="47"/>
      <c r="L1678" s="47"/>
      <c r="M1678" s="47"/>
      <c r="N1678" s="47"/>
    </row>
    <row r="1679" spans="11:14" ht="18" customHeight="1" x14ac:dyDescent="0.25">
      <c r="K1679" s="47"/>
      <c r="L1679" s="47"/>
      <c r="M1679" s="47"/>
      <c r="N1679" s="47"/>
    </row>
    <row r="1680" spans="11:14" ht="18" customHeight="1" x14ac:dyDescent="0.25">
      <c r="K1680" s="47"/>
      <c r="L1680" s="47"/>
      <c r="M1680" s="47"/>
      <c r="N1680" s="47"/>
    </row>
    <row r="1681" spans="11:14" ht="18" customHeight="1" x14ac:dyDescent="0.25">
      <c r="K1681" s="47"/>
      <c r="L1681" s="47"/>
      <c r="M1681" s="47"/>
      <c r="N1681" s="47"/>
    </row>
    <row r="1682" spans="11:14" ht="18" customHeight="1" x14ac:dyDescent="0.25">
      <c r="K1682" s="47"/>
      <c r="L1682" s="47"/>
      <c r="M1682" s="47"/>
      <c r="N1682" s="47"/>
    </row>
    <row r="1683" spans="11:14" ht="18" customHeight="1" x14ac:dyDescent="0.25">
      <c r="K1683" s="47"/>
      <c r="L1683" s="47"/>
      <c r="M1683" s="47"/>
      <c r="N1683" s="47"/>
    </row>
    <row r="1684" spans="11:14" ht="18" customHeight="1" x14ac:dyDescent="0.25">
      <c r="K1684" s="47"/>
      <c r="L1684" s="47"/>
      <c r="M1684" s="47"/>
      <c r="N1684" s="47"/>
    </row>
    <row r="1685" spans="11:14" ht="18" customHeight="1" x14ac:dyDescent="0.25">
      <c r="K1685" s="47"/>
      <c r="L1685" s="47"/>
      <c r="M1685" s="47"/>
      <c r="N1685" s="47"/>
    </row>
    <row r="1686" spans="11:14" ht="18" customHeight="1" x14ac:dyDescent="0.25">
      <c r="K1686" s="47"/>
      <c r="L1686" s="47"/>
      <c r="M1686" s="47"/>
      <c r="N1686" s="47"/>
    </row>
    <row r="1687" spans="11:14" ht="18" customHeight="1" x14ac:dyDescent="0.25">
      <c r="K1687" s="47"/>
      <c r="L1687" s="47"/>
      <c r="M1687" s="47"/>
      <c r="N1687" s="47"/>
    </row>
    <row r="1688" spans="11:14" ht="18" customHeight="1" x14ac:dyDescent="0.25">
      <c r="K1688" s="47"/>
      <c r="L1688" s="47"/>
      <c r="M1688" s="47"/>
      <c r="N1688" s="47"/>
    </row>
    <row r="1689" spans="11:14" ht="18" customHeight="1" x14ac:dyDescent="0.25">
      <c r="K1689" s="47"/>
      <c r="L1689" s="47"/>
      <c r="M1689" s="47"/>
      <c r="N1689" s="47"/>
    </row>
    <row r="1690" spans="11:14" ht="18" customHeight="1" x14ac:dyDescent="0.25">
      <c r="K1690" s="47"/>
      <c r="L1690" s="47"/>
      <c r="M1690" s="47"/>
      <c r="N1690" s="47"/>
    </row>
    <row r="1691" spans="11:14" ht="18" customHeight="1" x14ac:dyDescent="0.25">
      <c r="K1691" s="47"/>
      <c r="L1691" s="47"/>
      <c r="M1691" s="47"/>
      <c r="N1691" s="47"/>
    </row>
    <row r="1692" spans="11:14" ht="18" customHeight="1" x14ac:dyDescent="0.25">
      <c r="K1692" s="47"/>
      <c r="L1692" s="47"/>
      <c r="M1692" s="47"/>
      <c r="N1692" s="47"/>
    </row>
    <row r="1693" spans="11:14" ht="18" customHeight="1" x14ac:dyDescent="0.25">
      <c r="K1693" s="47"/>
      <c r="L1693" s="47"/>
      <c r="M1693" s="47"/>
      <c r="N1693" s="47"/>
    </row>
    <row r="1694" spans="11:14" ht="18" customHeight="1" x14ac:dyDescent="0.25">
      <c r="K1694" s="47"/>
      <c r="L1694" s="47"/>
      <c r="M1694" s="47"/>
      <c r="N1694" s="47"/>
    </row>
    <row r="1695" spans="11:14" ht="18" customHeight="1" x14ac:dyDescent="0.25">
      <c r="K1695" s="47"/>
      <c r="L1695" s="47"/>
      <c r="M1695" s="47"/>
      <c r="N1695" s="47"/>
    </row>
    <row r="1696" spans="11:14" ht="18" customHeight="1" x14ac:dyDescent="0.25">
      <c r="K1696" s="47"/>
      <c r="L1696" s="47"/>
      <c r="M1696" s="47"/>
      <c r="N1696" s="47"/>
    </row>
    <row r="1697" spans="11:14" ht="18" customHeight="1" x14ac:dyDescent="0.25">
      <c r="K1697" s="47"/>
      <c r="L1697" s="47"/>
      <c r="M1697" s="47"/>
      <c r="N1697" s="47"/>
    </row>
    <row r="1698" spans="11:14" ht="18" customHeight="1" x14ac:dyDescent="0.25">
      <c r="K1698" s="47"/>
      <c r="L1698" s="47"/>
      <c r="M1698" s="47"/>
      <c r="N1698" s="47"/>
    </row>
    <row r="1699" spans="11:14" ht="18" customHeight="1" x14ac:dyDescent="0.25">
      <c r="K1699" s="47"/>
      <c r="L1699" s="47"/>
      <c r="M1699" s="47"/>
      <c r="N1699" s="47"/>
    </row>
    <row r="1700" spans="11:14" ht="18" customHeight="1" x14ac:dyDescent="0.25">
      <c r="K1700" s="47"/>
      <c r="L1700" s="47"/>
      <c r="M1700" s="47"/>
      <c r="N1700" s="47"/>
    </row>
    <row r="1701" spans="11:14" ht="18" customHeight="1" x14ac:dyDescent="0.25">
      <c r="K1701" s="47"/>
      <c r="L1701" s="47"/>
      <c r="M1701" s="47"/>
      <c r="N1701" s="47"/>
    </row>
    <row r="1702" spans="11:14" ht="18" customHeight="1" x14ac:dyDescent="0.25">
      <c r="K1702" s="47"/>
      <c r="L1702" s="47"/>
      <c r="M1702" s="47"/>
      <c r="N1702" s="47"/>
    </row>
    <row r="1703" spans="11:14" ht="18" customHeight="1" x14ac:dyDescent="0.25">
      <c r="K1703" s="47"/>
      <c r="L1703" s="47"/>
      <c r="M1703" s="47"/>
      <c r="N1703" s="47"/>
    </row>
    <row r="1704" spans="11:14" ht="18" customHeight="1" x14ac:dyDescent="0.25">
      <c r="K1704" s="47"/>
      <c r="L1704" s="47"/>
      <c r="M1704" s="47"/>
      <c r="N1704" s="47"/>
    </row>
    <row r="1705" spans="11:14" ht="18" customHeight="1" x14ac:dyDescent="0.25">
      <c r="K1705" s="47"/>
      <c r="L1705" s="47"/>
      <c r="M1705" s="47"/>
      <c r="N1705" s="47"/>
    </row>
    <row r="1706" spans="11:14" ht="18" customHeight="1" x14ac:dyDescent="0.25">
      <c r="K1706" s="47"/>
      <c r="L1706" s="47"/>
      <c r="M1706" s="47"/>
      <c r="N1706" s="47"/>
    </row>
    <row r="1707" spans="11:14" ht="18" customHeight="1" x14ac:dyDescent="0.25">
      <c r="K1707" s="47"/>
      <c r="L1707" s="47"/>
      <c r="M1707" s="47"/>
      <c r="N1707" s="47"/>
    </row>
    <row r="1708" spans="11:14" ht="18" customHeight="1" x14ac:dyDescent="0.25">
      <c r="K1708" s="47"/>
      <c r="L1708" s="47"/>
      <c r="M1708" s="47"/>
      <c r="N1708" s="47"/>
    </row>
    <row r="1709" spans="11:14" ht="18" customHeight="1" x14ac:dyDescent="0.25">
      <c r="K1709" s="47"/>
      <c r="L1709" s="47"/>
      <c r="M1709" s="47"/>
      <c r="N1709" s="47"/>
    </row>
    <row r="1710" spans="11:14" ht="18" customHeight="1" x14ac:dyDescent="0.25">
      <c r="K1710" s="47"/>
      <c r="L1710" s="47"/>
      <c r="M1710" s="47"/>
      <c r="N1710" s="47"/>
    </row>
    <row r="1711" spans="11:14" ht="18" customHeight="1" x14ac:dyDescent="0.25">
      <c r="K1711" s="47"/>
      <c r="L1711" s="47"/>
      <c r="M1711" s="47"/>
      <c r="N1711" s="47"/>
    </row>
    <row r="1712" spans="11:14" ht="18" customHeight="1" x14ac:dyDescent="0.25">
      <c r="K1712" s="47"/>
      <c r="L1712" s="47"/>
      <c r="M1712" s="47"/>
      <c r="N1712" s="47"/>
    </row>
    <row r="1713" spans="11:14" ht="18" customHeight="1" x14ac:dyDescent="0.25">
      <c r="K1713" s="47"/>
      <c r="L1713" s="47"/>
      <c r="M1713" s="47"/>
      <c r="N1713" s="47"/>
    </row>
    <row r="1714" spans="11:14" ht="18" customHeight="1" x14ac:dyDescent="0.25">
      <c r="K1714" s="47"/>
      <c r="L1714" s="47"/>
      <c r="M1714" s="47"/>
      <c r="N1714" s="47"/>
    </row>
    <row r="1715" spans="11:14" ht="18" customHeight="1" x14ac:dyDescent="0.25">
      <c r="K1715" s="47"/>
      <c r="L1715" s="47"/>
      <c r="M1715" s="47"/>
      <c r="N1715" s="47"/>
    </row>
    <row r="1716" spans="11:14" ht="18" customHeight="1" x14ac:dyDescent="0.25">
      <c r="K1716" s="47"/>
      <c r="L1716" s="47"/>
      <c r="M1716" s="47"/>
      <c r="N1716" s="47"/>
    </row>
    <row r="1717" spans="11:14" ht="18" customHeight="1" x14ac:dyDescent="0.25">
      <c r="K1717" s="47"/>
      <c r="L1717" s="47"/>
      <c r="M1717" s="47"/>
      <c r="N1717" s="47"/>
    </row>
    <row r="1718" spans="11:14" ht="18" customHeight="1" x14ac:dyDescent="0.25">
      <c r="K1718" s="47"/>
      <c r="L1718" s="47"/>
      <c r="M1718" s="47"/>
      <c r="N1718" s="47"/>
    </row>
    <row r="1719" spans="11:14" ht="18" customHeight="1" x14ac:dyDescent="0.25">
      <c r="K1719" s="47"/>
      <c r="L1719" s="47"/>
      <c r="M1719" s="47"/>
      <c r="N1719" s="47"/>
    </row>
    <row r="1720" spans="11:14" ht="18" customHeight="1" x14ac:dyDescent="0.25">
      <c r="K1720" s="47"/>
      <c r="L1720" s="47"/>
      <c r="M1720" s="47"/>
      <c r="N1720" s="47"/>
    </row>
    <row r="1721" spans="11:14" ht="18" customHeight="1" x14ac:dyDescent="0.25">
      <c r="K1721" s="47"/>
      <c r="L1721" s="47"/>
      <c r="M1721" s="47"/>
      <c r="N1721" s="47"/>
    </row>
    <row r="1722" spans="11:14" ht="18" customHeight="1" x14ac:dyDescent="0.25">
      <c r="K1722" s="47"/>
      <c r="L1722" s="47"/>
      <c r="M1722" s="47"/>
      <c r="N1722" s="47"/>
    </row>
    <row r="1723" spans="11:14" ht="18" customHeight="1" x14ac:dyDescent="0.25">
      <c r="K1723" s="47"/>
      <c r="L1723" s="47"/>
      <c r="M1723" s="47"/>
      <c r="N1723" s="47"/>
    </row>
    <row r="1724" spans="11:14" ht="18" customHeight="1" x14ac:dyDescent="0.25">
      <c r="K1724" s="47"/>
      <c r="L1724" s="47"/>
      <c r="M1724" s="47"/>
      <c r="N1724" s="47"/>
    </row>
    <row r="1725" spans="11:14" ht="18" customHeight="1" x14ac:dyDescent="0.25">
      <c r="K1725" s="47"/>
      <c r="L1725" s="47"/>
      <c r="M1725" s="47"/>
      <c r="N1725" s="47"/>
    </row>
    <row r="1726" spans="11:14" ht="18" customHeight="1" x14ac:dyDescent="0.25">
      <c r="K1726" s="47"/>
      <c r="L1726" s="47"/>
      <c r="M1726" s="47"/>
      <c r="N1726" s="47"/>
    </row>
    <row r="1727" spans="11:14" ht="18" customHeight="1" x14ac:dyDescent="0.25">
      <c r="K1727" s="47"/>
      <c r="L1727" s="47"/>
      <c r="M1727" s="47"/>
      <c r="N1727" s="47"/>
    </row>
    <row r="1728" spans="11:14" ht="18" customHeight="1" x14ac:dyDescent="0.25">
      <c r="K1728" s="47"/>
      <c r="L1728" s="47"/>
      <c r="M1728" s="47"/>
      <c r="N1728" s="47"/>
    </row>
    <row r="1729" spans="11:14" ht="18" customHeight="1" x14ac:dyDescent="0.25">
      <c r="K1729" s="47"/>
      <c r="L1729" s="47"/>
      <c r="M1729" s="47"/>
      <c r="N1729" s="47"/>
    </row>
    <row r="1730" spans="11:14" ht="18" customHeight="1" x14ac:dyDescent="0.25">
      <c r="K1730" s="47"/>
      <c r="L1730" s="47"/>
      <c r="M1730" s="47"/>
      <c r="N1730" s="47"/>
    </row>
    <row r="1731" spans="11:14" ht="18" customHeight="1" x14ac:dyDescent="0.25">
      <c r="K1731" s="47"/>
      <c r="L1731" s="47"/>
      <c r="M1731" s="47"/>
      <c r="N1731" s="47"/>
    </row>
    <row r="1732" spans="11:14" ht="18" customHeight="1" x14ac:dyDescent="0.25">
      <c r="K1732" s="47"/>
      <c r="L1732" s="47"/>
      <c r="M1732" s="47"/>
      <c r="N1732" s="47"/>
    </row>
    <row r="1733" spans="11:14" ht="18" customHeight="1" x14ac:dyDescent="0.25">
      <c r="K1733" s="47"/>
      <c r="L1733" s="47"/>
      <c r="M1733" s="47"/>
      <c r="N1733" s="47"/>
    </row>
    <row r="1734" spans="11:14" ht="18" customHeight="1" x14ac:dyDescent="0.25">
      <c r="K1734" s="47"/>
      <c r="L1734" s="47"/>
      <c r="M1734" s="47"/>
      <c r="N1734" s="47"/>
    </row>
    <row r="1735" spans="11:14" ht="18" customHeight="1" x14ac:dyDescent="0.25">
      <c r="K1735" s="47"/>
      <c r="L1735" s="47"/>
      <c r="M1735" s="47"/>
      <c r="N1735" s="47"/>
    </row>
    <row r="1736" spans="11:14" ht="18" customHeight="1" x14ac:dyDescent="0.25">
      <c r="K1736" s="47"/>
      <c r="L1736" s="47"/>
      <c r="M1736" s="47"/>
      <c r="N1736" s="47"/>
    </row>
    <row r="1737" spans="11:14" ht="18" customHeight="1" x14ac:dyDescent="0.25">
      <c r="K1737" s="47"/>
      <c r="L1737" s="47"/>
      <c r="M1737" s="47"/>
      <c r="N1737" s="47"/>
    </row>
    <row r="1738" spans="11:14" ht="18" customHeight="1" x14ac:dyDescent="0.25">
      <c r="K1738" s="47"/>
      <c r="L1738" s="47"/>
      <c r="M1738" s="47"/>
      <c r="N1738" s="47"/>
    </row>
    <row r="1739" spans="11:14" ht="18" customHeight="1" x14ac:dyDescent="0.25">
      <c r="K1739" s="47"/>
      <c r="L1739" s="47"/>
      <c r="M1739" s="47"/>
      <c r="N1739" s="47"/>
    </row>
    <row r="1740" spans="11:14" ht="18" customHeight="1" x14ac:dyDescent="0.25">
      <c r="K1740" s="47"/>
      <c r="L1740" s="47"/>
      <c r="M1740" s="47"/>
      <c r="N1740" s="47"/>
    </row>
    <row r="1741" spans="11:14" ht="18" customHeight="1" x14ac:dyDescent="0.25">
      <c r="K1741" s="47"/>
      <c r="L1741" s="47"/>
      <c r="M1741" s="47"/>
      <c r="N1741" s="47"/>
    </row>
    <row r="1742" spans="11:14" ht="18" customHeight="1" x14ac:dyDescent="0.25">
      <c r="K1742" s="47"/>
      <c r="L1742" s="47"/>
      <c r="M1742" s="47"/>
      <c r="N1742" s="47"/>
    </row>
    <row r="1743" spans="11:14" ht="18" customHeight="1" x14ac:dyDescent="0.25">
      <c r="K1743" s="47"/>
      <c r="L1743" s="47"/>
      <c r="M1743" s="47"/>
      <c r="N1743" s="47"/>
    </row>
    <row r="1744" spans="11:14" ht="18" customHeight="1" x14ac:dyDescent="0.25">
      <c r="K1744" s="47"/>
      <c r="L1744" s="47"/>
      <c r="M1744" s="47"/>
      <c r="N1744" s="47"/>
    </row>
    <row r="1745" spans="11:14" ht="18" customHeight="1" x14ac:dyDescent="0.25">
      <c r="K1745" s="47"/>
      <c r="L1745" s="47"/>
      <c r="M1745" s="47"/>
      <c r="N1745" s="47"/>
    </row>
    <row r="1746" spans="11:14" ht="18" customHeight="1" x14ac:dyDescent="0.25">
      <c r="K1746" s="47"/>
      <c r="L1746" s="47"/>
      <c r="M1746" s="47"/>
      <c r="N1746" s="47"/>
    </row>
    <row r="1747" spans="11:14" ht="18" customHeight="1" x14ac:dyDescent="0.25">
      <c r="K1747" s="47"/>
      <c r="L1747" s="47"/>
      <c r="M1747" s="47"/>
      <c r="N1747" s="47"/>
    </row>
    <row r="1748" spans="11:14" ht="18" customHeight="1" x14ac:dyDescent="0.25">
      <c r="K1748" s="47"/>
      <c r="L1748" s="47"/>
      <c r="M1748" s="47"/>
      <c r="N1748" s="47"/>
    </row>
    <row r="1749" spans="11:14" ht="18" customHeight="1" x14ac:dyDescent="0.25">
      <c r="K1749" s="47"/>
      <c r="L1749" s="47"/>
      <c r="M1749" s="47"/>
      <c r="N1749" s="47"/>
    </row>
    <row r="1750" spans="11:14" ht="18" customHeight="1" x14ac:dyDescent="0.25">
      <c r="K1750" s="47"/>
      <c r="L1750" s="47"/>
      <c r="M1750" s="47"/>
      <c r="N1750" s="47"/>
    </row>
    <row r="1751" spans="11:14" ht="18" customHeight="1" x14ac:dyDescent="0.25">
      <c r="K1751" s="47"/>
      <c r="L1751" s="47"/>
      <c r="M1751" s="47"/>
      <c r="N1751" s="47"/>
    </row>
    <row r="1752" spans="11:14" ht="18" customHeight="1" x14ac:dyDescent="0.25">
      <c r="K1752" s="47"/>
      <c r="L1752" s="47"/>
      <c r="M1752" s="47"/>
      <c r="N1752" s="47"/>
    </row>
    <row r="1753" spans="11:14" ht="18" customHeight="1" x14ac:dyDescent="0.25">
      <c r="K1753" s="47"/>
      <c r="L1753" s="47"/>
      <c r="M1753" s="47"/>
      <c r="N1753" s="47"/>
    </row>
    <row r="1754" spans="11:14" ht="18" customHeight="1" x14ac:dyDescent="0.25">
      <c r="K1754" s="47"/>
      <c r="L1754" s="47"/>
      <c r="M1754" s="47"/>
      <c r="N1754" s="47"/>
    </row>
    <row r="1755" spans="11:14" ht="18" customHeight="1" x14ac:dyDescent="0.25">
      <c r="K1755" s="47"/>
      <c r="L1755" s="47"/>
      <c r="M1755" s="47"/>
      <c r="N1755" s="47"/>
    </row>
    <row r="1756" spans="11:14" ht="18" customHeight="1" x14ac:dyDescent="0.25">
      <c r="K1756" s="47"/>
      <c r="L1756" s="47"/>
      <c r="M1756" s="47"/>
      <c r="N1756" s="47"/>
    </row>
    <row r="1757" spans="11:14" ht="18" customHeight="1" x14ac:dyDescent="0.25">
      <c r="K1757" s="47"/>
      <c r="L1757" s="47"/>
      <c r="M1757" s="47"/>
      <c r="N1757" s="47"/>
    </row>
    <row r="1758" spans="11:14" ht="18" customHeight="1" x14ac:dyDescent="0.25">
      <c r="K1758" s="47"/>
      <c r="L1758" s="47"/>
      <c r="M1758" s="47"/>
      <c r="N1758" s="47"/>
    </row>
    <row r="1759" spans="11:14" ht="18" customHeight="1" x14ac:dyDescent="0.25">
      <c r="K1759" s="47"/>
      <c r="L1759" s="47"/>
      <c r="M1759" s="47"/>
      <c r="N1759" s="47"/>
    </row>
    <row r="1760" spans="11:14" ht="18" customHeight="1" x14ac:dyDescent="0.25">
      <c r="K1760" s="47"/>
      <c r="L1760" s="47"/>
      <c r="M1760" s="47"/>
      <c r="N1760" s="47"/>
    </row>
    <row r="1761" spans="11:14" ht="18" customHeight="1" x14ac:dyDescent="0.25">
      <c r="K1761" s="47"/>
      <c r="L1761" s="47"/>
      <c r="M1761" s="47"/>
      <c r="N1761" s="47"/>
    </row>
    <row r="1762" spans="11:14" ht="18" customHeight="1" x14ac:dyDescent="0.25">
      <c r="K1762" s="47"/>
      <c r="L1762" s="47"/>
      <c r="M1762" s="47"/>
      <c r="N1762" s="47"/>
    </row>
    <row r="1763" spans="11:14" ht="18" customHeight="1" x14ac:dyDescent="0.25">
      <c r="K1763" s="47"/>
      <c r="L1763" s="47"/>
      <c r="M1763" s="47"/>
      <c r="N1763" s="47"/>
    </row>
    <row r="1764" spans="11:14" ht="18" customHeight="1" x14ac:dyDescent="0.25">
      <c r="K1764" s="47"/>
      <c r="L1764" s="47"/>
      <c r="M1764" s="47"/>
      <c r="N1764" s="47"/>
    </row>
    <row r="1765" spans="11:14" ht="18" customHeight="1" x14ac:dyDescent="0.25">
      <c r="K1765" s="47"/>
      <c r="L1765" s="47"/>
      <c r="M1765" s="47"/>
      <c r="N1765" s="47"/>
    </row>
    <row r="1766" spans="11:14" ht="18" customHeight="1" x14ac:dyDescent="0.25">
      <c r="K1766" s="47"/>
      <c r="L1766" s="47"/>
      <c r="M1766" s="47"/>
      <c r="N1766" s="47"/>
    </row>
    <row r="1767" spans="11:14" ht="18" customHeight="1" x14ac:dyDescent="0.25">
      <c r="K1767" s="47"/>
      <c r="L1767" s="47"/>
      <c r="M1767" s="47"/>
      <c r="N1767" s="47"/>
    </row>
    <row r="1768" spans="11:14" ht="18" customHeight="1" x14ac:dyDescent="0.25">
      <c r="K1768" s="47"/>
      <c r="L1768" s="47"/>
      <c r="M1768" s="47"/>
      <c r="N1768" s="47"/>
    </row>
    <row r="1769" spans="11:14" ht="18" customHeight="1" x14ac:dyDescent="0.25">
      <c r="K1769" s="47"/>
      <c r="L1769" s="47"/>
      <c r="M1769" s="47"/>
      <c r="N1769" s="47"/>
    </row>
    <row r="1770" spans="11:14" ht="18" customHeight="1" x14ac:dyDescent="0.25">
      <c r="K1770" s="47"/>
      <c r="L1770" s="47"/>
      <c r="M1770" s="47"/>
      <c r="N1770" s="47"/>
    </row>
    <row r="1771" spans="11:14" ht="18" customHeight="1" x14ac:dyDescent="0.25">
      <c r="K1771" s="47"/>
      <c r="L1771" s="47"/>
      <c r="M1771" s="47"/>
      <c r="N1771" s="47"/>
    </row>
    <row r="1772" spans="11:14" ht="18" customHeight="1" x14ac:dyDescent="0.25">
      <c r="K1772" s="47"/>
      <c r="L1772" s="47"/>
      <c r="M1772" s="47"/>
      <c r="N1772" s="47"/>
    </row>
    <row r="1773" spans="11:14" ht="18" customHeight="1" x14ac:dyDescent="0.25">
      <c r="K1773" s="47"/>
      <c r="L1773" s="47"/>
      <c r="M1773" s="47"/>
      <c r="N1773" s="47"/>
    </row>
    <row r="1774" spans="11:14" ht="18" customHeight="1" x14ac:dyDescent="0.25">
      <c r="K1774" s="47"/>
      <c r="L1774" s="47"/>
      <c r="M1774" s="47"/>
      <c r="N1774" s="47"/>
    </row>
    <row r="1775" spans="11:14" ht="18" customHeight="1" x14ac:dyDescent="0.25">
      <c r="K1775" s="47"/>
      <c r="L1775" s="47"/>
      <c r="M1775" s="47"/>
      <c r="N1775" s="47"/>
    </row>
    <row r="1776" spans="11:14" ht="18" customHeight="1" x14ac:dyDescent="0.25">
      <c r="K1776" s="47"/>
      <c r="L1776" s="47"/>
      <c r="M1776" s="47"/>
      <c r="N1776" s="47"/>
    </row>
    <row r="1777" spans="11:14" ht="18" customHeight="1" x14ac:dyDescent="0.25">
      <c r="K1777" s="47"/>
      <c r="L1777" s="47"/>
      <c r="M1777" s="47"/>
      <c r="N1777" s="47"/>
    </row>
    <row r="1778" spans="11:14" ht="18" customHeight="1" x14ac:dyDescent="0.25">
      <c r="K1778" s="47"/>
      <c r="L1778" s="47"/>
      <c r="M1778" s="47"/>
      <c r="N1778" s="47"/>
    </row>
    <row r="1779" spans="11:14" ht="18" customHeight="1" x14ac:dyDescent="0.25">
      <c r="K1779" s="47"/>
      <c r="L1779" s="47"/>
      <c r="M1779" s="47"/>
      <c r="N1779" s="47"/>
    </row>
    <row r="1780" spans="11:14" ht="18" customHeight="1" x14ac:dyDescent="0.25">
      <c r="K1780" s="47"/>
      <c r="L1780" s="47"/>
      <c r="M1780" s="47"/>
      <c r="N1780" s="47"/>
    </row>
    <row r="1781" spans="11:14" ht="18" customHeight="1" x14ac:dyDescent="0.25">
      <c r="K1781" s="47"/>
      <c r="L1781" s="47"/>
      <c r="M1781" s="47"/>
      <c r="N1781" s="47"/>
    </row>
    <row r="1782" spans="11:14" ht="18" customHeight="1" x14ac:dyDescent="0.25">
      <c r="K1782" s="47"/>
      <c r="L1782" s="47"/>
      <c r="M1782" s="47"/>
      <c r="N1782" s="47"/>
    </row>
    <row r="1783" spans="11:14" ht="18" customHeight="1" x14ac:dyDescent="0.25">
      <c r="K1783" s="47"/>
      <c r="L1783" s="47"/>
      <c r="M1783" s="47"/>
      <c r="N1783" s="47"/>
    </row>
    <row r="1784" spans="11:14" ht="18" customHeight="1" x14ac:dyDescent="0.25">
      <c r="K1784" s="47"/>
      <c r="L1784" s="47"/>
      <c r="M1784" s="47"/>
      <c r="N1784" s="47"/>
    </row>
    <row r="1785" spans="11:14" ht="18" customHeight="1" x14ac:dyDescent="0.25">
      <c r="K1785" s="47"/>
      <c r="L1785" s="47"/>
      <c r="M1785" s="47"/>
      <c r="N1785" s="47"/>
    </row>
    <row r="1786" spans="11:14" ht="18" customHeight="1" x14ac:dyDescent="0.25">
      <c r="K1786" s="47"/>
      <c r="L1786" s="47"/>
      <c r="M1786" s="47"/>
      <c r="N1786" s="47"/>
    </row>
    <row r="1787" spans="11:14" ht="18" customHeight="1" x14ac:dyDescent="0.25">
      <c r="K1787" s="47"/>
      <c r="L1787" s="47"/>
      <c r="M1787" s="47"/>
      <c r="N1787" s="47"/>
    </row>
    <row r="1788" spans="11:14" ht="18" customHeight="1" x14ac:dyDescent="0.25">
      <c r="K1788" s="47"/>
      <c r="L1788" s="47"/>
      <c r="M1788" s="47"/>
      <c r="N1788" s="47"/>
    </row>
    <row r="1789" spans="11:14" ht="18" customHeight="1" x14ac:dyDescent="0.25">
      <c r="K1789" s="47"/>
      <c r="L1789" s="47"/>
      <c r="M1789" s="47"/>
      <c r="N1789" s="47"/>
    </row>
    <row r="1790" spans="11:14" ht="18" customHeight="1" x14ac:dyDescent="0.25">
      <c r="K1790" s="47"/>
      <c r="L1790" s="47"/>
      <c r="M1790" s="47"/>
      <c r="N1790" s="47"/>
    </row>
    <row r="1791" spans="11:14" ht="18" customHeight="1" x14ac:dyDescent="0.25">
      <c r="K1791" s="47"/>
      <c r="L1791" s="47"/>
      <c r="M1791" s="47"/>
      <c r="N1791" s="47"/>
    </row>
    <row r="1792" spans="11:14" ht="18" customHeight="1" x14ac:dyDescent="0.25">
      <c r="K1792" s="47"/>
      <c r="L1792" s="47"/>
      <c r="M1792" s="47"/>
      <c r="N1792" s="47"/>
    </row>
    <row r="1793" spans="11:14" ht="18" customHeight="1" x14ac:dyDescent="0.25">
      <c r="K1793" s="47"/>
      <c r="L1793" s="47"/>
      <c r="M1793" s="47"/>
      <c r="N1793" s="47"/>
    </row>
    <row r="1794" spans="11:14" ht="18" customHeight="1" x14ac:dyDescent="0.25">
      <c r="K1794" s="47"/>
      <c r="L1794" s="47"/>
      <c r="M1794" s="47"/>
      <c r="N1794" s="47"/>
    </row>
    <row r="1795" spans="11:14" ht="18" customHeight="1" x14ac:dyDescent="0.25">
      <c r="K1795" s="47"/>
      <c r="L1795" s="47"/>
      <c r="M1795" s="47"/>
      <c r="N1795" s="47"/>
    </row>
    <row r="1796" spans="11:14" ht="18" customHeight="1" x14ac:dyDescent="0.25">
      <c r="K1796" s="47"/>
      <c r="L1796" s="47"/>
      <c r="M1796" s="47"/>
      <c r="N1796" s="47"/>
    </row>
    <row r="1797" spans="11:14" ht="18" customHeight="1" x14ac:dyDescent="0.25">
      <c r="K1797" s="47"/>
      <c r="L1797" s="47"/>
      <c r="M1797" s="47"/>
      <c r="N1797" s="47"/>
    </row>
    <row r="1798" spans="11:14" ht="18" customHeight="1" x14ac:dyDescent="0.25">
      <c r="K1798" s="47"/>
      <c r="L1798" s="47"/>
      <c r="M1798" s="47"/>
      <c r="N1798" s="47"/>
    </row>
    <row r="1799" spans="11:14" ht="18" customHeight="1" x14ac:dyDescent="0.25">
      <c r="K1799" s="47"/>
      <c r="L1799" s="47"/>
      <c r="M1799" s="47"/>
      <c r="N1799" s="47"/>
    </row>
    <row r="1800" spans="11:14" ht="18" customHeight="1" x14ac:dyDescent="0.25">
      <c r="K1800" s="47"/>
      <c r="L1800" s="47"/>
      <c r="M1800" s="47"/>
      <c r="N1800" s="47"/>
    </row>
    <row r="1801" spans="11:14" ht="18" customHeight="1" x14ac:dyDescent="0.25">
      <c r="K1801" s="47"/>
      <c r="L1801" s="47"/>
      <c r="M1801" s="47"/>
      <c r="N1801" s="47"/>
    </row>
    <row r="1802" spans="11:14" ht="18" customHeight="1" x14ac:dyDescent="0.25">
      <c r="K1802" s="47"/>
      <c r="L1802" s="47"/>
      <c r="M1802" s="47"/>
      <c r="N1802" s="47"/>
    </row>
    <row r="1803" spans="11:14" ht="18" customHeight="1" x14ac:dyDescent="0.25">
      <c r="K1803" s="47"/>
      <c r="L1803" s="47"/>
      <c r="M1803" s="47"/>
      <c r="N1803" s="47"/>
    </row>
    <row r="1804" spans="11:14" ht="18" customHeight="1" x14ac:dyDescent="0.25">
      <c r="K1804" s="47"/>
      <c r="L1804" s="47"/>
      <c r="M1804" s="47"/>
      <c r="N1804" s="47"/>
    </row>
    <row r="1805" spans="11:14" ht="18" customHeight="1" x14ac:dyDescent="0.25">
      <c r="K1805" s="47"/>
      <c r="L1805" s="47"/>
      <c r="M1805" s="47"/>
      <c r="N1805" s="47"/>
    </row>
    <row r="1806" spans="11:14" ht="18" customHeight="1" x14ac:dyDescent="0.25">
      <c r="K1806" s="47"/>
      <c r="L1806" s="47"/>
      <c r="M1806" s="47"/>
      <c r="N1806" s="47"/>
    </row>
    <row r="1807" spans="11:14" ht="18" customHeight="1" x14ac:dyDescent="0.25">
      <c r="K1807" s="47"/>
      <c r="L1807" s="47"/>
      <c r="M1807" s="47"/>
      <c r="N1807" s="47"/>
    </row>
    <row r="1808" spans="11:14" ht="18" customHeight="1" x14ac:dyDescent="0.25">
      <c r="K1808" s="47"/>
      <c r="L1808" s="47"/>
      <c r="M1808" s="47"/>
      <c r="N1808" s="47"/>
    </row>
    <row r="1809" spans="11:14" ht="18" customHeight="1" x14ac:dyDescent="0.25">
      <c r="K1809" s="47"/>
      <c r="L1809" s="47"/>
      <c r="M1809" s="47"/>
      <c r="N1809" s="47"/>
    </row>
    <row r="1810" spans="11:14" ht="18" customHeight="1" x14ac:dyDescent="0.25">
      <c r="K1810" s="47"/>
      <c r="L1810" s="47"/>
      <c r="M1810" s="47"/>
      <c r="N1810" s="47"/>
    </row>
    <row r="1811" spans="11:14" ht="18" customHeight="1" x14ac:dyDescent="0.25">
      <c r="K1811" s="47"/>
      <c r="L1811" s="47"/>
      <c r="M1811" s="47"/>
      <c r="N1811" s="47"/>
    </row>
    <row r="1812" spans="11:14" ht="18" customHeight="1" x14ac:dyDescent="0.25">
      <c r="K1812" s="47"/>
      <c r="L1812" s="47"/>
      <c r="M1812" s="47"/>
      <c r="N1812" s="47"/>
    </row>
    <row r="1813" spans="11:14" ht="18" customHeight="1" x14ac:dyDescent="0.25">
      <c r="K1813" s="47"/>
      <c r="L1813" s="47"/>
      <c r="M1813" s="47"/>
      <c r="N1813" s="47"/>
    </row>
    <row r="1814" spans="11:14" ht="18" customHeight="1" x14ac:dyDescent="0.25">
      <c r="K1814" s="47"/>
      <c r="L1814" s="47"/>
      <c r="M1814" s="47"/>
      <c r="N1814" s="47"/>
    </row>
    <row r="1815" spans="11:14" ht="18" customHeight="1" x14ac:dyDescent="0.25">
      <c r="K1815" s="47"/>
      <c r="L1815" s="47"/>
      <c r="M1815" s="47"/>
      <c r="N1815" s="47"/>
    </row>
    <row r="1816" spans="11:14" ht="18" customHeight="1" x14ac:dyDescent="0.25">
      <c r="K1816" s="47"/>
      <c r="L1816" s="47"/>
      <c r="M1816" s="47"/>
      <c r="N1816" s="47"/>
    </row>
    <row r="1817" spans="11:14" ht="18" customHeight="1" x14ac:dyDescent="0.25">
      <c r="K1817" s="47"/>
      <c r="L1817" s="47"/>
      <c r="M1817" s="47"/>
      <c r="N1817" s="47"/>
    </row>
    <row r="1818" spans="11:14" ht="18" customHeight="1" x14ac:dyDescent="0.25">
      <c r="K1818" s="47"/>
      <c r="L1818" s="47"/>
      <c r="M1818" s="47"/>
      <c r="N1818" s="47"/>
    </row>
    <row r="1819" spans="11:14" ht="18" customHeight="1" x14ac:dyDescent="0.25">
      <c r="K1819" s="47"/>
      <c r="L1819" s="47"/>
      <c r="M1819" s="47"/>
      <c r="N1819" s="47"/>
    </row>
    <row r="1820" spans="11:14" ht="18" customHeight="1" x14ac:dyDescent="0.25">
      <c r="K1820" s="47"/>
      <c r="L1820" s="47"/>
      <c r="M1820" s="47"/>
      <c r="N1820" s="47"/>
    </row>
    <row r="1821" spans="11:14" ht="18" customHeight="1" x14ac:dyDescent="0.25">
      <c r="K1821" s="47"/>
      <c r="L1821" s="47"/>
      <c r="M1821" s="47"/>
      <c r="N1821" s="47"/>
    </row>
    <row r="1822" spans="11:14" ht="18" customHeight="1" x14ac:dyDescent="0.25">
      <c r="K1822" s="47"/>
      <c r="L1822" s="47"/>
      <c r="M1822" s="47"/>
      <c r="N1822" s="47"/>
    </row>
    <row r="1823" spans="11:14" ht="18" customHeight="1" x14ac:dyDescent="0.25">
      <c r="K1823" s="47"/>
      <c r="L1823" s="47"/>
      <c r="M1823" s="47"/>
      <c r="N1823" s="47"/>
    </row>
    <row r="1824" spans="11:14" ht="18" customHeight="1" x14ac:dyDescent="0.25">
      <c r="K1824" s="47"/>
      <c r="L1824" s="47"/>
      <c r="M1824" s="47"/>
      <c r="N1824" s="47"/>
    </row>
    <row r="1825" spans="11:14" ht="18" customHeight="1" x14ac:dyDescent="0.25">
      <c r="K1825" s="47"/>
      <c r="L1825" s="47"/>
      <c r="M1825" s="47"/>
      <c r="N1825" s="47"/>
    </row>
    <row r="1826" spans="11:14" ht="18" customHeight="1" x14ac:dyDescent="0.25">
      <c r="K1826" s="47"/>
      <c r="L1826" s="47"/>
      <c r="M1826" s="47"/>
      <c r="N1826" s="47"/>
    </row>
    <row r="1827" spans="11:14" ht="18" customHeight="1" x14ac:dyDescent="0.25">
      <c r="K1827" s="47"/>
      <c r="L1827" s="47"/>
      <c r="M1827" s="47"/>
      <c r="N1827" s="47"/>
    </row>
    <row r="1828" spans="11:14" ht="18" customHeight="1" x14ac:dyDescent="0.25">
      <c r="K1828" s="47"/>
      <c r="L1828" s="47"/>
      <c r="M1828" s="47"/>
      <c r="N1828" s="47"/>
    </row>
    <row r="1829" spans="11:14" ht="18" customHeight="1" x14ac:dyDescent="0.25">
      <c r="K1829" s="47"/>
      <c r="L1829" s="47"/>
      <c r="M1829" s="47"/>
      <c r="N1829" s="47"/>
    </row>
    <row r="1830" spans="11:14" ht="18" customHeight="1" x14ac:dyDescent="0.25">
      <c r="K1830" s="47"/>
      <c r="L1830" s="47"/>
      <c r="M1830" s="47"/>
      <c r="N1830" s="47"/>
    </row>
    <row r="1831" spans="11:14" ht="18" customHeight="1" x14ac:dyDescent="0.25">
      <c r="K1831" s="47"/>
      <c r="L1831" s="47"/>
      <c r="M1831" s="47"/>
      <c r="N1831" s="47"/>
    </row>
    <row r="1832" spans="11:14" ht="18" customHeight="1" x14ac:dyDescent="0.25">
      <c r="K1832" s="47"/>
      <c r="L1832" s="47"/>
      <c r="M1832" s="47"/>
      <c r="N1832" s="47"/>
    </row>
    <row r="1833" spans="11:14" ht="18" customHeight="1" x14ac:dyDescent="0.25">
      <c r="K1833" s="47"/>
      <c r="L1833" s="47"/>
      <c r="M1833" s="47"/>
      <c r="N1833" s="47"/>
    </row>
    <row r="1834" spans="11:14" ht="18" customHeight="1" x14ac:dyDescent="0.25">
      <c r="K1834" s="47"/>
      <c r="L1834" s="47"/>
      <c r="M1834" s="47"/>
      <c r="N1834" s="47"/>
    </row>
    <row r="1835" spans="11:14" ht="18" customHeight="1" x14ac:dyDescent="0.25">
      <c r="K1835" s="47"/>
      <c r="L1835" s="47"/>
      <c r="M1835" s="47"/>
      <c r="N1835" s="47"/>
    </row>
    <row r="1836" spans="11:14" ht="18" customHeight="1" x14ac:dyDescent="0.25">
      <c r="K1836" s="47"/>
      <c r="L1836" s="47"/>
      <c r="M1836" s="47"/>
      <c r="N1836" s="47"/>
    </row>
    <row r="1837" spans="11:14" ht="18" customHeight="1" x14ac:dyDescent="0.25">
      <c r="K1837" s="47"/>
      <c r="L1837" s="47"/>
      <c r="M1837" s="47"/>
      <c r="N1837" s="47"/>
    </row>
  </sheetData>
  <mergeCells count="4">
    <mergeCell ref="A1:A2"/>
    <mergeCell ref="F4:G4"/>
    <mergeCell ref="F5:G5"/>
    <mergeCell ref="F6:G6"/>
  </mergeCells>
  <dataValidations count="1">
    <dataValidation type="list" allowBlank="1" showInputMessage="1" showErrorMessage="1" sqref="F6" xr:uid="{00000000-0002-0000-0500-000000000000}">
      <formula1>"DATA DE PAGAMENTO,DATA DE VENCIMENTO,DATA DO FATO"</formula1>
    </dataValidation>
  </dataValidations>
  <hyperlinks>
    <hyperlink ref="A6" location="Ação!A1" display="Ação" xr:uid="{00000000-0004-0000-0500-000000000000}"/>
    <hyperlink ref="A7" location="Resultado!A1" display="Resultado" xr:uid="{00000000-0004-0000-0500-000001000000}"/>
    <hyperlink ref="A3" location="Menu!A1" display="Início" xr:uid="{00000000-0004-0000-0500-000002000000}"/>
    <hyperlink ref="A5" location="Diagnostico!A1" display="Diagnóstico" xr:uid="{00000000-0004-0000-0500-000003000000}"/>
    <hyperlink ref="A12" location="Registrar!A1" display="Registrar" xr:uid="{00000000-0004-0000-0500-000004000000}"/>
    <hyperlink ref="A13" location="'Banco de Dados'!A1" display="Banco de dados" xr:uid="{00000000-0004-0000-0500-000005000000}"/>
    <hyperlink ref="A15" location="Ajustes!A1" display="Ajustes" xr:uid="{00000000-0004-0000-0500-000006000000}"/>
    <hyperlink ref="A17" location="Sobre!A1" display="Atualizar Planilha" xr:uid="{00000000-0004-0000-0500-000007000000}"/>
    <hyperlink ref="A16" location="'Ajuda-videos'!A1" display="Ajuda e créditos" xr:uid="{00000000-0004-0000-0500-000008000000}"/>
  </hyperlink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/>
  <dimension ref="A1:AP24"/>
  <sheetViews>
    <sheetView showGridLines="0" showZeros="0" workbookViewId="0">
      <selection activeCell="C19" sqref="C19"/>
    </sheetView>
  </sheetViews>
  <sheetFormatPr defaultRowHeight="18" customHeight="1" x14ac:dyDescent="0.25"/>
  <cols>
    <col min="1" max="1" width="18.7109375" customWidth="1"/>
    <col min="2" max="2" width="4.85546875" customWidth="1"/>
    <col min="3" max="3" width="33.42578125" bestFit="1" customWidth="1"/>
    <col min="4" max="16" width="17.7109375" customWidth="1"/>
  </cols>
  <sheetData>
    <row r="1" spans="1:42" ht="18" customHeight="1" x14ac:dyDescent="0.35">
      <c r="A1" s="963"/>
      <c r="B1" s="111" t="s">
        <v>654</v>
      </c>
      <c r="L1" s="57"/>
      <c r="M1" s="4">
        <f>IFERROR(LARGE(TRaioX[ID],1)+1,1)</f>
        <v>1</v>
      </c>
      <c r="AO1" s="175" t="s">
        <v>660</v>
      </c>
      <c r="AP1">
        <f>SUM(TBensDiagnostico[VALOR ATUAL *])</f>
        <v>0</v>
      </c>
    </row>
    <row r="2" spans="1:42" ht="18" customHeight="1" x14ac:dyDescent="0.35">
      <c r="A2" s="964"/>
      <c r="B2" s="622"/>
      <c r="C2" s="617"/>
      <c r="D2" s="617"/>
      <c r="E2" s="617"/>
      <c r="F2" s="617"/>
      <c r="G2" s="618"/>
      <c r="H2" s="619"/>
      <c r="I2" s="620"/>
      <c r="J2" s="617"/>
      <c r="K2" s="617"/>
      <c r="L2" s="58"/>
      <c r="M2" s="58"/>
      <c r="N2" s="58"/>
      <c r="O2" s="58"/>
      <c r="P2" s="58"/>
      <c r="AO2" s="175" t="s">
        <v>658</v>
      </c>
      <c r="AP2" t="e">
        <f>SUMPRODUCT(--(TBensDiagnostico[CATEGORIA *]="PASSIVO (gera despesas)"),--(TBensDiagnostico[STATUS *]="EM USO"),(TBensDiagnostico[VALOR ATUAL *]))</f>
        <v>#VALUE!</v>
      </c>
    </row>
    <row r="3" spans="1:42" ht="18" customHeight="1" x14ac:dyDescent="0.25">
      <c r="A3" s="606" t="s">
        <v>0</v>
      </c>
      <c r="AO3" s="175" t="s">
        <v>659</v>
      </c>
      <c r="AP3" t="e">
        <f>SUMPRODUCT(--(TBensDiagnostico[CATEGORIA *]="ATIVO (gera renda)"),--(TBensDiagnostico[STATUS *]="EM USO"),(TBensDiagnostico[VALOR ATUAL *]))</f>
        <v>#VALUE!</v>
      </c>
    </row>
    <row r="4" spans="1:42" ht="18" customHeight="1" x14ac:dyDescent="0.25">
      <c r="A4" s="606"/>
      <c r="C4" s="387"/>
      <c r="AO4" s="175" t="s">
        <v>662</v>
      </c>
      <c r="AP4">
        <f>COUNTA(D7:D19)</f>
        <v>12</v>
      </c>
    </row>
    <row r="5" spans="1:42" ht="18" customHeight="1" x14ac:dyDescent="0.25">
      <c r="A5" s="606" t="s">
        <v>201</v>
      </c>
      <c r="C5" s="823"/>
      <c r="AO5" s="175" t="s">
        <v>670</v>
      </c>
      <c r="AP5">
        <f>COUNTA(TProblemas[PROBLEMA])</f>
        <v>0</v>
      </c>
    </row>
    <row r="6" spans="1:42" ht="18" customHeight="1" x14ac:dyDescent="0.35">
      <c r="A6" s="606" t="s">
        <v>198</v>
      </c>
      <c r="C6" s="817"/>
      <c r="D6" s="831" t="s">
        <v>647</v>
      </c>
      <c r="E6" s="832">
        <v>2</v>
      </c>
      <c r="F6" s="819">
        <f t="shared" ref="F6:P6" si="0">E6-1</f>
        <v>1</v>
      </c>
      <c r="G6" s="819">
        <f t="shared" si="0"/>
        <v>0</v>
      </c>
      <c r="H6" s="819">
        <f t="shared" si="0"/>
        <v>-1</v>
      </c>
      <c r="I6" s="819">
        <f t="shared" si="0"/>
        <v>-2</v>
      </c>
      <c r="J6" s="819">
        <f t="shared" si="0"/>
        <v>-3</v>
      </c>
      <c r="K6" s="819">
        <f t="shared" si="0"/>
        <v>-4</v>
      </c>
      <c r="L6" s="819">
        <f t="shared" si="0"/>
        <v>-5</v>
      </c>
      <c r="M6" s="819">
        <f t="shared" si="0"/>
        <v>-6</v>
      </c>
      <c r="N6" s="819">
        <f t="shared" si="0"/>
        <v>-7</v>
      </c>
      <c r="O6" s="819">
        <f t="shared" si="0"/>
        <v>-8</v>
      </c>
      <c r="P6" s="819">
        <f t="shared" si="0"/>
        <v>-9</v>
      </c>
      <c r="AO6" s="175" t="s">
        <v>668</v>
      </c>
      <c r="AP6">
        <f>COUNTIF(TProblemas[STATUS],"RESOLVIDO")</f>
        <v>0</v>
      </c>
    </row>
    <row r="7" spans="1:42" ht="18" customHeight="1" x14ac:dyDescent="0.25">
      <c r="A7" s="548" t="s">
        <v>199</v>
      </c>
      <c r="C7" s="814" t="s">
        <v>11</v>
      </c>
      <c r="D7" s="828">
        <v>43399</v>
      </c>
      <c r="E7" s="825" t="str">
        <f>IFERROR(VLOOKUP(E6,TRaioX[],2,FALSE),"")</f>
        <v/>
      </c>
      <c r="F7" s="820" t="str">
        <f>IFERROR(VLOOKUP(F6,TRaioX[],2,FALSE),"")</f>
        <v/>
      </c>
      <c r="G7" s="820" t="str">
        <f>IFERROR(VLOOKUP(G6,TRaioX[],2,FALSE),"")</f>
        <v/>
      </c>
      <c r="H7" s="820" t="str">
        <f>IFERROR(VLOOKUP(H6,TRaioX[],2,FALSE),"")</f>
        <v/>
      </c>
      <c r="I7" s="820" t="str">
        <f>IFERROR(VLOOKUP(I6,TRaioX[],2,FALSE),"")</f>
        <v/>
      </c>
      <c r="J7" s="820" t="str">
        <f>IFERROR(VLOOKUP(J6,TRaioX[],2,FALSE),"")</f>
        <v/>
      </c>
      <c r="K7" s="820" t="str">
        <f>IFERROR(VLOOKUP(K6,TRaioX[],2,FALSE),"")</f>
        <v/>
      </c>
      <c r="L7" s="820" t="str">
        <f>IFERROR(VLOOKUP(L6,TRaioX[],2,FALSE),"")</f>
        <v/>
      </c>
      <c r="M7" s="820" t="str">
        <f>IFERROR(VLOOKUP(M6,TRaioX[],2,FALSE),"")</f>
        <v/>
      </c>
      <c r="N7" s="820" t="str">
        <f>IFERROR(VLOOKUP(N6,TRaioX[],2,FALSE),"")</f>
        <v/>
      </c>
      <c r="O7" s="820" t="str">
        <f>IFERROR(VLOOKUP(O6,TRaioX[],2,FALSE),"")</f>
        <v/>
      </c>
      <c r="P7" s="820" t="str">
        <f>IFERROR(VLOOKUP(P6,TRaioX[],2,FALSE),"")</f>
        <v/>
      </c>
      <c r="AO7" s="175" t="s">
        <v>669</v>
      </c>
      <c r="AP7">
        <f>COUNTIF(TProblemas[STATUS],"PENDENTE")</f>
        <v>0</v>
      </c>
    </row>
    <row r="8" spans="1:42" ht="18" customHeight="1" x14ac:dyDescent="0.25">
      <c r="A8" s="606"/>
      <c r="C8" s="815" t="s">
        <v>674</v>
      </c>
      <c r="D8" s="829">
        <v>1957.1399999999994</v>
      </c>
      <c r="E8" s="826" t="str">
        <f>IFERROR(VLOOKUP(E6,TRaioX[],3,FALSE),"")</f>
        <v/>
      </c>
      <c r="F8" s="821" t="str">
        <f>IFERROR(VLOOKUP(F6,TRaioX[],3,FALSE),"")</f>
        <v/>
      </c>
      <c r="G8" s="821" t="str">
        <f>IFERROR(VLOOKUP(G6,TRaioX[],3,FALSE),"")</f>
        <v/>
      </c>
      <c r="H8" s="821" t="str">
        <f>IFERROR(VLOOKUP(H6,TRaioX[],3,FALSE),"")</f>
        <v/>
      </c>
      <c r="I8" s="821" t="str">
        <f>IFERROR(VLOOKUP(I6,TRaioX[],3,FALSE),"")</f>
        <v/>
      </c>
      <c r="J8" s="821" t="str">
        <f>IFERROR(VLOOKUP(J6,TRaioX[],3,FALSE),"")</f>
        <v/>
      </c>
      <c r="K8" s="821" t="str">
        <f>IFERROR(VLOOKUP(K6,TRaioX[],3,FALSE),"")</f>
        <v/>
      </c>
      <c r="L8" s="821" t="str">
        <f>IFERROR(VLOOKUP(L6,TRaioX[],3,FALSE),"")</f>
        <v/>
      </c>
      <c r="M8" s="821" t="str">
        <f>IFERROR(VLOOKUP(M6,TRaioX[],3,FALSE),"")</f>
        <v/>
      </c>
      <c r="N8" s="821" t="str">
        <f>IFERROR(VLOOKUP(N6,TRaioX[],3,FALSE),"")</f>
        <v/>
      </c>
      <c r="O8" s="821" t="str">
        <f>IFERROR(VLOOKUP(O6,TRaioX[],3,FALSE),"")</f>
        <v/>
      </c>
      <c r="P8" s="821" t="str">
        <f>IFERROR(VLOOKUP(P6,TRaioX[],3,FALSE),"")</f>
        <v/>
      </c>
      <c r="AO8" s="175"/>
    </row>
    <row r="9" spans="1:42" ht="18" customHeight="1" x14ac:dyDescent="0.25">
      <c r="A9" s="606" t="s">
        <v>208</v>
      </c>
      <c r="C9" s="838" t="s">
        <v>352</v>
      </c>
      <c r="D9" s="839">
        <v>215.49000000000004</v>
      </c>
      <c r="E9" s="840" t="str">
        <f>IFERROR(VLOOKUP(E6,TRaioX[],4,FALSE),"")</f>
        <v/>
      </c>
      <c r="F9" s="841" t="str">
        <f>IFERROR(VLOOKUP(F6,TRaioX[],4,FALSE),"")</f>
        <v/>
      </c>
      <c r="G9" s="841" t="str">
        <f>IFERROR(VLOOKUP(G6,TRaioX[],4,FALSE),"")</f>
        <v/>
      </c>
      <c r="H9" s="841" t="str">
        <f>IFERROR(VLOOKUP(H6,TRaioX[],4,FALSE),"")</f>
        <v/>
      </c>
      <c r="I9" s="841" t="str">
        <f>IFERROR(VLOOKUP(I6,TRaioX[],4,FALSE),"")</f>
        <v/>
      </c>
      <c r="J9" s="841" t="str">
        <f>IFERROR(VLOOKUP(J6,TRaioX[],4,FALSE),"")</f>
        <v/>
      </c>
      <c r="K9" s="841" t="str">
        <f>IFERROR(VLOOKUP(K6,TRaioX[],4,FALSE),"")</f>
        <v/>
      </c>
      <c r="L9" s="841" t="str">
        <f>IFERROR(VLOOKUP(L6,TRaioX[],4,FALSE),"")</f>
        <v/>
      </c>
      <c r="M9" s="841" t="str">
        <f>IFERROR(VLOOKUP(M6,TRaioX[],4,FALSE),"")</f>
        <v/>
      </c>
      <c r="N9" s="841" t="str">
        <f>IFERROR(VLOOKUP(N6,TRaioX[],4,FALSE),"")</f>
        <v/>
      </c>
      <c r="O9" s="841" t="str">
        <f>IFERROR(VLOOKUP(O6,TRaioX[],4,FALSE),"")</f>
        <v/>
      </c>
      <c r="P9" s="841" t="str">
        <f>IFERROR(VLOOKUP(P6,TRaioX[],4,FALSE),"")</f>
        <v/>
      </c>
      <c r="AO9" s="175"/>
    </row>
    <row r="10" spans="1:42" ht="18" customHeight="1" x14ac:dyDescent="0.25">
      <c r="A10" s="606" t="s">
        <v>205</v>
      </c>
      <c r="C10" s="815" t="s">
        <v>656</v>
      </c>
      <c r="D10" s="829">
        <v>0</v>
      </c>
      <c r="E10" s="826" t="str">
        <f>IFERROR(VLOOKUP(E6,TRaioX[],5,FALSE),"")</f>
        <v/>
      </c>
      <c r="F10" s="821" t="str">
        <f>IFERROR(VLOOKUP(F6,TRaioX[],5,FALSE),"")</f>
        <v/>
      </c>
      <c r="G10" s="821" t="str">
        <f>IFERROR(VLOOKUP(G6,TRaioX[],5,FALSE),"")</f>
        <v/>
      </c>
      <c r="H10" s="821" t="str">
        <f>IFERROR(VLOOKUP(H6,TRaioX[],5,FALSE),"")</f>
        <v/>
      </c>
      <c r="I10" s="821" t="str">
        <f>IFERROR(VLOOKUP(I6,TRaioX[],5,FALSE),"")</f>
        <v/>
      </c>
      <c r="J10" s="821" t="str">
        <f>IFERROR(VLOOKUP(J6,TRaioX[],5,FALSE),"")</f>
        <v/>
      </c>
      <c r="K10" s="821" t="str">
        <f>IFERROR(VLOOKUP(K6,TRaioX[],5,FALSE),"")</f>
        <v/>
      </c>
      <c r="L10" s="821" t="str">
        <f>IFERROR(VLOOKUP(L6,TRaioX[],5,FALSE),"")</f>
        <v/>
      </c>
      <c r="M10" s="821" t="str">
        <f>IFERROR(VLOOKUP(M6,TRaioX[],5,FALSE),"")</f>
        <v/>
      </c>
      <c r="N10" s="821" t="str">
        <f>IFERROR(VLOOKUP(N6,TRaioX[],5,FALSE),"")</f>
        <v/>
      </c>
      <c r="O10" s="821" t="str">
        <f>IFERROR(VLOOKUP(O6,TRaioX[],5,FALSE),"")</f>
        <v/>
      </c>
      <c r="P10" s="821" t="str">
        <f>IFERROR(VLOOKUP(P6,TRaioX[],5,FALSE),"")</f>
        <v/>
      </c>
      <c r="AO10" s="175"/>
    </row>
    <row r="11" spans="1:42" ht="18" customHeight="1" x14ac:dyDescent="0.25">
      <c r="A11" s="606"/>
      <c r="C11" s="814" t="s">
        <v>648</v>
      </c>
      <c r="D11" s="830">
        <v>6605.28</v>
      </c>
      <c r="E11" s="827" t="str">
        <f>IFERROR(VLOOKUP(E6,TRaioX[],6,FALSE),"")</f>
        <v/>
      </c>
      <c r="F11" s="822" t="str">
        <f>IFERROR(VLOOKUP(F6,TRaioX[],6,FALSE),"")</f>
        <v/>
      </c>
      <c r="G11" s="822" t="str">
        <f>IFERROR(VLOOKUP(G6,TRaioX[],6,FALSE),"")</f>
        <v/>
      </c>
      <c r="H11" s="822" t="str">
        <f>IFERROR(VLOOKUP(H6,TRaioX[],6,FALSE),"")</f>
        <v/>
      </c>
      <c r="I11" s="822" t="str">
        <f>IFERROR(VLOOKUP(I6,TRaioX[],6,FALSE),"")</f>
        <v/>
      </c>
      <c r="J11" s="822" t="str">
        <f>IFERROR(VLOOKUP(J6,TRaioX[],6,FALSE),"")</f>
        <v/>
      </c>
      <c r="K11" s="822" t="str">
        <f>IFERROR(VLOOKUP(K6,TRaioX[],6,FALSE),"")</f>
        <v/>
      </c>
      <c r="L11" s="822" t="str">
        <f>IFERROR(VLOOKUP(L6,TRaioX[],6,FALSE),"")</f>
        <v/>
      </c>
      <c r="M11" s="822" t="str">
        <f>IFERROR(VLOOKUP(M6,TRaioX[],6,FALSE),"")</f>
        <v/>
      </c>
      <c r="N11" s="822" t="str">
        <f>IFERROR(VLOOKUP(N6,TRaioX[],6,FALSE),"")</f>
        <v/>
      </c>
      <c r="O11" s="822" t="str">
        <f>IFERROR(VLOOKUP(O6,TRaioX[],6,FALSE),"")</f>
        <v/>
      </c>
      <c r="P11" s="822" t="str">
        <f>IFERROR(VLOOKUP(P6,TRaioX[],6,FALSE),"")</f>
        <v/>
      </c>
      <c r="AO11" s="175"/>
    </row>
    <row r="12" spans="1:42" ht="18" customHeight="1" x14ac:dyDescent="0.25">
      <c r="A12" s="606" t="s">
        <v>200</v>
      </c>
      <c r="C12" s="815" t="s">
        <v>677</v>
      </c>
      <c r="D12" s="829">
        <v>19036.760000000002</v>
      </c>
      <c r="E12" s="826" t="str">
        <f>IFERROR(VLOOKUP(E6,TRaioX[],7,FALSE),"")</f>
        <v/>
      </c>
      <c r="F12" s="821" t="str">
        <f>IFERROR(VLOOKUP(F6,TRaioX[],7,FALSE),"")</f>
        <v/>
      </c>
      <c r="G12" s="821" t="str">
        <f>IFERROR(VLOOKUP(G6,TRaioX[],7,FALSE),"")</f>
        <v/>
      </c>
      <c r="H12" s="821" t="str">
        <f>IFERROR(VLOOKUP(H6,TRaioX[],7,FALSE),"")</f>
        <v/>
      </c>
      <c r="I12" s="821" t="str">
        <f>IFERROR(VLOOKUP(I6,TRaioX[],7,FALSE),"")</f>
        <v/>
      </c>
      <c r="J12" s="821" t="str">
        <f>IFERROR(VLOOKUP(J6,TRaioX[],7,FALSE),"")</f>
        <v/>
      </c>
      <c r="K12" s="821" t="str">
        <f>IFERROR(VLOOKUP(K6,TRaioX[],7,FALSE),"")</f>
        <v/>
      </c>
      <c r="L12" s="821" t="str">
        <f>IFERROR(VLOOKUP(L6,TRaioX[],7,FALSE),"")</f>
        <v/>
      </c>
      <c r="M12" s="821" t="str">
        <f>IFERROR(VLOOKUP(M6,TRaioX[],7,FALSE),"")</f>
        <v/>
      </c>
      <c r="N12" s="821" t="str">
        <f>IFERROR(VLOOKUP(N6,TRaioX[],7,FALSE),"")</f>
        <v/>
      </c>
      <c r="O12" s="821" t="str">
        <f>IFERROR(VLOOKUP(O6,TRaioX[],7,FALSE),"")</f>
        <v/>
      </c>
      <c r="P12" s="821" t="str">
        <f>IFERROR(VLOOKUP(P6,TRaioX[],7,FALSE),"")</f>
        <v/>
      </c>
      <c r="AO12" s="175"/>
    </row>
    <row r="13" spans="1:42" ht="18" customHeight="1" x14ac:dyDescent="0.25">
      <c r="A13" s="606" t="s">
        <v>202</v>
      </c>
      <c r="C13" s="814" t="s">
        <v>657</v>
      </c>
      <c r="D13" s="830">
        <v>0</v>
      </c>
      <c r="E13" s="827" t="str">
        <f>IFERROR(VLOOKUP(E6,TRaioX[],8,FALSE),"")</f>
        <v/>
      </c>
      <c r="F13" s="822" t="str">
        <f>IFERROR(VLOOKUP(F6,TRaioX[],8,FALSE),"")</f>
        <v/>
      </c>
      <c r="G13" s="822" t="str">
        <f>IFERROR(VLOOKUP(G6,TRaioX[],8,FALSE),"")</f>
        <v/>
      </c>
      <c r="H13" s="822" t="str">
        <f>IFERROR(VLOOKUP(H6,TRaioX[],8,FALSE),"")</f>
        <v/>
      </c>
      <c r="I13" s="822" t="str">
        <f>IFERROR(VLOOKUP(I6,TRaioX[],8,FALSE),"")</f>
        <v/>
      </c>
      <c r="J13" s="822" t="str">
        <f>IFERROR(VLOOKUP(J6,TRaioX[],8,FALSE),"")</f>
        <v/>
      </c>
      <c r="K13" s="822" t="str">
        <f>IFERROR(VLOOKUP(K6,TRaioX[],8,FALSE),"")</f>
        <v/>
      </c>
      <c r="L13" s="822" t="str">
        <f>IFERROR(VLOOKUP(L6,TRaioX[],8,FALSE),"")</f>
        <v/>
      </c>
      <c r="M13" s="822" t="str">
        <f>IFERROR(VLOOKUP(M6,TRaioX[],8,FALSE),"")</f>
        <v/>
      </c>
      <c r="N13" s="822" t="str">
        <f>IFERROR(VLOOKUP(N6,TRaioX[],8,FALSE),"")</f>
        <v/>
      </c>
      <c r="O13" s="822" t="str">
        <f>IFERROR(VLOOKUP(O6,TRaioX[],8,FALSE),"")</f>
        <v/>
      </c>
      <c r="P13" s="822" t="str">
        <f>IFERROR(VLOOKUP(P6,TRaioX[],8,FALSE),"")</f>
        <v/>
      </c>
      <c r="AO13" s="175"/>
    </row>
    <row r="14" spans="1:42" ht="18" customHeight="1" x14ac:dyDescent="0.25">
      <c r="A14" s="606" t="s">
        <v>203</v>
      </c>
      <c r="C14" s="816" t="s">
        <v>658</v>
      </c>
      <c r="D14" s="829" t="e">
        <v>#VALUE!</v>
      </c>
      <c r="E14" s="826" t="str">
        <f>IFERROR(VLOOKUP(E6,TRaioX[],9,FALSE),"")</f>
        <v/>
      </c>
      <c r="F14" s="821" t="str">
        <f>IFERROR(VLOOKUP(F6,TRaioX[],9,FALSE),"")</f>
        <v/>
      </c>
      <c r="G14" s="821" t="str">
        <f>IFERROR(VLOOKUP(G6,TRaioX[],9,FALSE),"")</f>
        <v/>
      </c>
      <c r="H14" s="821" t="str">
        <f>IFERROR(VLOOKUP(H6,TRaioX[],9,FALSE),"")</f>
        <v/>
      </c>
      <c r="I14" s="821" t="str">
        <f>IFERROR(VLOOKUP(I6,TRaioX[],9,FALSE),"")</f>
        <v/>
      </c>
      <c r="J14" s="821" t="str">
        <f>IFERROR(VLOOKUP(J6,TRaioX[],9,FALSE),"")</f>
        <v/>
      </c>
      <c r="K14" s="821" t="str">
        <f>IFERROR(VLOOKUP(K6,TRaioX[],9,FALSE),"")</f>
        <v/>
      </c>
      <c r="L14" s="821" t="str">
        <f>IFERROR(VLOOKUP(L6,TRaioX[],9,FALSE),"")</f>
        <v/>
      </c>
      <c r="M14" s="821" t="str">
        <f>IFERROR(VLOOKUP(M6,TRaioX[],9,FALSE),"")</f>
        <v/>
      </c>
      <c r="N14" s="821" t="str">
        <f>IFERROR(VLOOKUP(N6,TRaioX[],9,FALSE),"")</f>
        <v/>
      </c>
      <c r="O14" s="821" t="str">
        <f>IFERROR(VLOOKUP(O6,TRaioX[],9,FALSE),"")</f>
        <v/>
      </c>
      <c r="P14" s="821" t="str">
        <f>IFERROR(VLOOKUP(P6,TRaioX[],9,FALSE),"")</f>
        <v/>
      </c>
      <c r="AO14" s="175"/>
    </row>
    <row r="15" spans="1:42" ht="18" customHeight="1" x14ac:dyDescent="0.25">
      <c r="A15" s="606"/>
      <c r="C15" s="814" t="s">
        <v>659</v>
      </c>
      <c r="D15" s="830" t="e">
        <v>#VALUE!</v>
      </c>
      <c r="E15" s="827" t="str">
        <f>IFERROR(VLOOKUP(E6,TRaioX[],10,FALSE),"")</f>
        <v/>
      </c>
      <c r="F15" s="822" t="str">
        <f>IFERROR(VLOOKUP(F6,TRaioX[],10,FALSE),"")</f>
        <v/>
      </c>
      <c r="G15" s="822" t="str">
        <f>IFERROR(VLOOKUP(G6,TRaioX[],10,FALSE),"")</f>
        <v/>
      </c>
      <c r="H15" s="822" t="str">
        <f>IFERROR(VLOOKUP(H6,TRaioX[],10,FALSE),"")</f>
        <v/>
      </c>
      <c r="I15" s="822" t="str">
        <f>IFERROR(VLOOKUP(I6,TRaioX[],10,FALSE),"")</f>
        <v/>
      </c>
      <c r="J15" s="822" t="str">
        <f>IFERROR(VLOOKUP(J6,TRaioX[],10,FALSE),"")</f>
        <v/>
      </c>
      <c r="K15" s="822" t="str">
        <f>IFERROR(VLOOKUP(K6,TRaioX[],10,FALSE),"")</f>
        <v/>
      </c>
      <c r="L15" s="822" t="str">
        <f>IFERROR(VLOOKUP(L6,TRaioX[],10,FALSE),"")</f>
        <v/>
      </c>
      <c r="M15" s="822" t="str">
        <f>IFERROR(VLOOKUP(M6,TRaioX[],10,FALSE),"")</f>
        <v/>
      </c>
      <c r="N15" s="822" t="str">
        <f>IFERROR(VLOOKUP(N6,TRaioX[],10,FALSE),"")</f>
        <v/>
      </c>
      <c r="O15" s="822" t="str">
        <f>IFERROR(VLOOKUP(O6,TRaioX[],10,FALSE),"")</f>
        <v/>
      </c>
      <c r="P15" s="822" t="str">
        <f>IFERROR(VLOOKUP(P6,TRaioX[],10,FALSE),"")</f>
        <v/>
      </c>
    </row>
    <row r="16" spans="1:42" ht="18" customHeight="1" x14ac:dyDescent="0.25">
      <c r="A16" s="606"/>
      <c r="C16" s="815" t="s">
        <v>675</v>
      </c>
      <c r="D16" s="833">
        <v>46</v>
      </c>
      <c r="E16" s="834" t="str">
        <f>IFERROR(VLOOKUP(E6,TRaioX[],11,FALSE),"")</f>
        <v/>
      </c>
      <c r="F16" s="834" t="str">
        <f>IFERROR(VLOOKUP(F6,TRaioX[],11,FALSE),"")</f>
        <v/>
      </c>
      <c r="G16" s="834" t="str">
        <f>IFERROR(VLOOKUP(G6,TRaioX[],11,FALSE),"")</f>
        <v/>
      </c>
      <c r="H16" s="834" t="str">
        <f>IFERROR(VLOOKUP(H6,TRaioX[],11,FALSE),"")</f>
        <v/>
      </c>
      <c r="I16" s="834" t="str">
        <f>IFERROR(VLOOKUP(I6,TRaioX[],11,FALSE),"")</f>
        <v/>
      </c>
      <c r="J16" s="834" t="str">
        <f>IFERROR(VLOOKUP(J6,TRaioX[],11,FALSE),"")</f>
        <v/>
      </c>
      <c r="K16" s="834" t="str">
        <f>IFERROR(VLOOKUP(K6,TRaioX[],11,FALSE),"")</f>
        <v/>
      </c>
      <c r="L16" s="834" t="str">
        <f>IFERROR(VLOOKUP(L6,TRaioX[],11,FALSE),"")</f>
        <v/>
      </c>
      <c r="M16" s="834" t="str">
        <f>IFERROR(VLOOKUP(M6,TRaioX[],11,FALSE),"")</f>
        <v/>
      </c>
      <c r="N16" s="834" t="str">
        <f>IFERROR(VLOOKUP(N6,TRaioX[],11,FALSE),"")</f>
        <v/>
      </c>
      <c r="O16" s="834" t="str">
        <f>IFERROR(VLOOKUP(O6,TRaioX[],11,FALSE),"")</f>
        <v/>
      </c>
      <c r="P16" s="834" t="str">
        <f>IFERROR(VLOOKUP(P6,TRaioX[],11,FALSE),"")</f>
        <v/>
      </c>
    </row>
    <row r="17" spans="1:16" ht="18" customHeight="1" x14ac:dyDescent="0.25">
      <c r="A17" s="606"/>
      <c r="C17" s="814" t="s">
        <v>668</v>
      </c>
      <c r="D17" s="835">
        <v>23</v>
      </c>
      <c r="E17" s="836" t="str">
        <f>IFERROR(VLOOKUP(E6,TRaioX[],12,FALSE),"")</f>
        <v/>
      </c>
      <c r="F17" s="836" t="str">
        <f>IFERROR(VLOOKUP(F6,TRaioX[],12,FALSE),"")</f>
        <v/>
      </c>
      <c r="G17" s="836" t="str">
        <f>IFERROR(VLOOKUP(G6,TRaioX[],12,FALSE),"")</f>
        <v/>
      </c>
      <c r="H17" s="836" t="str">
        <f>IFERROR(VLOOKUP(H6,TRaioX[],12,FALSE),"")</f>
        <v/>
      </c>
      <c r="I17" s="836" t="str">
        <f>IFERROR(VLOOKUP(I6,TRaioX[],12,FALSE),"")</f>
        <v/>
      </c>
      <c r="J17" s="836" t="str">
        <f>IFERROR(VLOOKUP(J6,TRaioX[],12,FALSE),"")</f>
        <v/>
      </c>
      <c r="K17" s="836" t="str">
        <f>IFERROR(VLOOKUP(K6,TRaioX[],12,FALSE),"")</f>
        <v/>
      </c>
      <c r="L17" s="836" t="str">
        <f>IFERROR(VLOOKUP(L6,TRaioX[],12,FALSE),"")</f>
        <v/>
      </c>
      <c r="M17" s="836" t="str">
        <f>IFERROR(VLOOKUP(M6,TRaioX[],12,FALSE),"")</f>
        <v/>
      </c>
      <c r="N17" s="836" t="str">
        <f>IFERROR(VLOOKUP(N6,TRaioX[],12,FALSE),"")</f>
        <v/>
      </c>
      <c r="O17" s="836" t="str">
        <f>IFERROR(VLOOKUP(O6,TRaioX[],12,FALSE),"")</f>
        <v/>
      </c>
      <c r="P17" s="836" t="str">
        <f>IFERROR(VLOOKUP(P6,TRaioX[],12,FALSE),"")</f>
        <v/>
      </c>
    </row>
    <row r="18" spans="1:16" ht="18" customHeight="1" x14ac:dyDescent="0.25">
      <c r="A18" s="606"/>
      <c r="C18" s="815" t="s">
        <v>669</v>
      </c>
      <c r="D18" s="833">
        <v>23</v>
      </c>
      <c r="E18" s="834" t="str">
        <f>IFERROR(VLOOKUP(E6,TRaioX[],13,FALSE),"")</f>
        <v/>
      </c>
      <c r="F18" s="834" t="str">
        <f>IFERROR(VLOOKUP(F6,TRaioX[],13,FALSE),"")</f>
        <v/>
      </c>
      <c r="G18" s="834" t="str">
        <f>IFERROR(VLOOKUP(G6,TRaioX[],13,FALSE),"")</f>
        <v/>
      </c>
      <c r="H18" s="834" t="str">
        <f>IFERROR(VLOOKUP(H6,TRaioX[],13,FALSE),"")</f>
        <v/>
      </c>
      <c r="I18" s="834" t="str">
        <f>IFERROR(VLOOKUP(I6,TRaioX[],13,FALSE),"")</f>
        <v/>
      </c>
      <c r="J18" s="834" t="str">
        <f>IFERROR(VLOOKUP(J6,TRaioX[],13,FALSE),"")</f>
        <v/>
      </c>
      <c r="K18" s="834" t="str">
        <f>IFERROR(VLOOKUP(K6,TRaioX[],13,FALSE),"")</f>
        <v/>
      </c>
      <c r="L18" s="834" t="str">
        <f>IFERROR(VLOOKUP(L6,TRaioX[],13,FALSE),"")</f>
        <v/>
      </c>
      <c r="M18" s="834" t="str">
        <f>IFERROR(VLOOKUP(M6,TRaioX[],13,FALSE),"")</f>
        <v/>
      </c>
      <c r="N18" s="834" t="str">
        <f>IFERROR(VLOOKUP(N6,TRaioX[],13,FALSE),"")</f>
        <v/>
      </c>
      <c r="O18" s="834" t="str">
        <f>IFERROR(VLOOKUP(O6,TRaioX[],13,FALSE),"")</f>
        <v/>
      </c>
      <c r="P18" s="834" t="str">
        <f>IFERROR(VLOOKUP(P6,TRaioX[],13,FALSE),"")</f>
        <v/>
      </c>
    </row>
    <row r="19" spans="1:16" ht="18" customHeight="1" x14ac:dyDescent="0.25">
      <c r="A19" s="606"/>
      <c r="C19" s="814" t="s">
        <v>661</v>
      </c>
      <c r="D19" s="830"/>
      <c r="E19" s="837" t="str">
        <f>IFERROR(VLOOKUP(E6,TRaioX[],14,FALSE),"")</f>
        <v/>
      </c>
      <c r="F19" s="837" t="str">
        <f>IFERROR(VLOOKUP(F6,TRaioX[],14,FALSE),"")</f>
        <v/>
      </c>
      <c r="G19" s="837" t="str">
        <f>IFERROR(VLOOKUP(G6,TRaioX[],14,FALSE),"")</f>
        <v/>
      </c>
      <c r="H19" s="837" t="str">
        <f>IFERROR(VLOOKUP(H6,TRaioX[],14,FALSE),"")</f>
        <v/>
      </c>
      <c r="I19" s="837" t="str">
        <f>IFERROR(VLOOKUP(I6,TRaioX[],14,FALSE),"")</f>
        <v/>
      </c>
      <c r="J19" s="837" t="str">
        <f>IFERROR(VLOOKUP(J6,TRaioX[],14,FALSE),"")</f>
        <v/>
      </c>
      <c r="K19" s="837" t="str">
        <f>IFERROR(VLOOKUP(K6,TRaioX[],14,FALSE),"")</f>
        <v/>
      </c>
      <c r="L19" s="837" t="str">
        <f>IFERROR(VLOOKUP(L6,TRaioX[],14,FALSE),"")</f>
        <v/>
      </c>
      <c r="M19" s="837" t="str">
        <f>IFERROR(VLOOKUP(M6,TRaioX[],14,FALSE),"")</f>
        <v/>
      </c>
      <c r="N19" s="837" t="str">
        <f>IFERROR(VLOOKUP(N6,TRaioX[],14,FALSE),"")</f>
        <v/>
      </c>
      <c r="O19" s="837" t="str">
        <f>IFERROR(VLOOKUP(O6,TRaioX[],14,FALSE),"")</f>
        <v/>
      </c>
      <c r="P19" s="837" t="str">
        <f>IFERROR(VLOOKUP(P6,TRaioX[],14,FALSE),"")</f>
        <v/>
      </c>
    </row>
    <row r="20" spans="1:16" ht="18" customHeight="1" x14ac:dyDescent="0.25">
      <c r="A20" s="606"/>
    </row>
    <row r="21" spans="1:16" ht="18" customHeight="1" x14ac:dyDescent="0.25">
      <c r="A21" s="621"/>
    </row>
    <row r="22" spans="1:16" ht="18" customHeight="1" x14ac:dyDescent="0.25">
      <c r="A22" s="621"/>
    </row>
    <row r="23" spans="1:16" ht="18" customHeight="1" x14ac:dyDescent="0.25">
      <c r="A23" s="621"/>
    </row>
    <row r="24" spans="1:16" ht="18" customHeight="1" x14ac:dyDescent="0.25">
      <c r="A24" s="621"/>
    </row>
  </sheetData>
  <sheetProtection sheet="1" objects="1" scenarios="1"/>
  <mergeCells count="1">
    <mergeCell ref="A1:A2"/>
  </mergeCells>
  <dataValidations count="1">
    <dataValidation allowBlank="1" showInputMessage="1" showErrorMessage="1" promptTitle="AVISO" prompt="ESCREVA ALGUMA OBSERVAÇÃO SE DESEJAR." sqref="D19" xr:uid="{00000000-0002-0000-0700-000000000000}"/>
  </dataValidations>
  <hyperlinks>
    <hyperlink ref="A6" location="Ação!A1" display="Ação" xr:uid="{00000000-0004-0000-0700-000000000000}"/>
    <hyperlink ref="A7" location="Resultado!A1" display="Resultado" xr:uid="{00000000-0004-0000-0700-000001000000}"/>
    <hyperlink ref="A3" location="Menu!A1" display="Início" xr:uid="{00000000-0004-0000-0700-000002000000}"/>
    <hyperlink ref="A5" location="Diagnostico!A1" display="Diagnóstico" xr:uid="{00000000-0004-0000-0700-000003000000}"/>
    <hyperlink ref="A9" location="Registrar!A1" display="Registrar" xr:uid="{00000000-0004-0000-0700-000004000000}"/>
    <hyperlink ref="A10" location="'Banco de Dados'!A1" display="Banco de dados" xr:uid="{00000000-0004-0000-0700-000005000000}"/>
    <hyperlink ref="A12" location="Ajustes!A1" display="Ajustes" xr:uid="{00000000-0004-0000-0700-000006000000}"/>
    <hyperlink ref="A14" location="Sobre!A1" display="Atualizar Planilha" xr:uid="{00000000-0004-0000-0700-000007000000}"/>
    <hyperlink ref="A13" location="'Ajuda-videos'!A1" display="Ajuda e créditos" xr:uid="{00000000-0004-0000-07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2113" r:id="rId4" name="Spinner 1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190500</xdr:rowOff>
                  </from>
                  <to>
                    <xdr:col>5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3"/>
  <dimension ref="A1:N2"/>
  <sheetViews>
    <sheetView showGridLines="0" workbookViewId="0">
      <selection activeCell="A2" sqref="A2:N3"/>
    </sheetView>
  </sheetViews>
  <sheetFormatPr defaultRowHeight="15" x14ac:dyDescent="0.25"/>
  <cols>
    <col min="2" max="2" width="16.7109375" customWidth="1"/>
    <col min="3" max="3" width="19" customWidth="1"/>
    <col min="4" max="4" width="21.7109375" bestFit="1" customWidth="1"/>
    <col min="5" max="5" width="28" customWidth="1"/>
    <col min="6" max="6" width="24.7109375" bestFit="1" customWidth="1"/>
    <col min="7" max="7" width="24.140625" bestFit="1" customWidth="1"/>
    <col min="8" max="8" width="22.28515625" customWidth="1"/>
    <col min="9" max="9" width="23.28515625" customWidth="1"/>
    <col min="10" max="10" width="22.140625" customWidth="1"/>
    <col min="11" max="11" width="23.7109375" bestFit="1" customWidth="1"/>
    <col min="12" max="12" width="28.5703125" bestFit="1" customWidth="1"/>
    <col min="13" max="13" width="27.85546875" bestFit="1" customWidth="1"/>
    <col min="14" max="14" width="29.42578125" bestFit="1" customWidth="1"/>
  </cols>
  <sheetData>
    <row r="1" spans="1:14" x14ac:dyDescent="0.25">
      <c r="A1" t="s">
        <v>647</v>
      </c>
      <c r="B1" s="814" t="s">
        <v>11</v>
      </c>
      <c r="C1" s="814" t="s">
        <v>655</v>
      </c>
      <c r="D1" s="814" t="s">
        <v>352</v>
      </c>
      <c r="E1" s="814" t="s">
        <v>656</v>
      </c>
      <c r="F1" s="814" t="s">
        <v>648</v>
      </c>
      <c r="G1" s="814" t="s">
        <v>676</v>
      </c>
      <c r="H1" s="814" t="s">
        <v>657</v>
      </c>
      <c r="I1" s="818" t="s">
        <v>658</v>
      </c>
      <c r="J1" s="818" t="s">
        <v>659</v>
      </c>
      <c r="K1" s="818" t="s">
        <v>671</v>
      </c>
      <c r="L1" s="818" t="s">
        <v>672</v>
      </c>
      <c r="M1" s="818" t="s">
        <v>673</v>
      </c>
      <c r="N1" s="818" t="s">
        <v>661</v>
      </c>
    </row>
    <row r="2" spans="1:14" x14ac:dyDescent="0.25">
      <c r="B2" s="848"/>
      <c r="C2" s="813"/>
      <c r="D2" s="813"/>
      <c r="E2" s="813"/>
      <c r="F2" s="813"/>
      <c r="G2" s="813"/>
      <c r="H2" s="813"/>
      <c r="I2" s="813"/>
      <c r="J2" s="813"/>
      <c r="K2" s="813"/>
      <c r="L2" s="813"/>
      <c r="M2" s="813"/>
      <c r="N2" s="824"/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Q22"/>
  <sheetViews>
    <sheetView showGridLines="0" workbookViewId="0">
      <pane ySplit="3" topLeftCell="A22" activePane="bottomLeft" state="frozen"/>
      <selection pane="bottomLeft" activeCell="C4" sqref="C4:C5"/>
    </sheetView>
  </sheetViews>
  <sheetFormatPr defaultRowHeight="18" customHeight="1" x14ac:dyDescent="0.25"/>
  <cols>
    <col min="1" max="1" width="18.7109375" customWidth="1"/>
    <col min="3" max="3" width="59.140625" customWidth="1"/>
    <col min="4" max="4" width="62.42578125" customWidth="1"/>
    <col min="5" max="5" width="0" hidden="1" customWidth="1"/>
  </cols>
  <sheetData>
    <row r="1" spans="1:17" ht="18" customHeight="1" x14ac:dyDescent="0.35">
      <c r="A1" s="963"/>
      <c r="B1" s="111" t="s">
        <v>624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</row>
    <row r="4" spans="1:17" ht="18" customHeight="1" x14ac:dyDescent="0.25">
      <c r="A4" s="606"/>
      <c r="C4" t="s">
        <v>335</v>
      </c>
    </row>
    <row r="5" spans="1:17" ht="18" customHeight="1" x14ac:dyDescent="0.25">
      <c r="A5" s="606" t="s">
        <v>201</v>
      </c>
    </row>
    <row r="6" spans="1:17" ht="18" customHeight="1" x14ac:dyDescent="0.25">
      <c r="A6" s="606" t="s">
        <v>198</v>
      </c>
    </row>
    <row r="7" spans="1:17" ht="18" customHeight="1" x14ac:dyDescent="0.25">
      <c r="A7" s="606" t="s">
        <v>199</v>
      </c>
    </row>
    <row r="8" spans="1:17" ht="18" customHeight="1" x14ac:dyDescent="0.25">
      <c r="A8" s="606"/>
    </row>
    <row r="9" spans="1:17" ht="18" customHeight="1" x14ac:dyDescent="0.25">
      <c r="A9" s="606" t="s">
        <v>208</v>
      </c>
    </row>
    <row r="10" spans="1:17" ht="18" customHeight="1" x14ac:dyDescent="0.25">
      <c r="A10" s="606" t="s">
        <v>205</v>
      </c>
    </row>
    <row r="11" spans="1:17" ht="18" customHeight="1" x14ac:dyDescent="0.25">
      <c r="A11" s="606"/>
    </row>
    <row r="12" spans="1:17" ht="18" customHeight="1" x14ac:dyDescent="0.25">
      <c r="A12" s="548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25">
      <c r="A15" s="606"/>
    </row>
    <row r="16" spans="1:17" ht="18" customHeight="1" x14ac:dyDescent="0.25">
      <c r="A16" s="606"/>
    </row>
    <row r="17" spans="1:1" ht="18" customHeight="1" x14ac:dyDescent="0.25">
      <c r="A17" s="606"/>
    </row>
    <row r="18" spans="1:1" ht="18" customHeight="1" x14ac:dyDescent="0.25">
      <c r="A18" s="606"/>
    </row>
    <row r="19" spans="1:1" ht="18" customHeight="1" x14ac:dyDescent="0.25">
      <c r="A19" s="621"/>
    </row>
    <row r="20" spans="1:1" ht="18" customHeight="1" x14ac:dyDescent="0.25">
      <c r="A20" s="621"/>
    </row>
    <row r="21" spans="1:1" ht="18" customHeight="1" x14ac:dyDescent="0.25">
      <c r="A21" s="621"/>
    </row>
    <row r="22" spans="1:1" ht="18" customHeight="1" x14ac:dyDescent="0.25">
      <c r="A22" s="621"/>
    </row>
  </sheetData>
  <sheetProtection sheet="1" objects="1" scenarios="1"/>
  <mergeCells count="1">
    <mergeCell ref="A1:A2"/>
  </mergeCells>
  <conditionalFormatting sqref="C5">
    <cfRule type="duplicateValues" dxfId="48" priority="231"/>
  </conditionalFormatting>
  <hyperlinks>
    <hyperlink ref="A6" location="Ação!A1" display="Ação" xr:uid="{00000000-0004-0000-0900-000000000000}"/>
    <hyperlink ref="A7" location="Resultado!A1" display="Resultado" xr:uid="{00000000-0004-0000-0900-000001000000}"/>
    <hyperlink ref="A3" location="Menu!A1" display="Início" xr:uid="{00000000-0004-0000-0900-000002000000}"/>
    <hyperlink ref="A5" location="Diagnostico!A1" display="Diagnóstico" xr:uid="{00000000-0004-0000-0900-000003000000}"/>
    <hyperlink ref="A9" location="Registrar!A1" display="Registrar" xr:uid="{00000000-0004-0000-0900-000004000000}"/>
    <hyperlink ref="A10" location="'Banco de Dados'!A1" display="Banco de dados" xr:uid="{00000000-0004-0000-0900-000005000000}"/>
    <hyperlink ref="A12" location="Ajustes!A1" display="Ajustes" xr:uid="{00000000-0004-0000-0900-000006000000}"/>
    <hyperlink ref="A14" location="Sobre!A1" display="Atualizar Planilha" xr:uid="{00000000-0004-0000-0900-000007000000}"/>
    <hyperlink ref="A13" location="'Ajuda-videos'!A1" display="Ajuda e créditos" xr:uid="{00000000-0004-0000-0900-000008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0001" r:id="rId3" name="Button 1">
              <controlPr defaultSize="0" print="0" autoFill="0" autoPict="0" macro="[0]!AddFornecedores">
                <anchor moveWithCells="1" sizeWithCells="1">
                  <from>
                    <xdr:col>2</xdr:col>
                    <xdr:colOff>1419225</xdr:colOff>
                    <xdr:row>0</xdr:row>
                    <xdr:rowOff>123825</xdr:rowOff>
                  </from>
                  <to>
                    <xdr:col>2</xdr:col>
                    <xdr:colOff>3924300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"/>
  <dimension ref="A1:Q27"/>
  <sheetViews>
    <sheetView showGridLines="0" workbookViewId="0">
      <selection activeCell="C5" sqref="C5:N6"/>
    </sheetView>
  </sheetViews>
  <sheetFormatPr defaultColWidth="9.140625" defaultRowHeight="18" customHeight="1" x14ac:dyDescent="0.25"/>
  <cols>
    <col min="1" max="1" width="18.7109375" customWidth="1"/>
    <col min="2" max="2" width="1.7109375" customWidth="1"/>
    <col min="3" max="3" width="27.85546875" customWidth="1"/>
    <col min="4" max="4" width="30.140625" customWidth="1"/>
    <col min="5" max="5" width="29.42578125" customWidth="1"/>
    <col min="6" max="6" width="26" bestFit="1" customWidth="1"/>
    <col min="7" max="7" width="20" bestFit="1" customWidth="1"/>
    <col min="8" max="8" width="18.85546875" bestFit="1" customWidth="1"/>
    <col min="9" max="10" width="24.28515625" bestFit="1" customWidth="1"/>
    <col min="11" max="11" width="31" customWidth="1"/>
    <col min="12" max="12" width="28.5703125" bestFit="1" customWidth="1"/>
    <col min="13" max="13" width="25.28515625" bestFit="1" customWidth="1"/>
    <col min="14" max="14" width="17.7109375" customWidth="1"/>
  </cols>
  <sheetData>
    <row r="1" spans="1:17" ht="18" customHeight="1" x14ac:dyDescent="0.35">
      <c r="A1" s="963"/>
      <c r="B1" s="111" t="s">
        <v>242</v>
      </c>
      <c r="F1" s="22"/>
      <c r="P1" s="57"/>
      <c r="Q1" s="57"/>
    </row>
    <row r="2" spans="1:17" ht="18" customHeight="1" x14ac:dyDescent="0.25">
      <c r="A2" s="964"/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</row>
    <row r="3" spans="1:17" ht="18" customHeight="1" x14ac:dyDescent="0.25">
      <c r="A3" s="606" t="s">
        <v>0</v>
      </c>
      <c r="C3" t="s">
        <v>667</v>
      </c>
      <c r="I3" s="813"/>
    </row>
    <row r="4" spans="1:17" ht="18" customHeight="1" x14ac:dyDescent="0.25">
      <c r="A4" s="606"/>
      <c r="C4" t="s">
        <v>244</v>
      </c>
      <c r="D4" t="s">
        <v>664</v>
      </c>
      <c r="E4" t="s">
        <v>651</v>
      </c>
      <c r="F4" t="s">
        <v>15</v>
      </c>
      <c r="G4" t="s">
        <v>245</v>
      </c>
      <c r="H4" t="s">
        <v>243</v>
      </c>
      <c r="I4" t="s">
        <v>665</v>
      </c>
      <c r="J4" t="s">
        <v>649</v>
      </c>
      <c r="K4" t="s">
        <v>666</v>
      </c>
      <c r="L4" t="s">
        <v>239</v>
      </c>
      <c r="M4" t="s">
        <v>650</v>
      </c>
      <c r="N4" t="s">
        <v>652</v>
      </c>
    </row>
    <row r="5" spans="1:17" ht="18" customHeight="1" x14ac:dyDescent="0.25">
      <c r="A5" s="548" t="s">
        <v>201</v>
      </c>
      <c r="G5" s="813"/>
      <c r="H5" s="848"/>
      <c r="I5" s="813"/>
      <c r="J5" s="848"/>
      <c r="M5" s="813"/>
      <c r="N5" s="813">
        <f>TBensDiagnostico[VALOR ATUAL *]-TBensDiagnostico[VALOR AQUISIÇÃO]</f>
        <v>0</v>
      </c>
    </row>
    <row r="6" spans="1:17" ht="18" customHeight="1" x14ac:dyDescent="0.25">
      <c r="A6" s="606" t="s">
        <v>198</v>
      </c>
    </row>
    <row r="7" spans="1:17" ht="18" customHeight="1" x14ac:dyDescent="0.25">
      <c r="A7" s="606" t="s">
        <v>199</v>
      </c>
    </row>
    <row r="8" spans="1:17" ht="18" customHeight="1" x14ac:dyDescent="0.25">
      <c r="A8" s="606"/>
    </row>
    <row r="9" spans="1:17" ht="18" customHeight="1" x14ac:dyDescent="0.25">
      <c r="A9" s="606" t="s">
        <v>208</v>
      </c>
    </row>
    <row r="10" spans="1:17" ht="18" customHeight="1" x14ac:dyDescent="0.25">
      <c r="A10" s="606" t="s">
        <v>205</v>
      </c>
    </row>
    <row r="11" spans="1:17" ht="18" customHeight="1" x14ac:dyDescent="0.25">
      <c r="A11" s="606"/>
    </row>
    <row r="12" spans="1:17" ht="18" customHeight="1" x14ac:dyDescent="0.25">
      <c r="A12" s="606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25">
      <c r="A15" s="606"/>
    </row>
    <row r="16" spans="1:17" ht="18" customHeight="1" x14ac:dyDescent="0.25">
      <c r="A16" s="606"/>
    </row>
    <row r="17" spans="1:1" ht="18" customHeight="1" x14ac:dyDescent="0.25">
      <c r="A17" s="606"/>
    </row>
    <row r="18" spans="1:1" ht="18" customHeight="1" x14ac:dyDescent="0.25">
      <c r="A18" s="606"/>
    </row>
    <row r="19" spans="1:1" ht="18" customHeight="1" x14ac:dyDescent="0.25">
      <c r="A19" s="621"/>
    </row>
    <row r="20" spans="1:1" ht="18" customHeight="1" x14ac:dyDescent="0.25">
      <c r="A20" s="621"/>
    </row>
    <row r="21" spans="1:1" ht="18" customHeight="1" x14ac:dyDescent="0.25">
      <c r="A21" s="621"/>
    </row>
    <row r="22" spans="1:1" ht="18" customHeight="1" x14ac:dyDescent="0.25">
      <c r="A22" s="621"/>
    </row>
    <row r="23" spans="1:1" ht="18" customHeight="1" x14ac:dyDescent="0.25">
      <c r="A23" s="621"/>
    </row>
    <row r="24" spans="1:1" ht="18" customHeight="1" x14ac:dyDescent="0.25">
      <c r="A24" s="621"/>
    </row>
    <row r="25" spans="1:1" ht="18" customHeight="1" x14ac:dyDescent="0.25">
      <c r="A25" s="621"/>
    </row>
    <row r="26" spans="1:1" ht="18" customHeight="1" x14ac:dyDescent="0.25">
      <c r="A26" s="621"/>
    </row>
    <row r="27" spans="1:1" ht="18" customHeight="1" x14ac:dyDescent="0.25">
      <c r="A27" s="621"/>
    </row>
  </sheetData>
  <sheetProtection sheet="1" objects="1" scenarios="1"/>
  <mergeCells count="1">
    <mergeCell ref="A1:A2"/>
  </mergeCells>
  <conditionalFormatting sqref="N5">
    <cfRule type="cellIs" dxfId="47" priority="1" operator="lessThan">
      <formula>0</formula>
    </cfRule>
  </conditionalFormatting>
  <dataValidations count="6">
    <dataValidation type="list" allowBlank="1" showInputMessage="1" showErrorMessage="1" sqref="C5" xr:uid="{00000000-0002-0000-0A00-000000000000}">
      <formula1>"INVESTIMENTO LONGO PRAZO,INVESTIMENTO MÉDIO PRAZO,INVESTIMENTO CURTO PRAZO,BENS DE USO"</formula1>
    </dataValidation>
    <dataValidation type="list" allowBlank="1" showInputMessage="1" showErrorMessage="1" sqref="D5" xr:uid="{00000000-0002-0000-0A00-000001000000}">
      <formula1>"ATIVO (gera renda),PASSIVO (gera despesas),Gera Econômia"</formula1>
    </dataValidation>
    <dataValidation type="list" allowBlank="1" showInputMessage="1" showErrorMessage="1" sqref="L5" xr:uid="{00000000-0002-0000-0A00-000002000000}">
      <formula1>"QUITADO,PAGAMENTO EM ANDAMENTO"</formula1>
    </dataValidation>
    <dataValidation type="list" allowBlank="1" showInputMessage="1" showErrorMessage="1" sqref="K5" xr:uid="{00000000-0002-0000-0A00-000003000000}">
      <formula1>"EM USO,VENDIDO,PERDIDO,ROUBADO,QUEBRADO"</formula1>
    </dataValidation>
    <dataValidation type="list" allowBlank="1" showInputMessage="1" showErrorMessage="1" sqref="E5" xr:uid="{00000000-0002-0000-0A00-000004000000}">
      <formula1>"RECURSOS PRÓPRIOS,FINANCIAMENTO BANCÁRIO,EMPRÉSTIMOS BANCÁRIOS,EMPRÉSTIMO CONSIGNADO,EMPRÉSTIMO FAMÍLIAR,EMPRÉSTIMO DE AMIGOS,PARCELAMENTO PESSOAL,PARCELAMENTO"</formula1>
    </dataValidation>
    <dataValidation allowBlank="1" showInputMessage="1" showErrorMessage="1" promptTitle="AVISO" prompt="CELULA POSSUI FORMULA, NÃO ALTERAR NADA MANUALMENTE." sqref="N5" xr:uid="{00000000-0002-0000-0A00-000005000000}"/>
  </dataValidations>
  <hyperlinks>
    <hyperlink ref="A6" location="Ação!A1" display="Ação" xr:uid="{00000000-0004-0000-0A00-000000000000}"/>
    <hyperlink ref="A7" location="Resultado!A1" display="Resultado" xr:uid="{00000000-0004-0000-0A00-000001000000}"/>
    <hyperlink ref="A3" location="Menu!A1" display="Início" xr:uid="{00000000-0004-0000-0A00-000002000000}"/>
    <hyperlink ref="A5" location="Diagnostico!A1" display="Diagnóstico" xr:uid="{00000000-0004-0000-0A00-000003000000}"/>
    <hyperlink ref="A9" location="Registrar!A1" display="Registrar" xr:uid="{00000000-0004-0000-0A00-000004000000}"/>
    <hyperlink ref="A10" location="'Banco de Dados'!A1" display="Banco de dados" xr:uid="{00000000-0004-0000-0A00-000005000000}"/>
    <hyperlink ref="A12" location="Ajustes!A1" display="Ajustes" xr:uid="{00000000-0004-0000-0A00-000006000000}"/>
    <hyperlink ref="A14" location="Sobre!A1" display="Atualizar Planilha" xr:uid="{00000000-0004-0000-0A00-000007000000}"/>
    <hyperlink ref="A13" location="'Ajuda-videos'!A1" display="Ajuda e créditos" xr:uid="{00000000-0004-0000-0A00-000008000000}"/>
  </hyperlink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Q22"/>
  <sheetViews>
    <sheetView showGridLines="0" workbookViewId="0">
      <selection activeCell="C5" sqref="C5:C8"/>
    </sheetView>
  </sheetViews>
  <sheetFormatPr defaultColWidth="9.140625" defaultRowHeight="30" customHeight="1" x14ac:dyDescent="0.25"/>
  <cols>
    <col min="1" max="1" width="18.7109375" customWidth="1"/>
    <col min="3" max="3" width="120.42578125" customWidth="1"/>
    <col min="4" max="4" width="30.5703125" customWidth="1"/>
  </cols>
  <sheetData>
    <row r="1" spans="1:17" ht="30" customHeight="1" x14ac:dyDescent="0.25">
      <c r="A1" s="963"/>
      <c r="B1" s="734" t="s">
        <v>612</v>
      </c>
      <c r="F1" s="22"/>
      <c r="P1" s="57"/>
      <c r="Q1" s="57"/>
    </row>
    <row r="2" spans="1:17" ht="30" customHeight="1" x14ac:dyDescent="0.35">
      <c r="A2" s="964"/>
      <c r="B2" s="622"/>
      <c r="C2" s="735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30" customHeight="1" x14ac:dyDescent="0.25">
      <c r="A3" s="606" t="s">
        <v>0</v>
      </c>
    </row>
    <row r="4" spans="1:17" ht="30" customHeight="1" x14ac:dyDescent="0.4">
      <c r="A4" s="606"/>
      <c r="C4" s="755" t="s">
        <v>613</v>
      </c>
    </row>
    <row r="5" spans="1:17" ht="15" x14ac:dyDescent="0.25">
      <c r="A5" s="606" t="s">
        <v>201</v>
      </c>
      <c r="C5" s="733"/>
    </row>
    <row r="6" spans="1:17" ht="30" customHeight="1" x14ac:dyDescent="0.25">
      <c r="A6" s="548" t="s">
        <v>198</v>
      </c>
    </row>
    <row r="7" spans="1:17" ht="30" customHeight="1" x14ac:dyDescent="0.25">
      <c r="A7" s="606" t="s">
        <v>199</v>
      </c>
    </row>
    <row r="8" spans="1:17" ht="30" customHeight="1" x14ac:dyDescent="0.25">
      <c r="A8" s="606"/>
    </row>
    <row r="9" spans="1:17" ht="30" customHeight="1" x14ac:dyDescent="0.25">
      <c r="A9" s="606" t="s">
        <v>208</v>
      </c>
    </row>
    <row r="10" spans="1:17" ht="30" customHeight="1" x14ac:dyDescent="0.25">
      <c r="A10" s="606" t="s">
        <v>205</v>
      </c>
    </row>
    <row r="11" spans="1:17" ht="30" customHeight="1" x14ac:dyDescent="0.25">
      <c r="A11" s="606"/>
    </row>
    <row r="12" spans="1:17" ht="30" customHeight="1" x14ac:dyDescent="0.25">
      <c r="A12" s="606" t="s">
        <v>200</v>
      </c>
    </row>
    <row r="13" spans="1:17" ht="30" customHeight="1" x14ac:dyDescent="0.25">
      <c r="A13" s="606" t="s">
        <v>202</v>
      </c>
    </row>
    <row r="14" spans="1:17" ht="30" customHeight="1" x14ac:dyDescent="0.25">
      <c r="A14" s="606" t="s">
        <v>203</v>
      </c>
    </row>
    <row r="15" spans="1:17" ht="30" customHeight="1" x14ac:dyDescent="0.25">
      <c r="A15" s="606"/>
    </row>
    <row r="16" spans="1:17" ht="30" customHeight="1" x14ac:dyDescent="0.25">
      <c r="A16" s="606"/>
    </row>
    <row r="17" spans="1:1" ht="30" customHeight="1" x14ac:dyDescent="0.25">
      <c r="A17" s="606"/>
    </row>
    <row r="18" spans="1:1" ht="30" customHeight="1" x14ac:dyDescent="0.25">
      <c r="A18" s="606"/>
    </row>
    <row r="19" spans="1:1" ht="30" customHeight="1" x14ac:dyDescent="0.25">
      <c r="A19" s="621"/>
    </row>
    <row r="20" spans="1:1" ht="30" customHeight="1" x14ac:dyDescent="0.25">
      <c r="A20" s="621"/>
    </row>
    <row r="21" spans="1:1" ht="30" customHeight="1" x14ac:dyDescent="0.25">
      <c r="A21" s="621"/>
    </row>
    <row r="22" spans="1:1" ht="30" customHeight="1" x14ac:dyDescent="0.25">
      <c r="A22" s="621"/>
    </row>
  </sheetData>
  <sheetProtection sheet="1" objects="1" scenarios="1"/>
  <mergeCells count="1">
    <mergeCell ref="A1:A2"/>
  </mergeCells>
  <hyperlinks>
    <hyperlink ref="A6" location="Ação!A1" display="Ação" xr:uid="{00000000-0004-0000-0B00-000000000000}"/>
    <hyperlink ref="A7" location="Resultado!A1" display="Resultado" xr:uid="{00000000-0004-0000-0B00-000001000000}"/>
    <hyperlink ref="A3" location="Menu!A1" display="Início" xr:uid="{00000000-0004-0000-0B00-000002000000}"/>
    <hyperlink ref="A5" location="Diagnostico!A1" display="Diagnóstico" xr:uid="{00000000-0004-0000-0B00-000003000000}"/>
    <hyperlink ref="A9" location="Registrar!A1" display="Registrar" xr:uid="{00000000-0004-0000-0B00-000004000000}"/>
    <hyperlink ref="A10" location="'Banco de Dados'!A1" display="Banco de dados" xr:uid="{00000000-0004-0000-0B00-000005000000}"/>
    <hyperlink ref="A12" location="Ajustes!A1" display="Ajustes" xr:uid="{00000000-0004-0000-0B00-000006000000}"/>
    <hyperlink ref="A14" location="Sobre!A1" display="Atualizar Planilha" xr:uid="{00000000-0004-0000-0B00-000007000000}"/>
    <hyperlink ref="A13" location="'Ajuda-videos'!A1" display="Ajuda e créditos" xr:uid="{00000000-0004-0000-0B00-000008000000}"/>
  </hyperlink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8"/>
  <dimension ref="A1:Q22"/>
  <sheetViews>
    <sheetView showGridLines="0" workbookViewId="0">
      <selection activeCell="A3" sqref="A3"/>
    </sheetView>
  </sheetViews>
  <sheetFormatPr defaultColWidth="9.140625" defaultRowHeight="18" customHeight="1" x14ac:dyDescent="0.25"/>
  <cols>
    <col min="1" max="1" width="18.7109375" customWidth="1"/>
    <col min="2" max="2" width="8.28515625" customWidth="1"/>
    <col min="3" max="3" width="28.140625" customWidth="1"/>
    <col min="4" max="4" width="65" customWidth="1"/>
  </cols>
  <sheetData>
    <row r="1" spans="1:17" ht="18" customHeight="1" x14ac:dyDescent="0.35">
      <c r="A1" s="963"/>
      <c r="B1" s="111" t="s">
        <v>592</v>
      </c>
      <c r="F1" s="22"/>
      <c r="P1" s="57"/>
      <c r="Q1" s="57"/>
    </row>
    <row r="2" spans="1:17" ht="18" customHeight="1" x14ac:dyDescent="0.35">
      <c r="A2" s="964"/>
      <c r="B2" s="622"/>
      <c r="C2" s="622"/>
      <c r="D2" s="683">
        <f>COUNTA(TProblemas[PROBLEMA])</f>
        <v>0</v>
      </c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</row>
    <row r="4" spans="1:17" ht="18" customHeight="1" x14ac:dyDescent="0.25">
      <c r="A4" s="606"/>
    </row>
    <row r="5" spans="1:17" ht="18" customHeight="1" x14ac:dyDescent="0.3">
      <c r="A5" s="548" t="s">
        <v>201</v>
      </c>
      <c r="C5" s="664" t="s">
        <v>587</v>
      </c>
      <c r="D5" s="665"/>
    </row>
    <row r="6" spans="1:17" ht="18" customHeight="1" x14ac:dyDescent="0.3">
      <c r="A6" s="606" t="s">
        <v>198</v>
      </c>
      <c r="C6" s="664" t="s">
        <v>12</v>
      </c>
      <c r="D6" s="666" t="s">
        <v>193</v>
      </c>
    </row>
    <row r="7" spans="1:17" ht="18" customHeight="1" x14ac:dyDescent="0.3">
      <c r="A7" s="606" t="s">
        <v>199</v>
      </c>
      <c r="C7" s="663"/>
      <c r="D7" s="669"/>
    </row>
    <row r="8" spans="1:17" ht="18" customHeight="1" x14ac:dyDescent="0.3">
      <c r="A8" s="606"/>
      <c r="C8" s="664" t="s">
        <v>588</v>
      </c>
      <c r="D8" s="667"/>
    </row>
    <row r="9" spans="1:17" ht="18" customHeight="1" x14ac:dyDescent="0.3">
      <c r="A9" s="606" t="s">
        <v>208</v>
      </c>
      <c r="C9" s="664" t="s">
        <v>589</v>
      </c>
      <c r="D9" s="668"/>
    </row>
    <row r="10" spans="1:17" ht="18" customHeight="1" x14ac:dyDescent="0.3">
      <c r="A10" s="606" t="s">
        <v>205</v>
      </c>
      <c r="C10" s="664" t="s">
        <v>590</v>
      </c>
      <c r="D10" s="668"/>
    </row>
    <row r="11" spans="1:17" ht="18" customHeight="1" x14ac:dyDescent="0.25">
      <c r="A11" s="606"/>
    </row>
    <row r="12" spans="1:17" ht="18" customHeight="1" x14ac:dyDescent="0.25">
      <c r="A12" s="606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25">
      <c r="A15" s="606"/>
    </row>
    <row r="16" spans="1:17" ht="18" customHeight="1" x14ac:dyDescent="0.25">
      <c r="A16" s="606"/>
    </row>
    <row r="17" spans="1:4" ht="18" customHeight="1" x14ac:dyDescent="0.25">
      <c r="A17" s="606"/>
      <c r="C17" s="967" t="s">
        <v>595</v>
      </c>
      <c r="D17" s="175"/>
    </row>
    <row r="18" spans="1:4" ht="18" customHeight="1" x14ac:dyDescent="0.25">
      <c r="A18" s="606"/>
      <c r="C18" s="967"/>
    </row>
    <row r="19" spans="1:4" ht="18" customHeight="1" x14ac:dyDescent="0.25">
      <c r="A19" s="621"/>
      <c r="C19" s="967"/>
      <c r="D19" s="714" t="s">
        <v>596</v>
      </c>
    </row>
    <row r="20" spans="1:4" ht="18" customHeight="1" x14ac:dyDescent="0.25">
      <c r="A20" s="621"/>
      <c r="C20" s="967"/>
      <c r="D20" s="713"/>
    </row>
    <row r="21" spans="1:4" ht="18" customHeight="1" x14ac:dyDescent="0.25">
      <c r="A21" s="621"/>
    </row>
    <row r="22" spans="1:4" ht="18" customHeight="1" x14ac:dyDescent="0.25">
      <c r="A22" s="621"/>
    </row>
  </sheetData>
  <mergeCells count="2">
    <mergeCell ref="A1:A2"/>
    <mergeCell ref="C17:C20"/>
  </mergeCells>
  <dataValidations count="5">
    <dataValidation allowBlank="1" showInputMessage="1" showErrorMessage="1" promptTitle="Definições das Tendências" prompt="Nível (nota) | Descrição_x000a_5 = Irá piorar rapidamente se nada for feito_x000a_4 = Irá piorar em pouco tempo se nada for feito_x000a_3 = Irá piorar_x000a_2 = Irá piorar a longo prazo_x000a_1 = Nada irá mudar" sqref="D10" xr:uid="{00000000-0002-0000-0C00-000000000000}"/>
    <dataValidation allowBlank="1" showInputMessage="1" showErrorMessage="1" promptTitle="Definições das Urgências" prompt="Nível (nota) | Descrição_x000a_5 = Precisa de ação imediata_x000a_4 = É urgente_x000a_3 = O mais rápido possível_x000a_2 = Pouco urgente_x000a_1 = Pode esperar" sqref="D9" xr:uid="{00000000-0002-0000-0C00-000001000000}"/>
    <dataValidation allowBlank="1" showInputMessage="1" showErrorMessage="1" promptTitle="Definição das Gravidades" prompt="Nível (nota) | Descrição_x000a_5 = Extremamente grave_x000a_4 = Muito grave_x000a_3 = Grave_x000a_2 = Pouco grave_x000a_1 = Sem gravidade" sqref="D8" xr:uid="{00000000-0002-0000-0C00-000002000000}"/>
    <dataValidation allowBlank="1" showInputMessage="1" showErrorMessage="1" prompt="Descreva o problema abreviadamente" sqref="D5" xr:uid="{00000000-0002-0000-0C00-000003000000}"/>
    <dataValidation type="list" allowBlank="1" showInputMessage="1" showErrorMessage="1" prompt="Escolha um grupo._x000a__x000a_Esse campo é opcional" sqref="D6" xr:uid="{00000000-0002-0000-0C00-000004000000}">
      <formula1>NomeDosGrupos</formula1>
    </dataValidation>
  </dataValidations>
  <hyperlinks>
    <hyperlink ref="A6" location="Ação!A1" display="Ação" xr:uid="{00000000-0004-0000-0C00-000000000000}"/>
    <hyperlink ref="A7" location="Resultado!A1" display="Resultado" xr:uid="{00000000-0004-0000-0C00-000001000000}"/>
    <hyperlink ref="A3" location="Menu!A1" display="Início" xr:uid="{00000000-0004-0000-0C00-000002000000}"/>
    <hyperlink ref="A5" location="Diagnostico!A1" display="Diagnóstico" xr:uid="{00000000-0004-0000-0C00-000003000000}"/>
    <hyperlink ref="A9" location="Registrar!A1" display="Registrar" xr:uid="{00000000-0004-0000-0C00-000004000000}"/>
    <hyperlink ref="A10" location="'Banco de Dados'!A1" display="Banco de dados" xr:uid="{00000000-0004-0000-0C00-000005000000}"/>
    <hyperlink ref="A12" location="Ajustes!A1" display="Ajustes" xr:uid="{00000000-0004-0000-0C00-000006000000}"/>
    <hyperlink ref="A14" location="Sobre!A1" display="Atualizar Planilha" xr:uid="{00000000-0004-0000-0C00-000007000000}"/>
    <hyperlink ref="A13" location="'Ajuda-videos'!A1" display="Ajuda e créditos" xr:uid="{00000000-0004-0000-0C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226" r:id="rId4" name="Botão 2">
              <controlPr defaultSize="0" print="0" autoFill="0" autoPict="0" macro="[0]!GUT_Registrar">
                <anchor moveWithCells="1" sizeWithCells="1">
                  <from>
                    <xdr:col>3</xdr:col>
                    <xdr:colOff>171450</xdr:colOff>
                    <xdr:row>11</xdr:row>
                    <xdr:rowOff>104775</xdr:rowOff>
                  </from>
                  <to>
                    <xdr:col>4</xdr:col>
                    <xdr:colOff>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>
    <pageSetUpPr fitToPage="1"/>
  </sheetPr>
  <dimension ref="A1:Q2000"/>
  <sheetViews>
    <sheetView showGridLines="0" workbookViewId="0">
      <selection activeCell="C5" sqref="C5:K6"/>
    </sheetView>
  </sheetViews>
  <sheetFormatPr defaultColWidth="9.140625" defaultRowHeight="18" customHeight="1" x14ac:dyDescent="0.25"/>
  <cols>
    <col min="1" max="1" width="18.7109375" customWidth="1"/>
    <col min="2" max="2" width="2.28515625" customWidth="1"/>
    <col min="3" max="3" width="13.140625" bestFit="1" customWidth="1"/>
    <col min="4" max="4" width="78.5703125" bestFit="1" customWidth="1"/>
    <col min="5" max="5" width="45.28515625" customWidth="1"/>
    <col min="6" max="6" width="14.7109375" bestFit="1" customWidth="1"/>
    <col min="7" max="7" width="13.28515625" bestFit="1" customWidth="1"/>
    <col min="8" max="8" width="14.42578125" bestFit="1" customWidth="1"/>
    <col min="9" max="9" width="14.85546875" bestFit="1" customWidth="1"/>
    <col min="10" max="11" width="15.140625" bestFit="1" customWidth="1"/>
    <col min="12" max="13" width="17.140625" bestFit="1" customWidth="1"/>
  </cols>
  <sheetData>
    <row r="1" spans="1:17" ht="18" customHeight="1" x14ac:dyDescent="0.35">
      <c r="A1" s="963"/>
      <c r="B1" s="656"/>
      <c r="C1" s="656" t="s">
        <v>585</v>
      </c>
      <c r="D1" s="661"/>
      <c r="E1" s="684">
        <f>COUNTIF(TProblemas[STATUS],"PENDENTE")</f>
        <v>0</v>
      </c>
      <c r="F1" s="661"/>
      <c r="G1" s="661"/>
      <c r="H1" s="661"/>
      <c r="J1" s="193"/>
      <c r="K1" s="193"/>
      <c r="P1" s="57"/>
      <c r="Q1" s="57"/>
    </row>
    <row r="2" spans="1:17" ht="18" customHeight="1" x14ac:dyDescent="0.35">
      <c r="A2" s="964"/>
      <c r="B2" s="111"/>
      <c r="C2" s="111"/>
      <c r="E2" s="10"/>
      <c r="F2" s="22"/>
      <c r="G2" s="10"/>
      <c r="H2" s="10"/>
      <c r="I2" s="10"/>
      <c r="J2" s="200"/>
      <c r="K2" s="660"/>
      <c r="L2" s="91"/>
    </row>
    <row r="3" spans="1:17" ht="18" customHeight="1" x14ac:dyDescent="0.25">
      <c r="A3" s="606" t="s">
        <v>0</v>
      </c>
      <c r="J3" s="193"/>
      <c r="K3" s="193"/>
    </row>
    <row r="4" spans="1:17" ht="41.25" customHeight="1" x14ac:dyDescent="0.25">
      <c r="A4" s="606"/>
      <c r="C4" s="751" t="s">
        <v>586</v>
      </c>
      <c r="D4" s="751" t="s">
        <v>587</v>
      </c>
      <c r="E4" s="752" t="s">
        <v>12</v>
      </c>
      <c r="F4" s="751" t="s">
        <v>588</v>
      </c>
      <c r="G4" s="751" t="s">
        <v>589</v>
      </c>
      <c r="H4" s="751" t="s">
        <v>590</v>
      </c>
      <c r="I4" s="670" t="s">
        <v>63</v>
      </c>
      <c r="J4" s="658" t="s">
        <v>591</v>
      </c>
      <c r="K4" s="658" t="s">
        <v>47</v>
      </c>
    </row>
    <row r="5" spans="1:17" ht="18" customHeight="1" x14ac:dyDescent="0.25">
      <c r="A5" s="548" t="s">
        <v>201</v>
      </c>
      <c r="B5" s="57"/>
      <c r="C5" s="1152">
        <f t="shared" ref="C5" si="0">ROW()-4</f>
        <v>1</v>
      </c>
      <c r="D5" s="1153"/>
      <c r="E5" s="1153"/>
      <c r="F5" s="1154"/>
      <c r="G5" s="1154"/>
      <c r="H5" s="1154"/>
      <c r="I5" s="657">
        <f>IF(TProblemas[[#This Row],[STATUS]]="RESOLVIDO",0,TProblemas[[#This Row],[GRAVIDADE]]*TProblemas[[#This Row],[URGÊNCIA]]*TProblemas[[#This Row],[TENDÊNCIA]]+TProblemas[[#This Row],[DESEMPATE]])</f>
        <v>0</v>
      </c>
      <c r="J5" s="30"/>
      <c r="K5" s="30"/>
    </row>
    <row r="6" spans="1:17" ht="18" customHeight="1" x14ac:dyDescent="0.25">
      <c r="A6" s="606" t="s">
        <v>198</v>
      </c>
      <c r="B6" s="57"/>
      <c r="C6" s="925"/>
      <c r="D6" s="925"/>
      <c r="E6" s="925"/>
      <c r="F6" s="925"/>
      <c r="G6" s="925"/>
      <c r="H6" s="925"/>
      <c r="I6" s="57"/>
      <c r="J6" s="57"/>
    </row>
    <row r="7" spans="1:17" ht="18" customHeight="1" x14ac:dyDescent="0.25">
      <c r="A7" s="606" t="s">
        <v>199</v>
      </c>
      <c r="B7" s="57"/>
      <c r="C7" s="925"/>
      <c r="D7" s="925"/>
      <c r="E7" s="925"/>
      <c r="F7" s="925"/>
      <c r="G7" s="925"/>
      <c r="H7" s="925"/>
      <c r="I7" s="57"/>
      <c r="J7" s="57"/>
    </row>
    <row r="8" spans="1:17" ht="18" customHeight="1" x14ac:dyDescent="0.25">
      <c r="A8" s="606"/>
      <c r="B8" s="57"/>
      <c r="C8" s="925"/>
      <c r="D8" s="925"/>
      <c r="E8" s="925"/>
      <c r="F8" s="925"/>
      <c r="G8" s="925"/>
      <c r="H8" s="925"/>
      <c r="I8" s="57"/>
      <c r="J8" s="57"/>
    </row>
    <row r="9" spans="1:17" ht="18" customHeight="1" x14ac:dyDescent="0.25">
      <c r="A9" s="606" t="s">
        <v>208</v>
      </c>
      <c r="B9" s="662"/>
      <c r="C9" s="925"/>
      <c r="D9" s="925"/>
      <c r="E9" s="925"/>
      <c r="F9" s="925"/>
      <c r="G9" s="925"/>
      <c r="H9" s="925"/>
      <c r="I9" s="57"/>
      <c r="J9" s="57"/>
    </row>
    <row r="10" spans="1:17" ht="18" customHeight="1" x14ac:dyDescent="0.25">
      <c r="A10" s="606" t="s">
        <v>205</v>
      </c>
      <c r="B10" s="57"/>
      <c r="C10" s="925"/>
      <c r="D10" s="925"/>
      <c r="E10" s="925"/>
      <c r="F10" s="925"/>
      <c r="G10" s="925"/>
      <c r="H10" s="925"/>
      <c r="I10" s="57"/>
      <c r="J10" s="57"/>
    </row>
    <row r="11" spans="1:17" ht="18" customHeight="1" x14ac:dyDescent="0.25">
      <c r="A11" s="606"/>
      <c r="B11" s="57"/>
      <c r="C11" s="925"/>
      <c r="D11" s="925"/>
      <c r="E11" s="925"/>
      <c r="F11" s="925"/>
      <c r="G11" s="925"/>
      <c r="H11" s="925"/>
      <c r="I11" s="57"/>
      <c r="J11" s="57"/>
    </row>
    <row r="12" spans="1:17" ht="18" customHeight="1" x14ac:dyDescent="0.25">
      <c r="A12" s="606" t="s">
        <v>200</v>
      </c>
      <c r="B12" s="57"/>
      <c r="C12" s="925"/>
      <c r="D12" s="925"/>
      <c r="E12" s="925"/>
      <c r="F12" s="925"/>
      <c r="G12" s="925"/>
      <c r="H12" s="925"/>
      <c r="I12" s="57"/>
      <c r="J12" s="57"/>
    </row>
    <row r="13" spans="1:17" ht="18" customHeight="1" x14ac:dyDescent="0.25">
      <c r="A13" s="606" t="s">
        <v>202</v>
      </c>
      <c r="B13" s="662"/>
      <c r="C13" s="925"/>
      <c r="D13" s="925"/>
      <c r="E13" s="925"/>
      <c r="F13" s="925"/>
      <c r="G13" s="925"/>
      <c r="H13" s="925"/>
      <c r="I13" s="57"/>
      <c r="J13" s="57"/>
    </row>
    <row r="14" spans="1:17" ht="18" customHeight="1" x14ac:dyDescent="0.25">
      <c r="A14" s="606" t="s">
        <v>203</v>
      </c>
      <c r="B14" s="57"/>
      <c r="C14" s="925"/>
      <c r="D14" s="925"/>
      <c r="E14" s="925"/>
      <c r="F14" s="925"/>
      <c r="G14" s="925"/>
      <c r="H14" s="925"/>
      <c r="I14" s="57"/>
      <c r="J14" s="57"/>
    </row>
    <row r="15" spans="1:17" ht="18" customHeight="1" x14ac:dyDescent="0.25">
      <c r="A15" s="606"/>
      <c r="B15" s="662"/>
      <c r="C15" s="925"/>
      <c r="D15" s="925"/>
      <c r="E15" s="925"/>
      <c r="F15" s="925"/>
      <c r="G15" s="925"/>
      <c r="H15" s="925"/>
      <c r="I15" s="57"/>
      <c r="J15" s="57"/>
    </row>
    <row r="16" spans="1:17" ht="18" customHeight="1" x14ac:dyDescent="0.25">
      <c r="A16" s="606"/>
      <c r="B16" s="57"/>
      <c r="C16" s="925"/>
      <c r="D16" s="925"/>
      <c r="E16" s="925"/>
      <c r="F16" s="925"/>
      <c r="G16" s="925"/>
      <c r="H16" s="925"/>
      <c r="I16" s="57"/>
      <c r="J16" s="57"/>
    </row>
    <row r="17" spans="1:10" ht="18" customHeight="1" x14ac:dyDescent="0.25">
      <c r="A17" s="606"/>
      <c r="B17" s="57"/>
      <c r="C17" s="925"/>
      <c r="D17" s="925"/>
      <c r="E17" s="925"/>
      <c r="F17" s="925"/>
      <c r="G17" s="925"/>
      <c r="H17" s="925"/>
      <c r="I17" s="57"/>
      <c r="J17" s="57"/>
    </row>
    <row r="18" spans="1:10" ht="18" customHeight="1" x14ac:dyDescent="0.25">
      <c r="A18" s="606"/>
      <c r="B18" s="57"/>
      <c r="C18" s="925"/>
      <c r="D18" s="925"/>
      <c r="E18" s="925"/>
      <c r="F18" s="925"/>
      <c r="G18" s="925"/>
      <c r="H18" s="925"/>
      <c r="I18" s="57"/>
      <c r="J18" s="57"/>
    </row>
    <row r="19" spans="1:10" ht="18" customHeight="1" x14ac:dyDescent="0.25">
      <c r="A19" s="606"/>
      <c r="B19" s="57"/>
      <c r="C19" s="925"/>
      <c r="D19" s="925"/>
      <c r="E19" s="925"/>
      <c r="F19" s="925"/>
      <c r="G19" s="925"/>
      <c r="H19" s="925"/>
      <c r="I19" s="57"/>
      <c r="J19" s="57"/>
    </row>
    <row r="20" spans="1:10" ht="18" customHeight="1" x14ac:dyDescent="0.25">
      <c r="A20" s="606"/>
      <c r="B20" s="57"/>
      <c r="C20" s="925"/>
      <c r="D20" s="925"/>
      <c r="E20" s="925"/>
      <c r="F20" s="925"/>
      <c r="G20" s="925"/>
      <c r="H20" s="925"/>
      <c r="I20" s="57"/>
      <c r="J20" s="57"/>
    </row>
    <row r="21" spans="1:10" ht="18" customHeight="1" x14ac:dyDescent="0.25">
      <c r="A21" s="70"/>
      <c r="B21" s="57"/>
      <c r="C21" s="925"/>
      <c r="D21" s="925"/>
      <c r="E21" s="925"/>
      <c r="F21" s="925"/>
      <c r="G21" s="925"/>
      <c r="H21" s="925"/>
      <c r="I21" s="57"/>
      <c r="J21" s="57"/>
    </row>
    <row r="22" spans="1:10" ht="18" customHeight="1" x14ac:dyDescent="0.25">
      <c r="A22" s="70"/>
      <c r="B22" s="57"/>
      <c r="C22" s="925"/>
      <c r="D22" s="925"/>
      <c r="E22" s="925"/>
      <c r="F22" s="925"/>
      <c r="G22" s="925"/>
      <c r="H22" s="925"/>
      <c r="I22" s="57"/>
      <c r="J22" s="57"/>
    </row>
    <row r="23" spans="1:10" ht="18" customHeight="1" x14ac:dyDescent="0.25">
      <c r="A23" s="57"/>
      <c r="B23" s="57"/>
      <c r="C23" s="925"/>
      <c r="D23" s="925"/>
      <c r="E23" s="925"/>
      <c r="F23" s="925"/>
      <c r="G23" s="925"/>
      <c r="H23" s="925"/>
      <c r="I23" s="57"/>
      <c r="J23" s="57"/>
    </row>
    <row r="24" spans="1:10" ht="18" customHeight="1" x14ac:dyDescent="0.25">
      <c r="A24" s="57"/>
      <c r="B24" s="57"/>
      <c r="C24" s="925"/>
      <c r="D24" s="925"/>
      <c r="E24" s="925"/>
      <c r="F24" s="925"/>
      <c r="G24" s="925"/>
      <c r="H24" s="925"/>
      <c r="I24" s="57"/>
      <c r="J24" s="57"/>
    </row>
    <row r="25" spans="1:10" ht="18" customHeight="1" x14ac:dyDescent="0.25">
      <c r="A25" s="57"/>
      <c r="B25" s="57"/>
      <c r="C25" s="925"/>
      <c r="D25" s="925"/>
      <c r="E25" s="925"/>
      <c r="F25" s="925"/>
      <c r="G25" s="925"/>
      <c r="H25" s="925"/>
      <c r="I25" s="57"/>
      <c r="J25" s="57"/>
    </row>
    <row r="26" spans="1:10" ht="18" customHeight="1" x14ac:dyDescent="0.25">
      <c r="A26" s="57"/>
      <c r="B26" s="57"/>
      <c r="C26" s="925"/>
      <c r="D26" s="925"/>
      <c r="E26" s="925"/>
      <c r="F26" s="925"/>
      <c r="G26" s="925"/>
      <c r="H26" s="925"/>
      <c r="I26" s="57"/>
      <c r="J26" s="57"/>
    </row>
    <row r="27" spans="1:10" ht="18" customHeight="1" x14ac:dyDescent="0.25">
      <c r="A27" s="57"/>
      <c r="B27" s="57"/>
      <c r="C27" s="925"/>
      <c r="D27" s="925"/>
      <c r="E27" s="925"/>
      <c r="F27" s="925"/>
      <c r="G27" s="925"/>
      <c r="H27" s="925"/>
      <c r="I27" s="57"/>
      <c r="J27" s="57"/>
    </row>
    <row r="28" spans="1:10" ht="18" customHeight="1" x14ac:dyDescent="0.25">
      <c r="A28" s="57"/>
      <c r="B28" s="57"/>
      <c r="C28" s="925"/>
      <c r="D28" s="925"/>
      <c r="E28" s="925"/>
      <c r="F28" s="925"/>
      <c r="G28" s="925"/>
      <c r="H28" s="925"/>
      <c r="I28" s="57"/>
      <c r="J28" s="57"/>
    </row>
    <row r="29" spans="1:10" ht="18" customHeight="1" x14ac:dyDescent="0.25">
      <c r="A29" s="57"/>
      <c r="B29" s="57"/>
      <c r="C29" s="925"/>
      <c r="D29" s="925"/>
      <c r="E29" s="925"/>
      <c r="F29" s="925"/>
      <c r="G29" s="925"/>
      <c r="H29" s="925"/>
      <c r="I29" s="57"/>
      <c r="J29" s="57"/>
    </row>
    <row r="30" spans="1:10" ht="18" customHeight="1" x14ac:dyDescent="0.25">
      <c r="A30" s="57"/>
      <c r="B30" s="57"/>
      <c r="C30" s="925"/>
      <c r="D30" s="925"/>
      <c r="E30" s="925"/>
      <c r="F30" s="925"/>
      <c r="G30" s="925"/>
      <c r="H30" s="925"/>
      <c r="I30" s="57"/>
      <c r="J30" s="57"/>
    </row>
    <row r="31" spans="1:10" ht="18" customHeight="1" x14ac:dyDescent="0.25">
      <c r="A31" s="57"/>
      <c r="B31" s="57"/>
      <c r="C31" s="925"/>
      <c r="D31" s="925"/>
      <c r="E31" s="925"/>
      <c r="F31" s="925"/>
      <c r="G31" s="925"/>
      <c r="H31" s="925"/>
      <c r="I31" s="57"/>
      <c r="J31" s="57"/>
    </row>
    <row r="32" spans="1:10" ht="18" customHeight="1" x14ac:dyDescent="0.25">
      <c r="A32" s="57"/>
      <c r="B32" s="57"/>
      <c r="C32" s="925"/>
      <c r="D32" s="925"/>
      <c r="E32" s="925"/>
      <c r="F32" s="925"/>
      <c r="G32" s="925"/>
      <c r="H32" s="925"/>
      <c r="I32" s="57"/>
      <c r="J32" s="57"/>
    </row>
    <row r="33" spans="1:10" ht="18" customHeight="1" x14ac:dyDescent="0.25">
      <c r="A33" s="57"/>
      <c r="B33" s="57"/>
      <c r="C33" s="925"/>
      <c r="D33" s="925"/>
      <c r="E33" s="925"/>
      <c r="F33" s="925"/>
      <c r="G33" s="925"/>
      <c r="H33" s="925"/>
      <c r="I33" s="57"/>
      <c r="J33" s="57"/>
    </row>
    <row r="34" spans="1:10" ht="18" customHeight="1" x14ac:dyDescent="0.25">
      <c r="A34" s="57"/>
      <c r="B34" s="57"/>
      <c r="C34" s="925"/>
      <c r="D34" s="925"/>
      <c r="E34" s="925"/>
      <c r="F34" s="925"/>
      <c r="G34" s="925"/>
      <c r="H34" s="925"/>
      <c r="I34" s="57"/>
      <c r="J34" s="57"/>
    </row>
    <row r="35" spans="1:10" ht="18" customHeight="1" x14ac:dyDescent="0.25">
      <c r="A35" s="57"/>
      <c r="B35" s="57"/>
      <c r="C35" s="925"/>
      <c r="D35" s="925"/>
      <c r="E35" s="925"/>
      <c r="F35" s="925"/>
      <c r="G35" s="925"/>
      <c r="H35" s="925"/>
      <c r="I35" s="57"/>
      <c r="J35" s="57"/>
    </row>
    <row r="36" spans="1:10" ht="18" customHeight="1" x14ac:dyDescent="0.25">
      <c r="A36" s="57"/>
      <c r="B36" s="57"/>
      <c r="C36" s="925"/>
      <c r="D36" s="925"/>
      <c r="E36" s="925"/>
      <c r="F36" s="925"/>
      <c r="G36" s="925"/>
      <c r="H36" s="925"/>
      <c r="I36" s="57"/>
      <c r="J36" s="57"/>
    </row>
    <row r="37" spans="1:10" ht="18" customHeight="1" x14ac:dyDescent="0.25">
      <c r="A37" s="57"/>
      <c r="B37" s="57"/>
      <c r="C37" s="925"/>
      <c r="D37" s="925"/>
      <c r="E37" s="925"/>
      <c r="F37" s="925"/>
      <c r="G37" s="925"/>
      <c r="H37" s="925"/>
      <c r="I37" s="57"/>
      <c r="J37" s="57"/>
    </row>
    <row r="38" spans="1:10" ht="18" customHeight="1" x14ac:dyDescent="0.25">
      <c r="A38" s="57"/>
      <c r="B38" s="57"/>
      <c r="C38" s="925"/>
      <c r="D38" s="925"/>
      <c r="E38" s="925"/>
      <c r="F38" s="925"/>
      <c r="G38" s="925"/>
      <c r="H38" s="925"/>
      <c r="I38" s="57"/>
      <c r="J38" s="57"/>
    </row>
    <row r="39" spans="1:10" ht="18" customHeight="1" x14ac:dyDescent="0.25">
      <c r="A39" s="57"/>
      <c r="B39" s="57"/>
      <c r="C39" s="925"/>
      <c r="D39" s="925"/>
      <c r="E39" s="925"/>
      <c r="F39" s="925"/>
      <c r="G39" s="925"/>
      <c r="H39" s="925"/>
      <c r="I39" s="57"/>
      <c r="J39" s="57"/>
    </row>
    <row r="40" spans="1:10" ht="18" customHeight="1" x14ac:dyDescent="0.25">
      <c r="A40" s="57"/>
      <c r="B40" s="57"/>
      <c r="C40" s="925"/>
      <c r="D40" s="925"/>
      <c r="E40" s="925"/>
      <c r="F40" s="925"/>
      <c r="G40" s="925"/>
      <c r="H40" s="925"/>
      <c r="I40" s="57"/>
      <c r="J40" s="57"/>
    </row>
    <row r="41" spans="1:10" ht="18" customHeight="1" x14ac:dyDescent="0.25">
      <c r="A41" s="57"/>
      <c r="B41" s="57"/>
      <c r="C41" s="925"/>
      <c r="D41" s="925"/>
      <c r="E41" s="925"/>
      <c r="F41" s="925"/>
      <c r="G41" s="925"/>
      <c r="H41" s="925"/>
      <c r="I41" s="57"/>
      <c r="J41" s="57"/>
    </row>
    <row r="42" spans="1:10" ht="18" customHeight="1" x14ac:dyDescent="0.25">
      <c r="A42" s="57"/>
      <c r="B42" s="57"/>
      <c r="C42" s="925"/>
      <c r="D42" s="925"/>
      <c r="E42" s="925"/>
      <c r="F42" s="925"/>
      <c r="G42" s="925"/>
      <c r="H42" s="925"/>
      <c r="I42" s="57"/>
      <c r="J42" s="57"/>
    </row>
    <row r="43" spans="1:10" ht="18" customHeight="1" x14ac:dyDescent="0.25">
      <c r="A43" s="57"/>
      <c r="B43" s="57"/>
      <c r="C43" s="925"/>
      <c r="D43" s="925"/>
      <c r="E43" s="925"/>
      <c r="F43" s="925"/>
      <c r="G43" s="925"/>
      <c r="H43" s="925"/>
      <c r="I43" s="57"/>
      <c r="J43" s="57"/>
    </row>
    <row r="44" spans="1:10" ht="18" customHeight="1" x14ac:dyDescent="0.25">
      <c r="A44" s="57"/>
      <c r="B44" s="57"/>
      <c r="C44" s="925"/>
      <c r="D44" s="925"/>
      <c r="E44" s="925"/>
      <c r="F44" s="925"/>
      <c r="G44" s="925"/>
      <c r="H44" s="925"/>
      <c r="I44" s="57"/>
      <c r="J44" s="57"/>
    </row>
    <row r="45" spans="1:10" ht="18" customHeight="1" x14ac:dyDescent="0.25">
      <c r="A45" s="57"/>
      <c r="B45" s="57"/>
      <c r="C45" s="925"/>
      <c r="D45" s="925"/>
      <c r="E45" s="925"/>
      <c r="F45" s="925"/>
      <c r="G45" s="925"/>
      <c r="H45" s="925"/>
      <c r="I45" s="57"/>
      <c r="J45" s="57"/>
    </row>
    <row r="46" spans="1:10" ht="18" customHeight="1" x14ac:dyDescent="0.25">
      <c r="A46" s="57"/>
      <c r="B46" s="57"/>
      <c r="C46" s="925"/>
      <c r="D46" s="925"/>
      <c r="E46" s="925"/>
      <c r="F46" s="925"/>
      <c r="G46" s="925"/>
      <c r="H46" s="925"/>
      <c r="I46" s="57"/>
      <c r="J46" s="57"/>
    </row>
    <row r="47" spans="1:10" ht="18" customHeight="1" x14ac:dyDescent="0.25">
      <c r="A47" s="57"/>
      <c r="B47" s="57"/>
      <c r="C47" s="925"/>
      <c r="D47" s="925"/>
      <c r="E47" s="925"/>
      <c r="F47" s="925"/>
      <c r="G47" s="925"/>
      <c r="H47" s="925"/>
      <c r="I47" s="57"/>
      <c r="J47" s="57"/>
    </row>
    <row r="48" spans="1:10" ht="18" customHeight="1" x14ac:dyDescent="0.25">
      <c r="A48" s="57"/>
      <c r="B48" s="57"/>
      <c r="C48" s="925"/>
      <c r="D48" s="925"/>
      <c r="E48" s="925"/>
      <c r="F48" s="925"/>
      <c r="G48" s="925"/>
      <c r="H48" s="925"/>
      <c r="I48" s="57"/>
      <c r="J48" s="57"/>
    </row>
    <row r="49" spans="1:10" ht="18" customHeight="1" x14ac:dyDescent="0.25">
      <c r="A49" s="57"/>
      <c r="B49" s="57"/>
      <c r="C49" s="925"/>
      <c r="D49" s="925"/>
      <c r="E49" s="925"/>
      <c r="F49" s="925"/>
      <c r="G49" s="925"/>
      <c r="H49" s="925"/>
      <c r="I49" s="57"/>
      <c r="J49" s="57"/>
    </row>
    <row r="50" spans="1:10" ht="18" customHeight="1" x14ac:dyDescent="0.25">
      <c r="A50" s="57"/>
      <c r="B50" s="57"/>
      <c r="C50" s="925"/>
      <c r="D50" s="925"/>
      <c r="E50" s="925"/>
      <c r="F50" s="925"/>
      <c r="G50" s="925"/>
      <c r="H50" s="925"/>
      <c r="I50" s="57"/>
      <c r="J50" s="57"/>
    </row>
    <row r="51" spans="1:10" ht="18" customHeight="1" x14ac:dyDescent="0.25">
      <c r="A51" s="57"/>
      <c r="B51" s="57"/>
      <c r="C51" s="925"/>
      <c r="D51" s="925"/>
      <c r="E51" s="925"/>
      <c r="F51" s="925"/>
      <c r="G51" s="925"/>
      <c r="H51" s="925"/>
      <c r="I51" s="57"/>
      <c r="J51" s="57"/>
    </row>
    <row r="52" spans="1:10" ht="18" customHeight="1" x14ac:dyDescent="0.25">
      <c r="A52" s="57"/>
      <c r="B52" s="57"/>
      <c r="C52" s="925"/>
      <c r="D52" s="925"/>
      <c r="E52" s="925"/>
      <c r="F52" s="925"/>
      <c r="G52" s="925"/>
      <c r="H52" s="925"/>
      <c r="I52" s="57"/>
      <c r="J52" s="57"/>
    </row>
    <row r="53" spans="1:10" ht="18" customHeight="1" x14ac:dyDescent="0.25">
      <c r="A53" s="57"/>
      <c r="B53" s="57"/>
      <c r="C53" s="925"/>
      <c r="D53" s="925"/>
      <c r="E53" s="925"/>
      <c r="F53" s="925"/>
      <c r="G53" s="925"/>
      <c r="H53" s="925"/>
      <c r="I53" s="57"/>
      <c r="J53" s="57"/>
    </row>
    <row r="54" spans="1:10" ht="18" customHeight="1" x14ac:dyDescent="0.25">
      <c r="A54" s="57"/>
      <c r="B54" s="57"/>
      <c r="C54" s="925"/>
      <c r="D54" s="925"/>
      <c r="E54" s="925"/>
      <c r="F54" s="925"/>
      <c r="G54" s="925"/>
      <c r="H54" s="925"/>
      <c r="I54" s="57"/>
      <c r="J54" s="57"/>
    </row>
    <row r="55" spans="1:10" ht="18" customHeight="1" x14ac:dyDescent="0.25">
      <c r="A55" s="57"/>
      <c r="B55" s="57"/>
      <c r="C55" s="925"/>
      <c r="D55" s="925"/>
      <c r="E55" s="925"/>
      <c r="F55" s="925"/>
      <c r="G55" s="925"/>
      <c r="H55" s="925"/>
      <c r="I55" s="57"/>
      <c r="J55" s="57"/>
    </row>
    <row r="56" spans="1:10" ht="18" customHeight="1" x14ac:dyDescent="0.25">
      <c r="A56" s="57"/>
      <c r="B56" s="57"/>
      <c r="C56" s="925"/>
      <c r="D56" s="925"/>
      <c r="E56" s="925"/>
      <c r="F56" s="925"/>
      <c r="G56" s="925"/>
      <c r="H56" s="925"/>
      <c r="I56" s="57"/>
      <c r="J56" s="57"/>
    </row>
    <row r="57" spans="1:10" ht="18" customHeight="1" x14ac:dyDescent="0.25">
      <c r="A57" s="57"/>
      <c r="B57" s="57"/>
      <c r="C57" s="925"/>
      <c r="D57" s="925"/>
      <c r="E57" s="925"/>
      <c r="F57" s="925"/>
      <c r="G57" s="925"/>
      <c r="H57" s="925"/>
      <c r="I57" s="57"/>
      <c r="J57" s="57"/>
    </row>
    <row r="58" spans="1:10" ht="18" customHeight="1" x14ac:dyDescent="0.25">
      <c r="A58" s="57"/>
      <c r="B58" s="57"/>
      <c r="C58" s="925"/>
      <c r="D58" s="925"/>
      <c r="E58" s="925"/>
      <c r="F58" s="925"/>
      <c r="G58" s="925"/>
      <c r="H58" s="925"/>
      <c r="I58" s="57"/>
      <c r="J58" s="57"/>
    </row>
    <row r="59" spans="1:10" ht="18" customHeight="1" x14ac:dyDescent="0.25">
      <c r="A59" s="57"/>
      <c r="B59" s="57"/>
      <c r="C59" s="925"/>
      <c r="D59" s="925"/>
      <c r="E59" s="925"/>
      <c r="F59" s="925"/>
      <c r="G59" s="925"/>
      <c r="H59" s="925"/>
      <c r="I59" s="57"/>
      <c r="J59" s="57"/>
    </row>
    <row r="60" spans="1:10" ht="18" customHeight="1" x14ac:dyDescent="0.25">
      <c r="A60" s="57"/>
      <c r="B60" s="57"/>
      <c r="C60" s="925"/>
      <c r="D60" s="925"/>
      <c r="E60" s="925"/>
      <c r="F60" s="925"/>
      <c r="G60" s="925"/>
      <c r="H60" s="925"/>
      <c r="I60" s="57"/>
      <c r="J60" s="57"/>
    </row>
    <row r="61" spans="1:10" ht="18" customHeight="1" x14ac:dyDescent="0.25">
      <c r="A61" s="57"/>
      <c r="B61" s="57"/>
      <c r="C61" s="925"/>
      <c r="D61" s="925"/>
      <c r="E61" s="925"/>
      <c r="F61" s="925"/>
      <c r="G61" s="925"/>
      <c r="H61" s="925"/>
      <c r="I61" s="57"/>
      <c r="J61" s="57"/>
    </row>
    <row r="62" spans="1:10" ht="18" customHeight="1" x14ac:dyDescent="0.25">
      <c r="A62" s="57"/>
      <c r="B62" s="57"/>
      <c r="C62" s="925"/>
      <c r="D62" s="925"/>
      <c r="E62" s="925"/>
      <c r="F62" s="925"/>
      <c r="G62" s="925"/>
      <c r="H62" s="925"/>
      <c r="I62" s="57"/>
      <c r="J62" s="57"/>
    </row>
    <row r="63" spans="1:10" ht="18" customHeight="1" x14ac:dyDescent="0.25">
      <c r="A63" s="57"/>
      <c r="B63" s="57"/>
      <c r="C63" s="925"/>
      <c r="D63" s="925"/>
      <c r="E63" s="925"/>
      <c r="F63" s="925"/>
      <c r="G63" s="925"/>
      <c r="H63" s="925"/>
      <c r="I63" s="57"/>
      <c r="J63" s="57"/>
    </row>
    <row r="64" spans="1:10" ht="18" customHeight="1" x14ac:dyDescent="0.25">
      <c r="A64" s="57"/>
      <c r="B64" s="57"/>
      <c r="C64" s="925"/>
      <c r="D64" s="925"/>
      <c r="E64" s="925"/>
      <c r="F64" s="925"/>
      <c r="G64" s="925"/>
      <c r="H64" s="925"/>
      <c r="I64" s="57"/>
      <c r="J64" s="57"/>
    </row>
    <row r="65" spans="1:10" ht="18" customHeight="1" x14ac:dyDescent="0.25">
      <c r="A65" s="57"/>
      <c r="B65" s="57"/>
      <c r="C65" s="925"/>
      <c r="D65" s="925"/>
      <c r="E65" s="925"/>
      <c r="F65" s="925"/>
      <c r="G65" s="925"/>
      <c r="H65" s="925"/>
      <c r="I65" s="57"/>
      <c r="J65" s="57"/>
    </row>
    <row r="66" spans="1:10" ht="18" customHeight="1" x14ac:dyDescent="0.25">
      <c r="A66" s="57"/>
      <c r="B66" s="57"/>
      <c r="C66" s="925"/>
      <c r="D66" s="925"/>
      <c r="E66" s="925"/>
      <c r="F66" s="925"/>
      <c r="G66" s="925"/>
      <c r="H66" s="925"/>
      <c r="I66" s="57"/>
      <c r="J66" s="57"/>
    </row>
    <row r="67" spans="1:10" ht="18" customHeight="1" x14ac:dyDescent="0.25">
      <c r="A67" s="57"/>
      <c r="B67" s="57"/>
      <c r="C67" s="925"/>
      <c r="D67" s="925"/>
      <c r="E67" s="925"/>
      <c r="F67" s="925"/>
      <c r="G67" s="925"/>
      <c r="H67" s="925"/>
      <c r="I67" s="57"/>
      <c r="J67" s="57"/>
    </row>
    <row r="68" spans="1:10" ht="18" customHeight="1" x14ac:dyDescent="0.25">
      <c r="A68" s="57"/>
      <c r="B68" s="57"/>
      <c r="C68" s="925"/>
      <c r="D68" s="925"/>
      <c r="E68" s="925"/>
      <c r="F68" s="925"/>
      <c r="G68" s="925"/>
      <c r="H68" s="925"/>
      <c r="I68" s="57"/>
      <c r="J68" s="57"/>
    </row>
    <row r="69" spans="1:10" ht="18" customHeight="1" x14ac:dyDescent="0.25">
      <c r="A69" s="57"/>
      <c r="B69" s="57"/>
      <c r="C69" s="925"/>
      <c r="D69" s="925"/>
      <c r="E69" s="925"/>
      <c r="F69" s="925"/>
      <c r="G69" s="925"/>
      <c r="H69" s="925"/>
      <c r="I69" s="57"/>
      <c r="J69" s="57"/>
    </row>
    <row r="70" spans="1:10" ht="18" customHeight="1" x14ac:dyDescent="0.25">
      <c r="A70" s="57"/>
      <c r="B70" s="57"/>
      <c r="C70" s="925"/>
      <c r="D70" s="925"/>
      <c r="E70" s="925"/>
      <c r="F70" s="925"/>
      <c r="G70" s="925"/>
      <c r="H70" s="925"/>
      <c r="I70" s="57"/>
      <c r="J70" s="57"/>
    </row>
    <row r="71" spans="1:10" ht="18" customHeight="1" x14ac:dyDescent="0.25">
      <c r="A71" s="57"/>
      <c r="B71" s="57"/>
      <c r="C71" s="925"/>
      <c r="D71" s="925"/>
      <c r="E71" s="925"/>
      <c r="F71" s="925"/>
      <c r="G71" s="925"/>
      <c r="H71" s="925"/>
      <c r="I71" s="57"/>
      <c r="J71" s="57"/>
    </row>
    <row r="72" spans="1:10" ht="18" customHeight="1" x14ac:dyDescent="0.25">
      <c r="A72" s="57"/>
      <c r="B72" s="57"/>
      <c r="C72" s="925"/>
      <c r="D72" s="925"/>
      <c r="E72" s="925"/>
      <c r="F72" s="925"/>
      <c r="G72" s="925"/>
      <c r="H72" s="925"/>
      <c r="I72" s="57"/>
      <c r="J72" s="57"/>
    </row>
    <row r="73" spans="1:10" ht="18" customHeight="1" x14ac:dyDescent="0.25">
      <c r="A73" s="57"/>
      <c r="B73" s="57"/>
      <c r="C73" s="925"/>
      <c r="D73" s="925"/>
      <c r="E73" s="925"/>
      <c r="F73" s="925"/>
      <c r="G73" s="925"/>
      <c r="H73" s="925"/>
      <c r="I73" s="57"/>
      <c r="J73" s="57"/>
    </row>
    <row r="74" spans="1:10" ht="18" customHeight="1" x14ac:dyDescent="0.25">
      <c r="A74" s="57"/>
      <c r="B74" s="57"/>
      <c r="C74" s="925"/>
      <c r="D74" s="925"/>
      <c r="E74" s="925"/>
      <c r="F74" s="925"/>
      <c r="G74" s="925"/>
      <c r="H74" s="925"/>
      <c r="I74" s="57"/>
      <c r="J74" s="57"/>
    </row>
    <row r="75" spans="1:10" ht="18" customHeight="1" x14ac:dyDescent="0.25">
      <c r="A75" s="57"/>
      <c r="B75" s="57"/>
      <c r="C75" s="925"/>
      <c r="D75" s="925"/>
      <c r="E75" s="925"/>
      <c r="F75" s="925"/>
      <c r="G75" s="925"/>
      <c r="H75" s="925"/>
      <c r="I75" s="57"/>
      <c r="J75" s="57"/>
    </row>
    <row r="76" spans="1:10" ht="18" customHeight="1" x14ac:dyDescent="0.25">
      <c r="A76" s="57"/>
      <c r="B76" s="57"/>
      <c r="C76" s="925"/>
      <c r="D76" s="925"/>
      <c r="E76" s="925"/>
      <c r="F76" s="925"/>
      <c r="G76" s="925"/>
      <c r="H76" s="925"/>
      <c r="I76" s="57"/>
      <c r="J76" s="57"/>
    </row>
    <row r="77" spans="1:10" ht="18" customHeight="1" x14ac:dyDescent="0.25">
      <c r="A77" s="57"/>
      <c r="B77" s="57"/>
      <c r="C77" s="925"/>
      <c r="D77" s="925"/>
      <c r="E77" s="925"/>
      <c r="F77" s="925"/>
      <c r="G77" s="925"/>
      <c r="H77" s="925"/>
      <c r="I77" s="57"/>
      <c r="J77" s="57"/>
    </row>
    <row r="78" spans="1:10" ht="18" customHeight="1" x14ac:dyDescent="0.25">
      <c r="A78" s="57"/>
      <c r="B78" s="57"/>
      <c r="C78" s="925"/>
      <c r="D78" s="925"/>
      <c r="E78" s="925"/>
      <c r="F78" s="925"/>
      <c r="G78" s="925"/>
      <c r="H78" s="925"/>
      <c r="I78" s="57"/>
      <c r="J78" s="57"/>
    </row>
    <row r="79" spans="1:10" ht="18" customHeight="1" x14ac:dyDescent="0.25">
      <c r="A79" s="57"/>
      <c r="B79" s="57"/>
      <c r="C79" s="925"/>
      <c r="D79" s="925"/>
      <c r="E79" s="925"/>
      <c r="F79" s="925"/>
      <c r="G79" s="925"/>
      <c r="H79" s="925"/>
      <c r="I79" s="57"/>
      <c r="J79" s="57"/>
    </row>
    <row r="80" spans="1:10" ht="18" customHeight="1" x14ac:dyDescent="0.25">
      <c r="A80" s="57"/>
      <c r="B80" s="57"/>
      <c r="C80" s="925"/>
      <c r="D80" s="925"/>
      <c r="E80" s="925"/>
      <c r="F80" s="925"/>
      <c r="G80" s="925"/>
      <c r="H80" s="925"/>
      <c r="I80" s="57"/>
      <c r="J80" s="57"/>
    </row>
    <row r="81" spans="1:10" ht="18" customHeight="1" x14ac:dyDescent="0.25">
      <c r="A81" s="57"/>
      <c r="B81" s="57"/>
      <c r="C81" s="925"/>
      <c r="D81" s="925"/>
      <c r="E81" s="925"/>
      <c r="F81" s="925"/>
      <c r="G81" s="925"/>
      <c r="H81" s="925"/>
      <c r="I81" s="57"/>
      <c r="J81" s="57"/>
    </row>
    <row r="82" spans="1:10" ht="18" customHeight="1" x14ac:dyDescent="0.25">
      <c r="A82" s="57"/>
      <c r="B82" s="57"/>
      <c r="C82" s="925"/>
      <c r="D82" s="925"/>
      <c r="E82" s="925"/>
      <c r="F82" s="925"/>
      <c r="G82" s="925"/>
      <c r="H82" s="925"/>
      <c r="I82" s="57"/>
      <c r="J82" s="57"/>
    </row>
    <row r="83" spans="1:10" ht="18" customHeight="1" x14ac:dyDescent="0.25">
      <c r="A83" s="57"/>
      <c r="B83" s="57"/>
      <c r="C83" s="925"/>
      <c r="D83" s="925"/>
      <c r="E83" s="925"/>
      <c r="F83" s="925"/>
      <c r="G83" s="925"/>
      <c r="H83" s="925"/>
      <c r="I83" s="57"/>
      <c r="J83" s="57"/>
    </row>
    <row r="84" spans="1:10" ht="18" customHeight="1" x14ac:dyDescent="0.25">
      <c r="A84" s="57"/>
      <c r="B84" s="57"/>
      <c r="C84" s="925"/>
      <c r="D84" s="925"/>
      <c r="E84" s="925"/>
      <c r="F84" s="925"/>
      <c r="G84" s="925"/>
      <c r="H84" s="925"/>
      <c r="I84" s="57"/>
      <c r="J84" s="57"/>
    </row>
    <row r="85" spans="1:10" ht="18" customHeight="1" x14ac:dyDescent="0.25">
      <c r="A85" s="57"/>
      <c r="B85" s="57"/>
      <c r="C85" s="925"/>
      <c r="D85" s="925"/>
      <c r="E85" s="925"/>
      <c r="F85" s="925"/>
      <c r="G85" s="925"/>
      <c r="H85" s="925"/>
      <c r="I85" s="57"/>
      <c r="J85" s="57"/>
    </row>
    <row r="86" spans="1:10" ht="18" customHeight="1" x14ac:dyDescent="0.25">
      <c r="A86" s="57"/>
      <c r="B86" s="57"/>
      <c r="C86" s="925"/>
      <c r="D86" s="925"/>
      <c r="E86" s="925"/>
      <c r="F86" s="925"/>
      <c r="G86" s="925"/>
      <c r="H86" s="925"/>
      <c r="I86" s="57"/>
      <c r="J86" s="57"/>
    </row>
    <row r="87" spans="1:10" ht="18" customHeight="1" x14ac:dyDescent="0.25">
      <c r="A87" s="57"/>
      <c r="B87" s="57"/>
      <c r="C87" s="925"/>
      <c r="D87" s="925"/>
      <c r="E87" s="925"/>
      <c r="F87" s="925"/>
      <c r="G87" s="925"/>
      <c r="H87" s="925"/>
      <c r="I87" s="57"/>
      <c r="J87" s="57"/>
    </row>
    <row r="88" spans="1:10" ht="18" customHeight="1" x14ac:dyDescent="0.25">
      <c r="A88" s="57"/>
      <c r="B88" s="57"/>
      <c r="C88" s="925"/>
      <c r="D88" s="925"/>
      <c r="E88" s="925"/>
      <c r="F88" s="925"/>
      <c r="G88" s="925"/>
      <c r="H88" s="925"/>
      <c r="I88" s="57"/>
      <c r="J88" s="57"/>
    </row>
    <row r="89" spans="1:10" ht="18" customHeight="1" x14ac:dyDescent="0.25">
      <c r="A89" s="57"/>
      <c r="B89" s="57"/>
      <c r="C89" s="925"/>
      <c r="D89" s="925"/>
      <c r="E89" s="925"/>
      <c r="F89" s="925"/>
      <c r="G89" s="925"/>
      <c r="H89" s="925"/>
      <c r="I89" s="57"/>
      <c r="J89" s="57"/>
    </row>
    <row r="90" spans="1:10" ht="18" customHeight="1" x14ac:dyDescent="0.25">
      <c r="A90" s="57"/>
      <c r="B90" s="57"/>
      <c r="C90" s="925"/>
      <c r="D90" s="925"/>
      <c r="E90" s="925"/>
      <c r="F90" s="925"/>
      <c r="G90" s="925"/>
      <c r="H90" s="925"/>
      <c r="I90" s="57"/>
      <c r="J90" s="57"/>
    </row>
    <row r="91" spans="1:10" ht="18" customHeight="1" x14ac:dyDescent="0.25">
      <c r="A91" s="57"/>
      <c r="B91" s="57"/>
      <c r="C91" s="925"/>
      <c r="D91" s="925"/>
      <c r="E91" s="925"/>
      <c r="F91" s="925"/>
      <c r="G91" s="925"/>
      <c r="H91" s="925"/>
      <c r="I91" s="57"/>
      <c r="J91" s="57"/>
    </row>
    <row r="92" spans="1:10" ht="18" customHeight="1" x14ac:dyDescent="0.25">
      <c r="A92" s="57"/>
      <c r="B92" s="57"/>
      <c r="C92" s="925"/>
      <c r="D92" s="925"/>
      <c r="E92" s="925"/>
      <c r="F92" s="925"/>
      <c r="G92" s="925"/>
      <c r="H92" s="925"/>
      <c r="I92" s="57"/>
      <c r="J92" s="57"/>
    </row>
    <row r="93" spans="1:10" ht="18" customHeight="1" x14ac:dyDescent="0.25">
      <c r="A93" s="57"/>
      <c r="B93" s="57"/>
      <c r="C93" s="925"/>
      <c r="D93" s="925"/>
      <c r="E93" s="925"/>
      <c r="F93" s="925"/>
      <c r="G93" s="925"/>
      <c r="H93" s="925"/>
      <c r="I93" s="57"/>
      <c r="J93" s="57"/>
    </row>
    <row r="94" spans="1:10" ht="18" customHeight="1" x14ac:dyDescent="0.25">
      <c r="A94" s="57"/>
      <c r="B94" s="57"/>
      <c r="C94" s="925"/>
      <c r="D94" s="925"/>
      <c r="E94" s="925"/>
      <c r="F94" s="925"/>
      <c r="G94" s="925"/>
      <c r="H94" s="925"/>
      <c r="I94" s="57"/>
      <c r="J94" s="57"/>
    </row>
    <row r="95" spans="1:10" ht="18" customHeight="1" x14ac:dyDescent="0.25">
      <c r="A95" s="57"/>
      <c r="B95" s="57"/>
      <c r="C95" s="925"/>
      <c r="D95" s="925"/>
      <c r="E95" s="925"/>
      <c r="F95" s="925"/>
      <c r="G95" s="925"/>
      <c r="H95" s="925"/>
      <c r="I95" s="57"/>
      <c r="J95" s="57"/>
    </row>
    <row r="96" spans="1:10" ht="18" customHeight="1" x14ac:dyDescent="0.25">
      <c r="A96" s="57"/>
      <c r="B96" s="57"/>
      <c r="C96" s="925"/>
      <c r="D96" s="925"/>
      <c r="E96" s="925"/>
      <c r="F96" s="925"/>
      <c r="G96" s="925"/>
      <c r="H96" s="925"/>
      <c r="I96" s="57"/>
      <c r="J96" s="57"/>
    </row>
    <row r="97" spans="1:10" ht="18" customHeight="1" x14ac:dyDescent="0.25">
      <c r="A97" s="57"/>
      <c r="B97" s="57"/>
      <c r="C97" s="925"/>
      <c r="D97" s="925"/>
      <c r="E97" s="925"/>
      <c r="F97" s="925"/>
      <c r="G97" s="925"/>
      <c r="H97" s="925"/>
      <c r="I97" s="57"/>
      <c r="J97" s="57"/>
    </row>
    <row r="98" spans="1:10" ht="18" customHeight="1" x14ac:dyDescent="0.25">
      <c r="A98" s="57"/>
      <c r="B98" s="57"/>
      <c r="C98" s="925"/>
      <c r="D98" s="925"/>
      <c r="E98" s="925"/>
      <c r="F98" s="925"/>
      <c r="G98" s="925"/>
      <c r="H98" s="925"/>
      <c r="I98" s="57"/>
      <c r="J98" s="57"/>
    </row>
    <row r="99" spans="1:10" ht="18" customHeight="1" x14ac:dyDescent="0.25">
      <c r="A99" s="57"/>
      <c r="B99" s="57"/>
      <c r="C99" s="925"/>
      <c r="D99" s="925"/>
      <c r="E99" s="925"/>
      <c r="F99" s="925"/>
      <c r="G99" s="925"/>
      <c r="H99" s="925"/>
      <c r="I99" s="57"/>
      <c r="J99" s="57"/>
    </row>
    <row r="100" spans="1:10" ht="18" customHeight="1" x14ac:dyDescent="0.25">
      <c r="A100" s="57"/>
      <c r="B100" s="57"/>
      <c r="C100" s="925"/>
      <c r="D100" s="925"/>
      <c r="E100" s="925"/>
      <c r="F100" s="925"/>
      <c r="G100" s="925"/>
      <c r="H100" s="925"/>
      <c r="I100" s="57"/>
      <c r="J100" s="57"/>
    </row>
    <row r="101" spans="1:10" ht="18" customHeight="1" x14ac:dyDescent="0.25">
      <c r="A101" s="57"/>
      <c r="B101" s="57"/>
      <c r="C101" s="925"/>
      <c r="D101" s="925"/>
      <c r="E101" s="925"/>
      <c r="F101" s="925"/>
      <c r="G101" s="925"/>
      <c r="H101" s="925"/>
      <c r="I101" s="57"/>
      <c r="J101" s="57"/>
    </row>
    <row r="102" spans="1:10" ht="18" customHeight="1" x14ac:dyDescent="0.25">
      <c r="A102" s="57"/>
      <c r="B102" s="57"/>
      <c r="C102" s="925"/>
      <c r="D102" s="925"/>
      <c r="E102" s="925"/>
      <c r="F102" s="925"/>
      <c r="G102" s="925"/>
      <c r="H102" s="925"/>
      <c r="I102" s="57"/>
      <c r="J102" s="57"/>
    </row>
    <row r="103" spans="1:10" ht="18" customHeight="1" x14ac:dyDescent="0.25">
      <c r="A103" s="57"/>
      <c r="B103" s="57"/>
      <c r="C103" s="925"/>
      <c r="D103" s="925"/>
      <c r="E103" s="925"/>
      <c r="F103" s="925"/>
      <c r="G103" s="925"/>
      <c r="H103" s="925"/>
      <c r="I103" s="57"/>
      <c r="J103" s="57"/>
    </row>
    <row r="104" spans="1:10" ht="18" customHeight="1" x14ac:dyDescent="0.25">
      <c r="A104" s="57"/>
      <c r="B104" s="57"/>
      <c r="C104" s="925"/>
      <c r="D104" s="925"/>
      <c r="E104" s="925"/>
      <c r="F104" s="925"/>
      <c r="G104" s="925"/>
      <c r="H104" s="925"/>
      <c r="I104" s="57"/>
      <c r="J104" s="57"/>
    </row>
    <row r="105" spans="1:10" ht="18" customHeight="1" x14ac:dyDescent="0.25">
      <c r="A105" s="57"/>
      <c r="B105" s="57"/>
      <c r="C105" s="925"/>
      <c r="D105" s="925"/>
      <c r="E105" s="925"/>
      <c r="F105" s="925"/>
      <c r="G105" s="925"/>
      <c r="H105" s="925"/>
      <c r="I105" s="57"/>
      <c r="J105" s="57"/>
    </row>
    <row r="106" spans="1:10" ht="18" customHeight="1" x14ac:dyDescent="0.25">
      <c r="A106" s="57"/>
      <c r="B106" s="57"/>
      <c r="C106" s="925"/>
      <c r="D106" s="925"/>
      <c r="E106" s="925"/>
      <c r="F106" s="925"/>
      <c r="G106" s="925"/>
      <c r="H106" s="925"/>
      <c r="I106" s="57"/>
      <c r="J106" s="57"/>
    </row>
    <row r="107" spans="1:10" ht="18" customHeight="1" x14ac:dyDescent="0.25">
      <c r="A107" s="57"/>
      <c r="B107" s="57"/>
      <c r="C107" s="925"/>
      <c r="D107" s="925"/>
      <c r="E107" s="925"/>
      <c r="F107" s="925"/>
      <c r="G107" s="925"/>
      <c r="H107" s="925"/>
      <c r="I107" s="57"/>
      <c r="J107" s="57"/>
    </row>
    <row r="108" spans="1:10" ht="18" customHeight="1" x14ac:dyDescent="0.25">
      <c r="A108" s="57"/>
      <c r="B108" s="57"/>
      <c r="C108" s="925"/>
      <c r="D108" s="925"/>
      <c r="E108" s="925"/>
      <c r="F108" s="925"/>
      <c r="G108" s="925"/>
      <c r="H108" s="925"/>
      <c r="I108" s="57"/>
      <c r="J108" s="57"/>
    </row>
    <row r="109" spans="1:10" ht="18" customHeight="1" x14ac:dyDescent="0.25">
      <c r="A109" s="57"/>
      <c r="B109" s="57"/>
      <c r="C109" s="925"/>
      <c r="D109" s="925"/>
      <c r="E109" s="925"/>
      <c r="F109" s="925"/>
      <c r="G109" s="925"/>
      <c r="H109" s="925"/>
      <c r="I109" s="57"/>
      <c r="J109" s="57"/>
    </row>
    <row r="110" spans="1:10" ht="18" customHeight="1" x14ac:dyDescent="0.25">
      <c r="A110" s="57"/>
      <c r="B110" s="57"/>
      <c r="C110" s="925"/>
      <c r="D110" s="925"/>
      <c r="E110" s="925"/>
      <c r="F110" s="925"/>
      <c r="G110" s="925"/>
      <c r="H110" s="925"/>
      <c r="I110" s="57"/>
      <c r="J110" s="57"/>
    </row>
    <row r="111" spans="1:10" ht="18" customHeight="1" x14ac:dyDescent="0.25">
      <c r="A111" s="57"/>
      <c r="B111" s="57"/>
      <c r="C111" s="925"/>
      <c r="D111" s="925"/>
      <c r="E111" s="925"/>
      <c r="F111" s="925"/>
      <c r="G111" s="925"/>
      <c r="H111" s="925"/>
      <c r="I111" s="57"/>
      <c r="J111" s="57"/>
    </row>
    <row r="112" spans="1:10" ht="18" customHeight="1" x14ac:dyDescent="0.25">
      <c r="A112" s="57"/>
      <c r="B112" s="57"/>
      <c r="C112" s="925"/>
      <c r="D112" s="925"/>
      <c r="E112" s="925"/>
      <c r="F112" s="925"/>
      <c r="G112" s="925"/>
      <c r="H112" s="925"/>
      <c r="I112" s="57"/>
      <c r="J112" s="57"/>
    </row>
    <row r="113" spans="1:10" ht="18" customHeight="1" x14ac:dyDescent="0.25">
      <c r="A113" s="57"/>
      <c r="B113" s="57"/>
      <c r="C113" s="925"/>
      <c r="D113" s="925"/>
      <c r="E113" s="925"/>
      <c r="F113" s="925"/>
      <c r="G113" s="925"/>
      <c r="H113" s="925"/>
      <c r="I113" s="57"/>
      <c r="J113" s="57"/>
    </row>
    <row r="114" spans="1:10" ht="18" customHeight="1" x14ac:dyDescent="0.25">
      <c r="A114" s="57"/>
      <c r="B114" s="57"/>
      <c r="C114" s="925"/>
      <c r="D114" s="925"/>
      <c r="E114" s="925"/>
      <c r="F114" s="925"/>
      <c r="G114" s="925"/>
      <c r="H114" s="925"/>
      <c r="I114" s="57"/>
      <c r="J114" s="57"/>
    </row>
    <row r="115" spans="1:10" ht="18" customHeight="1" x14ac:dyDescent="0.25">
      <c r="A115" s="57"/>
      <c r="B115" s="57"/>
      <c r="C115" s="925"/>
      <c r="D115" s="925"/>
      <c r="E115" s="925"/>
      <c r="F115" s="925"/>
      <c r="G115" s="925"/>
      <c r="H115" s="925"/>
      <c r="I115" s="57"/>
      <c r="J115" s="57"/>
    </row>
    <row r="116" spans="1:10" ht="18" customHeight="1" x14ac:dyDescent="0.25">
      <c r="A116" s="57"/>
      <c r="B116" s="57"/>
      <c r="C116" s="925"/>
      <c r="D116" s="925"/>
      <c r="E116" s="925"/>
      <c r="F116" s="925"/>
      <c r="G116" s="925"/>
      <c r="H116" s="925"/>
      <c r="I116" s="57"/>
      <c r="J116" s="57"/>
    </row>
    <row r="117" spans="1:10" ht="18" customHeight="1" x14ac:dyDescent="0.25">
      <c r="A117" s="57"/>
      <c r="B117" s="57"/>
      <c r="C117" s="925"/>
      <c r="D117" s="925"/>
      <c r="E117" s="925"/>
      <c r="F117" s="925"/>
      <c r="G117" s="925"/>
      <c r="H117" s="925"/>
      <c r="I117" s="57"/>
      <c r="J117" s="57"/>
    </row>
    <row r="118" spans="1:10" ht="18" customHeight="1" x14ac:dyDescent="0.25">
      <c r="A118" s="57"/>
      <c r="B118" s="57"/>
      <c r="C118" s="925"/>
      <c r="D118" s="925"/>
      <c r="E118" s="925"/>
      <c r="F118" s="925"/>
      <c r="G118" s="925"/>
      <c r="H118" s="925"/>
      <c r="I118" s="57"/>
      <c r="J118" s="57"/>
    </row>
    <row r="119" spans="1:10" ht="18" customHeight="1" x14ac:dyDescent="0.25">
      <c r="A119" s="57"/>
      <c r="B119" s="57"/>
      <c r="C119" s="925"/>
      <c r="D119" s="925"/>
      <c r="E119" s="925"/>
      <c r="F119" s="925"/>
      <c r="G119" s="925"/>
      <c r="H119" s="925"/>
      <c r="I119" s="57"/>
      <c r="J119" s="57"/>
    </row>
    <row r="120" spans="1:10" ht="18" customHeight="1" x14ac:dyDescent="0.25">
      <c r="A120" s="57"/>
      <c r="B120" s="57"/>
      <c r="C120" s="925"/>
      <c r="D120" s="925"/>
      <c r="E120" s="925"/>
      <c r="F120" s="925"/>
      <c r="G120" s="925"/>
      <c r="H120" s="925"/>
      <c r="I120" s="57"/>
      <c r="J120" s="57"/>
    </row>
    <row r="121" spans="1:10" ht="18" customHeight="1" x14ac:dyDescent="0.25">
      <c r="A121" s="57"/>
      <c r="B121" s="57"/>
      <c r="C121" s="925"/>
      <c r="D121" s="925"/>
      <c r="E121" s="925"/>
      <c r="F121" s="925"/>
      <c r="G121" s="925"/>
      <c r="H121" s="925"/>
      <c r="I121" s="57"/>
      <c r="J121" s="57"/>
    </row>
    <row r="122" spans="1:10" ht="18" customHeight="1" x14ac:dyDescent="0.25">
      <c r="A122" s="57"/>
      <c r="B122" s="57"/>
      <c r="C122" s="925"/>
      <c r="D122" s="925"/>
      <c r="E122" s="925"/>
      <c r="F122" s="925"/>
      <c r="G122" s="925"/>
      <c r="H122" s="925"/>
      <c r="I122" s="57"/>
      <c r="J122" s="57"/>
    </row>
    <row r="123" spans="1:10" ht="18" customHeight="1" x14ac:dyDescent="0.25">
      <c r="A123" s="57"/>
      <c r="B123" s="57"/>
      <c r="C123" s="925"/>
      <c r="D123" s="925"/>
      <c r="E123" s="925"/>
      <c r="F123" s="925"/>
      <c r="G123" s="925"/>
      <c r="H123" s="925"/>
      <c r="I123" s="57"/>
      <c r="J123" s="57"/>
    </row>
    <row r="124" spans="1:10" ht="18" customHeight="1" x14ac:dyDescent="0.25">
      <c r="A124" s="57"/>
      <c r="B124" s="57"/>
      <c r="C124" s="925"/>
      <c r="D124" s="925"/>
      <c r="E124" s="925"/>
      <c r="F124" s="925"/>
      <c r="G124" s="925"/>
      <c r="H124" s="925"/>
      <c r="I124" s="57"/>
      <c r="J124" s="57"/>
    </row>
    <row r="125" spans="1:10" ht="18" customHeight="1" x14ac:dyDescent="0.25">
      <c r="A125" s="57"/>
      <c r="B125" s="57"/>
      <c r="C125" s="925"/>
      <c r="D125" s="925"/>
      <c r="E125" s="925"/>
      <c r="F125" s="925"/>
      <c r="G125" s="925"/>
      <c r="H125" s="925"/>
      <c r="I125" s="57"/>
      <c r="J125" s="57"/>
    </row>
    <row r="126" spans="1:10" ht="18" customHeight="1" x14ac:dyDescent="0.25">
      <c r="A126" s="57"/>
      <c r="B126" s="57"/>
      <c r="C126" s="925"/>
      <c r="D126" s="925"/>
      <c r="E126" s="925"/>
      <c r="F126" s="925"/>
      <c r="G126" s="925"/>
      <c r="H126" s="925"/>
      <c r="I126" s="57"/>
      <c r="J126" s="57"/>
    </row>
    <row r="127" spans="1:10" ht="18" customHeight="1" x14ac:dyDescent="0.25">
      <c r="A127" s="57"/>
      <c r="B127" s="57"/>
      <c r="C127" s="925"/>
      <c r="D127" s="925"/>
      <c r="E127" s="925"/>
      <c r="F127" s="925"/>
      <c r="G127" s="925"/>
      <c r="H127" s="925"/>
      <c r="I127" s="57"/>
      <c r="J127" s="57"/>
    </row>
    <row r="128" spans="1:10" ht="18" customHeight="1" x14ac:dyDescent="0.25">
      <c r="A128" s="57"/>
      <c r="B128" s="57"/>
      <c r="C128" s="925"/>
      <c r="D128" s="925"/>
      <c r="E128" s="925"/>
      <c r="F128" s="925"/>
      <c r="G128" s="925"/>
      <c r="H128" s="925"/>
      <c r="I128" s="57"/>
      <c r="J128" s="57"/>
    </row>
    <row r="129" spans="1:10" ht="18" customHeight="1" x14ac:dyDescent="0.25">
      <c r="A129" s="57"/>
      <c r="B129" s="57"/>
      <c r="C129" s="925"/>
      <c r="D129" s="925"/>
      <c r="E129" s="925"/>
      <c r="F129" s="925"/>
      <c r="G129" s="925"/>
      <c r="H129" s="925"/>
      <c r="I129" s="57"/>
      <c r="J129" s="57"/>
    </row>
    <row r="130" spans="1:10" ht="18" customHeight="1" x14ac:dyDescent="0.25">
      <c r="A130" s="57"/>
      <c r="B130" s="57"/>
      <c r="C130" s="925"/>
      <c r="D130" s="925"/>
      <c r="E130" s="925"/>
      <c r="F130" s="925"/>
      <c r="G130" s="925"/>
      <c r="H130" s="925"/>
      <c r="I130" s="57"/>
      <c r="J130" s="57"/>
    </row>
    <row r="131" spans="1:10" ht="18" customHeight="1" x14ac:dyDescent="0.25">
      <c r="A131" s="57"/>
      <c r="B131" s="57"/>
      <c r="C131" s="925"/>
      <c r="D131" s="925"/>
      <c r="E131" s="925"/>
      <c r="F131" s="925"/>
      <c r="G131" s="925"/>
      <c r="H131" s="925"/>
      <c r="I131" s="57"/>
      <c r="J131" s="57"/>
    </row>
    <row r="132" spans="1:10" ht="18" customHeight="1" x14ac:dyDescent="0.25">
      <c r="A132" s="57"/>
      <c r="B132" s="57"/>
      <c r="C132" s="925"/>
      <c r="D132" s="925"/>
      <c r="E132" s="925"/>
      <c r="F132" s="925"/>
      <c r="G132" s="925"/>
      <c r="H132" s="925"/>
      <c r="I132" s="57"/>
      <c r="J132" s="57"/>
    </row>
    <row r="133" spans="1:10" ht="18" customHeight="1" x14ac:dyDescent="0.25">
      <c r="A133" s="57"/>
      <c r="B133" s="57"/>
      <c r="C133" s="925"/>
      <c r="D133" s="925"/>
      <c r="E133" s="925"/>
      <c r="F133" s="925"/>
      <c r="G133" s="925"/>
      <c r="H133" s="925"/>
      <c r="I133" s="57"/>
      <c r="J133" s="57"/>
    </row>
    <row r="134" spans="1:10" ht="18" customHeight="1" x14ac:dyDescent="0.25">
      <c r="A134" s="57"/>
      <c r="B134" s="57"/>
      <c r="C134" s="925"/>
      <c r="D134" s="925"/>
      <c r="E134" s="925"/>
      <c r="F134" s="925"/>
      <c r="G134" s="925"/>
      <c r="H134" s="925"/>
      <c r="I134" s="57"/>
      <c r="J134" s="57"/>
    </row>
    <row r="135" spans="1:10" ht="18" customHeight="1" x14ac:dyDescent="0.25">
      <c r="A135" s="57"/>
      <c r="B135" s="57"/>
      <c r="C135" s="925"/>
      <c r="D135" s="925"/>
      <c r="E135" s="925"/>
      <c r="F135" s="925"/>
      <c r="G135" s="925"/>
      <c r="H135" s="925"/>
      <c r="I135" s="57"/>
      <c r="J135" s="57"/>
    </row>
    <row r="136" spans="1:10" ht="18" customHeight="1" x14ac:dyDescent="0.25">
      <c r="A136" s="57"/>
      <c r="B136" s="57"/>
      <c r="C136" s="925"/>
      <c r="D136" s="925"/>
      <c r="E136" s="925"/>
      <c r="F136" s="925"/>
      <c r="G136" s="925"/>
      <c r="H136" s="925"/>
      <c r="I136" s="57"/>
      <c r="J136" s="57"/>
    </row>
    <row r="137" spans="1:10" ht="18" customHeight="1" x14ac:dyDescent="0.25">
      <c r="A137" s="57"/>
      <c r="B137" s="57"/>
      <c r="C137" s="925"/>
      <c r="D137" s="925"/>
      <c r="E137" s="925"/>
      <c r="F137" s="925"/>
      <c r="G137" s="925"/>
      <c r="H137" s="925"/>
      <c r="I137" s="57"/>
      <c r="J137" s="57"/>
    </row>
    <row r="138" spans="1:10" ht="18" customHeight="1" x14ac:dyDescent="0.25">
      <c r="A138" s="57"/>
      <c r="B138" s="57"/>
      <c r="C138" s="925"/>
      <c r="D138" s="925"/>
      <c r="E138" s="925"/>
      <c r="F138" s="925"/>
      <c r="G138" s="925"/>
      <c r="H138" s="925"/>
      <c r="I138" s="57"/>
      <c r="J138" s="57"/>
    </row>
    <row r="139" spans="1:10" ht="18" customHeight="1" x14ac:dyDescent="0.25">
      <c r="A139" s="57"/>
      <c r="B139" s="57"/>
      <c r="C139" s="925"/>
      <c r="D139" s="925"/>
      <c r="E139" s="925"/>
      <c r="F139" s="925"/>
      <c r="G139" s="925"/>
      <c r="H139" s="925"/>
      <c r="I139" s="57"/>
      <c r="J139" s="57"/>
    </row>
    <row r="140" spans="1:10" ht="18" customHeight="1" x14ac:dyDescent="0.25">
      <c r="A140" s="57"/>
      <c r="B140" s="57"/>
      <c r="C140" s="925"/>
      <c r="D140" s="925"/>
      <c r="E140" s="925"/>
      <c r="F140" s="925"/>
      <c r="G140" s="925"/>
      <c r="H140" s="925"/>
      <c r="I140" s="57"/>
      <c r="J140" s="57"/>
    </row>
    <row r="141" spans="1:10" ht="18" customHeight="1" x14ac:dyDescent="0.25">
      <c r="A141" s="57"/>
      <c r="B141" s="57"/>
      <c r="C141" s="925"/>
      <c r="D141" s="925"/>
      <c r="E141" s="925"/>
      <c r="F141" s="925"/>
      <c r="G141" s="925"/>
      <c r="H141" s="925"/>
      <c r="I141" s="57"/>
      <c r="J141" s="57"/>
    </row>
    <row r="142" spans="1:10" ht="18" customHeight="1" x14ac:dyDescent="0.25">
      <c r="A142" s="57"/>
      <c r="B142" s="57"/>
      <c r="C142" s="925"/>
      <c r="D142" s="925"/>
      <c r="E142" s="925"/>
      <c r="F142" s="925"/>
      <c r="G142" s="925"/>
      <c r="H142" s="925"/>
      <c r="I142" s="57"/>
      <c r="J142" s="57"/>
    </row>
    <row r="143" spans="1:10" ht="18" customHeight="1" x14ac:dyDescent="0.25">
      <c r="A143" s="57"/>
      <c r="B143" s="57"/>
      <c r="C143" s="925"/>
      <c r="D143" s="925"/>
      <c r="E143" s="925"/>
      <c r="F143" s="925"/>
      <c r="G143" s="925"/>
      <c r="H143" s="925"/>
      <c r="I143" s="57"/>
      <c r="J143" s="57"/>
    </row>
    <row r="144" spans="1:10" ht="18" customHeight="1" x14ac:dyDescent="0.25">
      <c r="A144" s="57"/>
      <c r="B144" s="57"/>
      <c r="C144" s="925"/>
      <c r="D144" s="925"/>
      <c r="E144" s="925"/>
      <c r="F144" s="925"/>
      <c r="G144" s="925"/>
      <c r="H144" s="925"/>
      <c r="I144" s="57"/>
      <c r="J144" s="57"/>
    </row>
    <row r="145" spans="1:10" ht="18" customHeight="1" x14ac:dyDescent="0.25">
      <c r="A145" s="57"/>
      <c r="B145" s="57"/>
      <c r="C145" s="925"/>
      <c r="D145" s="925"/>
      <c r="E145" s="925"/>
      <c r="F145" s="925"/>
      <c r="G145" s="925"/>
      <c r="H145" s="925"/>
      <c r="I145" s="57"/>
      <c r="J145" s="57"/>
    </row>
    <row r="146" spans="1:10" ht="18" customHeight="1" x14ac:dyDescent="0.25">
      <c r="A146" s="57"/>
      <c r="B146" s="57"/>
      <c r="C146" s="925"/>
      <c r="D146" s="925"/>
      <c r="E146" s="925"/>
      <c r="F146" s="925"/>
      <c r="G146" s="925"/>
      <c r="H146" s="925"/>
      <c r="I146" s="57"/>
      <c r="J146" s="57"/>
    </row>
    <row r="147" spans="1:10" ht="18" customHeight="1" x14ac:dyDescent="0.25">
      <c r="A147" s="57"/>
      <c r="B147" s="57"/>
      <c r="C147" s="925"/>
      <c r="D147" s="925"/>
      <c r="E147" s="925"/>
      <c r="F147" s="925"/>
      <c r="G147" s="925"/>
      <c r="H147" s="925"/>
      <c r="I147" s="57"/>
      <c r="J147" s="57"/>
    </row>
    <row r="148" spans="1:10" ht="18" customHeight="1" x14ac:dyDescent="0.25">
      <c r="A148" s="57"/>
      <c r="B148" s="57"/>
      <c r="C148" s="925"/>
      <c r="D148" s="925"/>
      <c r="E148" s="925"/>
      <c r="F148" s="925"/>
      <c r="G148" s="925"/>
      <c r="H148" s="925"/>
      <c r="I148" s="57"/>
      <c r="J148" s="57"/>
    </row>
    <row r="149" spans="1:10" ht="18" customHeight="1" x14ac:dyDescent="0.25">
      <c r="A149" s="57"/>
      <c r="B149" s="57"/>
      <c r="C149" s="925"/>
      <c r="D149" s="925"/>
      <c r="E149" s="925"/>
      <c r="F149" s="925"/>
      <c r="G149" s="925"/>
      <c r="H149" s="925"/>
      <c r="I149" s="57"/>
      <c r="J149" s="57"/>
    </row>
    <row r="150" spans="1:10" ht="18" customHeight="1" x14ac:dyDescent="0.25">
      <c r="A150" s="57"/>
      <c r="B150" s="57"/>
      <c r="C150" s="925"/>
      <c r="D150" s="925"/>
      <c r="E150" s="925"/>
      <c r="F150" s="925"/>
      <c r="G150" s="925"/>
      <c r="H150" s="925"/>
      <c r="I150" s="57"/>
      <c r="J150" s="57"/>
    </row>
    <row r="151" spans="1:10" ht="18" customHeight="1" x14ac:dyDescent="0.25">
      <c r="A151" s="57"/>
      <c r="B151" s="57"/>
      <c r="C151" s="925"/>
      <c r="D151" s="925"/>
      <c r="E151" s="925"/>
      <c r="F151" s="925"/>
      <c r="G151" s="925"/>
      <c r="H151" s="925"/>
      <c r="I151" s="57"/>
      <c r="J151" s="57"/>
    </row>
    <row r="152" spans="1:10" ht="18" customHeight="1" x14ac:dyDescent="0.25">
      <c r="A152" s="57"/>
      <c r="B152" s="57"/>
      <c r="C152" s="925"/>
      <c r="D152" s="925"/>
      <c r="E152" s="925"/>
      <c r="F152" s="925"/>
      <c r="G152" s="925"/>
      <c r="H152" s="925"/>
      <c r="I152" s="57"/>
      <c r="J152" s="57"/>
    </row>
    <row r="153" spans="1:10" ht="18" customHeight="1" x14ac:dyDescent="0.25">
      <c r="A153" s="57"/>
      <c r="B153" s="57"/>
      <c r="C153" s="925"/>
      <c r="D153" s="925"/>
      <c r="E153" s="925"/>
      <c r="F153" s="925"/>
      <c r="G153" s="925"/>
      <c r="H153" s="925"/>
      <c r="I153" s="57"/>
      <c r="J153" s="57"/>
    </row>
    <row r="154" spans="1:10" ht="18" customHeight="1" x14ac:dyDescent="0.25">
      <c r="A154" s="57"/>
      <c r="B154" s="57"/>
      <c r="C154" s="925"/>
      <c r="D154" s="925"/>
      <c r="E154" s="925"/>
      <c r="F154" s="925"/>
      <c r="G154" s="925"/>
      <c r="H154" s="925"/>
      <c r="I154" s="57"/>
      <c r="J154" s="57"/>
    </row>
    <row r="155" spans="1:10" ht="18" customHeight="1" x14ac:dyDescent="0.25">
      <c r="A155" s="57"/>
      <c r="B155" s="57"/>
      <c r="C155" s="925"/>
      <c r="D155" s="925"/>
      <c r="E155" s="925"/>
      <c r="F155" s="925"/>
      <c r="G155" s="925"/>
      <c r="H155" s="925"/>
      <c r="I155" s="57"/>
      <c r="J155" s="57"/>
    </row>
    <row r="156" spans="1:10" ht="18" customHeight="1" x14ac:dyDescent="0.25">
      <c r="A156" s="57"/>
      <c r="B156" s="57"/>
      <c r="C156" s="925"/>
      <c r="D156" s="925"/>
      <c r="E156" s="925"/>
      <c r="F156" s="925"/>
      <c r="G156" s="925"/>
      <c r="H156" s="925"/>
      <c r="I156" s="57"/>
      <c r="J156" s="57"/>
    </row>
    <row r="157" spans="1:10" ht="18" customHeight="1" x14ac:dyDescent="0.25">
      <c r="A157" s="57"/>
      <c r="B157" s="57"/>
      <c r="C157" s="925"/>
      <c r="D157" s="925"/>
      <c r="E157" s="925"/>
      <c r="F157" s="925"/>
      <c r="G157" s="925"/>
      <c r="H157" s="925"/>
      <c r="I157" s="57"/>
      <c r="J157" s="57"/>
    </row>
    <row r="158" spans="1:10" ht="18" customHeight="1" x14ac:dyDescent="0.25">
      <c r="A158" s="57"/>
      <c r="B158" s="57"/>
      <c r="C158" s="925"/>
      <c r="D158" s="925"/>
      <c r="E158" s="925"/>
      <c r="F158" s="925"/>
      <c r="G158" s="925"/>
      <c r="H158" s="925"/>
      <c r="I158" s="57"/>
      <c r="J158" s="57"/>
    </row>
    <row r="159" spans="1:10" ht="18" customHeight="1" x14ac:dyDescent="0.25">
      <c r="A159" s="57"/>
      <c r="B159" s="57"/>
      <c r="C159" s="925"/>
      <c r="D159" s="925"/>
      <c r="E159" s="925"/>
      <c r="F159" s="925"/>
      <c r="G159" s="925"/>
      <c r="H159" s="925"/>
      <c r="I159" s="57"/>
      <c r="J159" s="57"/>
    </row>
    <row r="160" spans="1:10" ht="18" customHeight="1" x14ac:dyDescent="0.25">
      <c r="A160" s="57"/>
      <c r="B160" s="57"/>
      <c r="C160" s="925"/>
      <c r="D160" s="925"/>
      <c r="E160" s="925"/>
      <c r="F160" s="925"/>
      <c r="G160" s="925"/>
      <c r="H160" s="925"/>
      <c r="I160" s="57"/>
      <c r="J160" s="57"/>
    </row>
    <row r="161" spans="1:10" ht="18" customHeight="1" x14ac:dyDescent="0.25">
      <c r="A161" s="57"/>
      <c r="B161" s="57"/>
      <c r="C161" s="925"/>
      <c r="D161" s="925"/>
      <c r="E161" s="925"/>
      <c r="F161" s="925"/>
      <c r="G161" s="925"/>
      <c r="H161" s="925"/>
      <c r="I161" s="57"/>
      <c r="J161" s="57"/>
    </row>
    <row r="162" spans="1:10" ht="18" customHeight="1" x14ac:dyDescent="0.25">
      <c r="A162" s="57"/>
      <c r="B162" s="57"/>
      <c r="C162" s="925"/>
      <c r="D162" s="925"/>
      <c r="E162" s="925"/>
      <c r="F162" s="925"/>
      <c r="G162" s="925"/>
      <c r="H162" s="925"/>
      <c r="I162" s="57"/>
      <c r="J162" s="57"/>
    </row>
    <row r="163" spans="1:10" ht="18" customHeight="1" x14ac:dyDescent="0.25">
      <c r="A163" s="57"/>
      <c r="B163" s="57"/>
      <c r="C163" s="925"/>
      <c r="D163" s="925"/>
      <c r="E163" s="925"/>
      <c r="F163" s="925"/>
      <c r="G163" s="925"/>
      <c r="H163" s="925"/>
      <c r="I163" s="57"/>
      <c r="J163" s="57"/>
    </row>
    <row r="164" spans="1:10" ht="18" customHeight="1" x14ac:dyDescent="0.25">
      <c r="A164" s="57"/>
      <c r="B164" s="57"/>
      <c r="C164" s="925"/>
      <c r="D164" s="925"/>
      <c r="E164" s="925"/>
      <c r="F164" s="925"/>
      <c r="G164" s="925"/>
      <c r="H164" s="925"/>
      <c r="I164" s="57"/>
      <c r="J164" s="57"/>
    </row>
    <row r="165" spans="1:10" ht="18" customHeight="1" x14ac:dyDescent="0.25">
      <c r="A165" s="57"/>
      <c r="B165" s="57"/>
      <c r="C165" s="925"/>
      <c r="D165" s="925"/>
      <c r="E165" s="925"/>
      <c r="F165" s="925"/>
      <c r="G165" s="925"/>
      <c r="H165" s="925"/>
      <c r="I165" s="57"/>
      <c r="J165" s="57"/>
    </row>
    <row r="166" spans="1:10" ht="18" customHeight="1" x14ac:dyDescent="0.25">
      <c r="A166" s="57"/>
      <c r="B166" s="57"/>
      <c r="C166" s="925"/>
      <c r="D166" s="925"/>
      <c r="E166" s="925"/>
      <c r="F166" s="925"/>
      <c r="G166" s="925"/>
      <c r="H166" s="925"/>
      <c r="I166" s="57"/>
      <c r="J166" s="57"/>
    </row>
    <row r="167" spans="1:10" ht="18" customHeight="1" x14ac:dyDescent="0.25">
      <c r="A167" s="57"/>
      <c r="B167" s="57"/>
      <c r="C167" s="925"/>
      <c r="D167" s="925"/>
      <c r="E167" s="925"/>
      <c r="F167" s="925"/>
      <c r="G167" s="925"/>
      <c r="H167" s="925"/>
      <c r="I167" s="57"/>
      <c r="J167" s="57"/>
    </row>
    <row r="168" spans="1:10" ht="18" customHeight="1" x14ac:dyDescent="0.25">
      <c r="A168" s="57"/>
      <c r="B168" s="57"/>
      <c r="C168" s="925"/>
      <c r="D168" s="925"/>
      <c r="E168" s="925"/>
      <c r="F168" s="925"/>
      <c r="G168" s="925"/>
      <c r="H168" s="925"/>
      <c r="I168" s="57"/>
      <c r="J168" s="57"/>
    </row>
    <row r="169" spans="1:10" ht="18" customHeight="1" x14ac:dyDescent="0.25">
      <c r="A169" s="57"/>
      <c r="B169" s="57"/>
      <c r="C169" s="925"/>
      <c r="D169" s="925"/>
      <c r="E169" s="925"/>
      <c r="F169" s="925"/>
      <c r="G169" s="925"/>
      <c r="H169" s="925"/>
      <c r="I169" s="57"/>
      <c r="J169" s="57"/>
    </row>
    <row r="170" spans="1:10" ht="18" customHeight="1" x14ac:dyDescent="0.25">
      <c r="A170" s="57"/>
      <c r="B170" s="57"/>
      <c r="C170" s="925"/>
      <c r="D170" s="925"/>
      <c r="E170" s="925"/>
      <c r="F170" s="925"/>
      <c r="G170" s="925"/>
      <c r="H170" s="925"/>
      <c r="I170" s="57"/>
      <c r="J170" s="57"/>
    </row>
    <row r="171" spans="1:10" ht="18" customHeight="1" x14ac:dyDescent="0.25">
      <c r="A171" s="57"/>
      <c r="B171" s="57"/>
      <c r="C171" s="925"/>
      <c r="D171" s="925"/>
      <c r="E171" s="925"/>
      <c r="F171" s="925"/>
      <c r="G171" s="925"/>
      <c r="H171" s="925"/>
      <c r="I171" s="57"/>
      <c r="J171" s="57"/>
    </row>
    <row r="172" spans="1:10" ht="18" customHeight="1" x14ac:dyDescent="0.25">
      <c r="A172" s="57"/>
      <c r="B172" s="57"/>
      <c r="C172" s="925"/>
      <c r="D172" s="925"/>
      <c r="E172" s="925"/>
      <c r="F172" s="925"/>
      <c r="G172" s="925"/>
      <c r="H172" s="925"/>
      <c r="I172" s="57"/>
      <c r="J172" s="57"/>
    </row>
    <row r="173" spans="1:10" ht="18" customHeight="1" x14ac:dyDescent="0.25">
      <c r="A173" s="57"/>
      <c r="B173" s="57"/>
      <c r="C173" s="925"/>
      <c r="D173" s="925"/>
      <c r="E173" s="925"/>
      <c r="F173" s="925"/>
      <c r="G173" s="925"/>
      <c r="H173" s="925"/>
      <c r="I173" s="57"/>
      <c r="J173" s="57"/>
    </row>
    <row r="174" spans="1:10" ht="18" customHeight="1" x14ac:dyDescent="0.25">
      <c r="A174" s="57"/>
      <c r="B174" s="57"/>
      <c r="C174" s="925"/>
      <c r="D174" s="925"/>
      <c r="E174" s="925"/>
      <c r="F174" s="925"/>
      <c r="G174" s="925"/>
      <c r="H174" s="925"/>
      <c r="I174" s="57"/>
      <c r="J174" s="57"/>
    </row>
    <row r="175" spans="1:10" ht="18" customHeight="1" x14ac:dyDescent="0.25">
      <c r="A175" s="57"/>
      <c r="B175" s="57"/>
      <c r="C175" s="925"/>
      <c r="D175" s="925"/>
      <c r="E175" s="925"/>
      <c r="F175" s="925"/>
      <c r="G175" s="925"/>
      <c r="H175" s="925"/>
      <c r="I175" s="57"/>
      <c r="J175" s="57"/>
    </row>
    <row r="176" spans="1:10" ht="18" customHeight="1" x14ac:dyDescent="0.25">
      <c r="A176" s="57"/>
      <c r="B176" s="57"/>
      <c r="C176" s="925"/>
      <c r="D176" s="925"/>
      <c r="E176" s="925"/>
      <c r="F176" s="925"/>
      <c r="G176" s="925"/>
      <c r="H176" s="925"/>
      <c r="I176" s="57"/>
      <c r="J176" s="57"/>
    </row>
    <row r="177" spans="1:10" ht="18" customHeight="1" x14ac:dyDescent="0.25">
      <c r="A177" s="57"/>
      <c r="B177" s="57"/>
      <c r="C177" s="925"/>
      <c r="D177" s="925"/>
      <c r="E177" s="925"/>
      <c r="F177" s="925"/>
      <c r="G177" s="925"/>
      <c r="H177" s="925"/>
      <c r="I177" s="57"/>
      <c r="J177" s="57"/>
    </row>
    <row r="178" spans="1:10" ht="18" customHeight="1" x14ac:dyDescent="0.25">
      <c r="A178" s="57"/>
      <c r="B178" s="57"/>
      <c r="C178" s="925"/>
      <c r="D178" s="925"/>
      <c r="E178" s="925"/>
      <c r="F178" s="925"/>
      <c r="G178" s="925"/>
      <c r="H178" s="925"/>
      <c r="I178" s="57"/>
      <c r="J178" s="57"/>
    </row>
    <row r="179" spans="1:10" ht="18" customHeight="1" x14ac:dyDescent="0.25">
      <c r="A179" s="57"/>
      <c r="B179" s="57"/>
      <c r="C179" s="925"/>
      <c r="D179" s="925"/>
      <c r="E179" s="925"/>
      <c r="F179" s="925"/>
      <c r="G179" s="925"/>
      <c r="H179" s="925"/>
      <c r="I179" s="57"/>
      <c r="J179" s="57"/>
    </row>
    <row r="180" spans="1:10" ht="18" customHeight="1" x14ac:dyDescent="0.25">
      <c r="A180" s="57"/>
      <c r="B180" s="57"/>
      <c r="C180" s="925"/>
      <c r="D180" s="925"/>
      <c r="E180" s="925"/>
      <c r="F180" s="925"/>
      <c r="G180" s="925"/>
      <c r="H180" s="925"/>
      <c r="I180" s="57"/>
      <c r="J180" s="57"/>
    </row>
    <row r="181" spans="1:10" ht="18" customHeight="1" x14ac:dyDescent="0.25">
      <c r="A181" s="57"/>
      <c r="B181" s="57"/>
      <c r="C181" s="925"/>
      <c r="D181" s="925"/>
      <c r="E181" s="925"/>
      <c r="F181" s="925"/>
      <c r="G181" s="925"/>
      <c r="H181" s="925"/>
      <c r="I181" s="57"/>
      <c r="J181" s="57"/>
    </row>
    <row r="182" spans="1:10" ht="18" customHeight="1" x14ac:dyDescent="0.25">
      <c r="A182" s="57"/>
      <c r="B182" s="57"/>
      <c r="C182" s="925"/>
      <c r="D182" s="925"/>
      <c r="E182" s="925"/>
      <c r="F182" s="925"/>
      <c r="G182" s="925"/>
      <c r="H182" s="925"/>
      <c r="I182" s="57"/>
      <c r="J182" s="57"/>
    </row>
    <row r="183" spans="1:10" ht="18" customHeight="1" x14ac:dyDescent="0.25">
      <c r="A183" s="57"/>
      <c r="B183" s="57"/>
      <c r="C183" s="925"/>
      <c r="D183" s="925"/>
      <c r="E183" s="925"/>
      <c r="F183" s="925"/>
      <c r="G183" s="925"/>
      <c r="H183" s="925"/>
      <c r="I183" s="57"/>
      <c r="J183" s="57"/>
    </row>
    <row r="184" spans="1:10" ht="18" customHeight="1" x14ac:dyDescent="0.25">
      <c r="A184" s="57"/>
      <c r="B184" s="57"/>
      <c r="C184" s="925"/>
      <c r="D184" s="925"/>
      <c r="E184" s="925"/>
      <c r="F184" s="925"/>
      <c r="G184" s="925"/>
      <c r="H184" s="925"/>
      <c r="I184" s="57"/>
      <c r="J184" s="57"/>
    </row>
    <row r="185" spans="1:10" ht="18" customHeight="1" x14ac:dyDescent="0.25">
      <c r="A185" s="57"/>
      <c r="B185" s="57"/>
      <c r="C185" s="925"/>
      <c r="D185" s="925"/>
      <c r="E185" s="925"/>
      <c r="F185" s="925"/>
      <c r="G185" s="925"/>
      <c r="H185" s="925"/>
      <c r="I185" s="57"/>
      <c r="J185" s="57"/>
    </row>
    <row r="186" spans="1:10" ht="18" customHeight="1" x14ac:dyDescent="0.25">
      <c r="A186" s="57"/>
      <c r="B186" s="57"/>
      <c r="C186" s="925"/>
      <c r="D186" s="925"/>
      <c r="E186" s="925"/>
      <c r="F186" s="925"/>
      <c r="G186" s="925"/>
      <c r="H186" s="925"/>
      <c r="I186" s="57"/>
      <c r="J186" s="57"/>
    </row>
    <row r="187" spans="1:10" ht="18" customHeight="1" x14ac:dyDescent="0.25">
      <c r="A187" s="57"/>
      <c r="B187" s="57"/>
      <c r="C187" s="925"/>
      <c r="D187" s="925"/>
      <c r="E187" s="925"/>
      <c r="F187" s="925"/>
      <c r="G187" s="925"/>
      <c r="H187" s="925"/>
      <c r="I187" s="57"/>
      <c r="J187" s="57"/>
    </row>
    <row r="188" spans="1:10" ht="18" customHeight="1" x14ac:dyDescent="0.25">
      <c r="A188" s="57"/>
      <c r="B188" s="57"/>
      <c r="C188" s="925"/>
      <c r="D188" s="925"/>
      <c r="E188" s="925"/>
      <c r="F188" s="925"/>
      <c r="G188" s="925"/>
      <c r="H188" s="925"/>
      <c r="I188" s="57"/>
      <c r="J188" s="57"/>
    </row>
    <row r="189" spans="1:10" ht="18" customHeight="1" x14ac:dyDescent="0.25">
      <c r="A189" s="57"/>
      <c r="B189" s="57"/>
      <c r="C189" s="925"/>
      <c r="D189" s="925"/>
      <c r="E189" s="925"/>
      <c r="F189" s="925"/>
      <c r="G189" s="925"/>
      <c r="H189" s="925"/>
      <c r="I189" s="57"/>
      <c r="J189" s="57"/>
    </row>
    <row r="190" spans="1:10" ht="18" customHeight="1" x14ac:dyDescent="0.25">
      <c r="A190" s="57"/>
      <c r="B190" s="57"/>
      <c r="C190" s="925"/>
      <c r="D190" s="925"/>
      <c r="E190" s="925"/>
      <c r="F190" s="925"/>
      <c r="G190" s="925"/>
      <c r="H190" s="925"/>
      <c r="I190" s="57"/>
      <c r="J190" s="57"/>
    </row>
    <row r="191" spans="1:10" ht="18" customHeight="1" x14ac:dyDescent="0.25">
      <c r="A191" s="57"/>
      <c r="B191" s="57"/>
      <c r="C191" s="925"/>
      <c r="D191" s="925"/>
      <c r="E191" s="925"/>
      <c r="F191" s="925"/>
      <c r="G191" s="925"/>
      <c r="H191" s="925"/>
      <c r="I191" s="57"/>
      <c r="J191" s="57"/>
    </row>
    <row r="192" spans="1:10" ht="18" customHeight="1" x14ac:dyDescent="0.25">
      <c r="A192" s="57"/>
      <c r="B192" s="57"/>
      <c r="C192" s="925"/>
      <c r="D192" s="925"/>
      <c r="E192" s="925"/>
      <c r="F192" s="925"/>
      <c r="G192" s="925"/>
      <c r="H192" s="925"/>
      <c r="I192" s="57"/>
      <c r="J192" s="57"/>
    </row>
    <row r="193" spans="1:10" ht="18" customHeight="1" x14ac:dyDescent="0.25">
      <c r="A193" s="57"/>
      <c r="B193" s="57"/>
      <c r="C193" s="925"/>
      <c r="D193" s="925"/>
      <c r="E193" s="925"/>
      <c r="F193" s="925"/>
      <c r="G193" s="925"/>
      <c r="H193" s="925"/>
      <c r="I193" s="57"/>
      <c r="J193" s="57"/>
    </row>
    <row r="194" spans="1:10" ht="18" customHeight="1" x14ac:dyDescent="0.25">
      <c r="A194" s="57"/>
      <c r="B194" s="57"/>
      <c r="C194" s="925"/>
      <c r="D194" s="925"/>
      <c r="E194" s="925"/>
      <c r="F194" s="925"/>
      <c r="G194" s="925"/>
      <c r="H194" s="925"/>
      <c r="I194" s="57"/>
      <c r="J194" s="57"/>
    </row>
    <row r="195" spans="1:10" ht="18" customHeight="1" x14ac:dyDescent="0.25">
      <c r="A195" s="57"/>
      <c r="B195" s="57"/>
      <c r="C195" s="925"/>
      <c r="D195" s="925"/>
      <c r="E195" s="925"/>
      <c r="F195" s="925"/>
      <c r="G195" s="925"/>
      <c r="H195" s="925"/>
      <c r="I195" s="57"/>
      <c r="J195" s="57"/>
    </row>
    <row r="196" spans="1:10" ht="18" customHeight="1" x14ac:dyDescent="0.25">
      <c r="A196" s="57"/>
      <c r="B196" s="57"/>
      <c r="C196" s="925"/>
      <c r="D196" s="925"/>
      <c r="E196" s="925"/>
      <c r="F196" s="925"/>
      <c r="G196" s="925"/>
      <c r="H196" s="925"/>
      <c r="I196" s="57"/>
      <c r="J196" s="57"/>
    </row>
    <row r="197" spans="1:10" ht="18" customHeight="1" x14ac:dyDescent="0.25">
      <c r="A197" s="57"/>
      <c r="B197" s="57"/>
      <c r="C197" s="925"/>
      <c r="D197" s="925"/>
      <c r="E197" s="925"/>
      <c r="F197" s="925"/>
      <c r="G197" s="925"/>
      <c r="H197" s="925"/>
      <c r="I197" s="57"/>
      <c r="J197" s="57"/>
    </row>
    <row r="198" spans="1:10" ht="18" customHeight="1" x14ac:dyDescent="0.25">
      <c r="A198" s="57"/>
      <c r="B198" s="57"/>
      <c r="C198" s="925"/>
      <c r="D198" s="925"/>
      <c r="E198" s="925"/>
      <c r="F198" s="925"/>
      <c r="G198" s="925"/>
      <c r="H198" s="925"/>
      <c r="I198" s="57"/>
      <c r="J198" s="57"/>
    </row>
    <row r="199" spans="1:10" ht="18" customHeight="1" x14ac:dyDescent="0.25">
      <c r="A199" s="57"/>
      <c r="B199" s="57"/>
      <c r="C199" s="925"/>
      <c r="D199" s="925"/>
      <c r="E199" s="925"/>
      <c r="F199" s="925"/>
      <c r="G199" s="925"/>
      <c r="H199" s="925"/>
      <c r="I199" s="57"/>
      <c r="J199" s="57"/>
    </row>
    <row r="200" spans="1:10" ht="18" customHeight="1" x14ac:dyDescent="0.25">
      <c r="A200" s="57"/>
      <c r="B200" s="57"/>
      <c r="C200" s="925"/>
      <c r="D200" s="925"/>
      <c r="E200" s="925"/>
      <c r="F200" s="925"/>
      <c r="G200" s="925"/>
      <c r="H200" s="925"/>
      <c r="I200" s="57"/>
      <c r="J200" s="57"/>
    </row>
    <row r="201" spans="1:10" ht="18" customHeight="1" x14ac:dyDescent="0.25">
      <c r="A201" s="57"/>
      <c r="B201" s="57"/>
      <c r="C201" s="925"/>
      <c r="D201" s="925"/>
      <c r="E201" s="925"/>
      <c r="F201" s="925"/>
      <c r="G201" s="925"/>
      <c r="H201" s="925"/>
      <c r="I201" s="57"/>
      <c r="J201" s="57"/>
    </row>
    <row r="202" spans="1:10" ht="18" customHeight="1" x14ac:dyDescent="0.25">
      <c r="A202" s="57"/>
      <c r="B202" s="57"/>
      <c r="C202" s="925"/>
      <c r="D202" s="925"/>
      <c r="E202" s="925"/>
      <c r="F202" s="925"/>
      <c r="G202" s="925"/>
      <c r="H202" s="925"/>
      <c r="I202" s="57"/>
      <c r="J202" s="57"/>
    </row>
    <row r="203" spans="1:10" ht="18" customHeight="1" x14ac:dyDescent="0.25">
      <c r="A203" s="57"/>
      <c r="B203" s="57"/>
      <c r="C203" s="925"/>
      <c r="D203" s="925"/>
      <c r="E203" s="925"/>
      <c r="F203" s="925"/>
      <c r="G203" s="925"/>
      <c r="H203" s="925"/>
      <c r="I203" s="57"/>
      <c r="J203" s="57"/>
    </row>
    <row r="204" spans="1:10" ht="18" customHeight="1" x14ac:dyDescent="0.25">
      <c r="A204" s="57"/>
      <c r="B204" s="57"/>
      <c r="C204" s="925"/>
      <c r="D204" s="925"/>
      <c r="E204" s="925"/>
      <c r="F204" s="925"/>
      <c r="G204" s="925"/>
      <c r="H204" s="925"/>
      <c r="I204" s="57"/>
      <c r="J204" s="57"/>
    </row>
    <row r="205" spans="1:10" ht="18" customHeight="1" x14ac:dyDescent="0.25">
      <c r="A205" s="57"/>
      <c r="B205" s="57"/>
      <c r="C205" s="925"/>
      <c r="D205" s="925"/>
      <c r="E205" s="925"/>
      <c r="F205" s="925"/>
      <c r="G205" s="925"/>
      <c r="H205" s="925"/>
      <c r="I205" s="57"/>
      <c r="J205" s="57"/>
    </row>
    <row r="206" spans="1:10" ht="18" customHeight="1" x14ac:dyDescent="0.25">
      <c r="A206" s="57"/>
      <c r="B206" s="57"/>
      <c r="C206" s="925"/>
      <c r="D206" s="925"/>
      <c r="E206" s="925"/>
      <c r="F206" s="925"/>
      <c r="G206" s="925"/>
      <c r="H206" s="925"/>
      <c r="I206" s="57"/>
      <c r="J206" s="57"/>
    </row>
    <row r="207" spans="1:10" ht="18" customHeight="1" x14ac:dyDescent="0.25">
      <c r="A207" s="57"/>
      <c r="B207" s="57"/>
      <c r="C207" s="925"/>
      <c r="D207" s="925"/>
      <c r="E207" s="925"/>
      <c r="F207" s="925"/>
      <c r="G207" s="925"/>
      <c r="H207" s="925"/>
      <c r="I207" s="57"/>
      <c r="J207" s="57"/>
    </row>
    <row r="208" spans="1:10" ht="18" customHeight="1" x14ac:dyDescent="0.25">
      <c r="A208" s="57"/>
      <c r="B208" s="57"/>
      <c r="C208" s="925"/>
      <c r="D208" s="925"/>
      <c r="E208" s="925"/>
      <c r="F208" s="925"/>
      <c r="G208" s="925"/>
      <c r="H208" s="925"/>
      <c r="I208" s="57"/>
      <c r="J208" s="57"/>
    </row>
    <row r="209" spans="1:10" ht="18" customHeight="1" x14ac:dyDescent="0.25">
      <c r="A209" s="57"/>
      <c r="B209" s="57"/>
      <c r="C209" s="925"/>
      <c r="D209" s="925"/>
      <c r="E209" s="925"/>
      <c r="F209" s="925"/>
      <c r="G209" s="925"/>
      <c r="H209" s="925"/>
      <c r="I209" s="57"/>
      <c r="J209" s="57"/>
    </row>
    <row r="210" spans="1:10" ht="18" customHeight="1" x14ac:dyDescent="0.25">
      <c r="A210" s="57"/>
      <c r="B210" s="57"/>
      <c r="C210" s="925"/>
      <c r="D210" s="925"/>
      <c r="E210" s="925"/>
      <c r="F210" s="925"/>
      <c r="G210" s="925"/>
      <c r="H210" s="925"/>
      <c r="I210" s="57"/>
      <c r="J210" s="57"/>
    </row>
    <row r="211" spans="1:10" ht="18" customHeight="1" x14ac:dyDescent="0.25">
      <c r="A211" s="57"/>
      <c r="B211" s="57"/>
      <c r="C211" s="925"/>
      <c r="D211" s="925"/>
      <c r="E211" s="925"/>
      <c r="F211" s="925"/>
      <c r="G211" s="925"/>
      <c r="H211" s="925"/>
      <c r="I211" s="57"/>
      <c r="J211" s="57"/>
    </row>
    <row r="212" spans="1:10" ht="18" customHeight="1" x14ac:dyDescent="0.25">
      <c r="A212" s="57"/>
      <c r="B212" s="57"/>
      <c r="C212" s="925"/>
      <c r="D212" s="925"/>
      <c r="E212" s="925"/>
      <c r="F212" s="925"/>
      <c r="G212" s="925"/>
      <c r="H212" s="925"/>
      <c r="I212" s="57"/>
      <c r="J212" s="57"/>
    </row>
    <row r="213" spans="1:10" ht="18" customHeight="1" x14ac:dyDescent="0.25">
      <c r="A213" s="57"/>
      <c r="B213" s="57"/>
      <c r="C213" s="925"/>
      <c r="D213" s="925"/>
      <c r="E213" s="925"/>
      <c r="F213" s="925"/>
      <c r="G213" s="925"/>
      <c r="H213" s="925"/>
      <c r="I213" s="57"/>
      <c r="J213" s="57"/>
    </row>
    <row r="214" spans="1:10" ht="18" customHeight="1" x14ac:dyDescent="0.25">
      <c r="A214" s="57"/>
      <c r="B214" s="57"/>
      <c r="C214" s="925"/>
      <c r="D214" s="925"/>
      <c r="E214" s="925"/>
      <c r="F214" s="925"/>
      <c r="G214" s="925"/>
      <c r="H214" s="925"/>
      <c r="I214" s="57"/>
      <c r="J214" s="57"/>
    </row>
    <row r="215" spans="1:10" ht="18" customHeight="1" x14ac:dyDescent="0.25">
      <c r="A215" s="57"/>
      <c r="B215" s="57"/>
      <c r="C215" s="925"/>
      <c r="D215" s="925"/>
      <c r="E215" s="925"/>
      <c r="F215" s="925"/>
      <c r="G215" s="925"/>
      <c r="H215" s="925"/>
      <c r="I215" s="57"/>
      <c r="J215" s="57"/>
    </row>
    <row r="216" spans="1:10" ht="18" customHeight="1" x14ac:dyDescent="0.25">
      <c r="A216" s="57"/>
      <c r="B216" s="57"/>
      <c r="C216" s="925"/>
      <c r="D216" s="925"/>
      <c r="E216" s="925"/>
      <c r="F216" s="925"/>
      <c r="G216" s="925"/>
      <c r="H216" s="925"/>
      <c r="I216" s="57"/>
      <c r="J216" s="57"/>
    </row>
    <row r="217" spans="1:10" ht="18" customHeight="1" x14ac:dyDescent="0.25">
      <c r="A217" s="57"/>
      <c r="B217" s="57"/>
      <c r="C217" s="925"/>
      <c r="D217" s="925"/>
      <c r="E217" s="925"/>
      <c r="F217" s="925"/>
      <c r="G217" s="925"/>
      <c r="H217" s="925"/>
      <c r="I217" s="57"/>
      <c r="J217" s="57"/>
    </row>
    <row r="218" spans="1:10" ht="18" customHeight="1" x14ac:dyDescent="0.25">
      <c r="A218" s="57"/>
      <c r="B218" s="57"/>
      <c r="C218" s="925"/>
      <c r="D218" s="925"/>
      <c r="E218" s="925"/>
      <c r="F218" s="925"/>
      <c r="G218" s="925"/>
      <c r="H218" s="925"/>
      <c r="I218" s="57"/>
      <c r="J218" s="57"/>
    </row>
    <row r="219" spans="1:10" ht="18" customHeight="1" x14ac:dyDescent="0.25">
      <c r="A219" s="57"/>
      <c r="B219" s="57"/>
      <c r="C219" s="925"/>
      <c r="D219" s="925"/>
      <c r="E219" s="925"/>
      <c r="F219" s="925"/>
      <c r="G219" s="925"/>
      <c r="H219" s="925"/>
      <c r="I219" s="57"/>
      <c r="J219" s="57"/>
    </row>
    <row r="220" spans="1:10" ht="18" customHeight="1" x14ac:dyDescent="0.25">
      <c r="A220" s="57"/>
      <c r="B220" s="57"/>
      <c r="C220" s="925"/>
      <c r="D220" s="925"/>
      <c r="E220" s="925"/>
      <c r="F220" s="925"/>
      <c r="G220" s="925"/>
      <c r="H220" s="925"/>
      <c r="I220" s="57"/>
      <c r="J220" s="57"/>
    </row>
    <row r="221" spans="1:10" ht="18" customHeight="1" x14ac:dyDescent="0.25">
      <c r="A221" s="57"/>
      <c r="B221" s="57"/>
      <c r="C221" s="925"/>
      <c r="D221" s="925"/>
      <c r="E221" s="925"/>
      <c r="F221" s="925"/>
      <c r="G221" s="925"/>
      <c r="H221" s="925"/>
      <c r="I221" s="57"/>
      <c r="J221" s="57"/>
    </row>
    <row r="222" spans="1:10" ht="18" customHeight="1" x14ac:dyDescent="0.25">
      <c r="A222" s="57"/>
      <c r="B222" s="57"/>
      <c r="C222" s="925"/>
      <c r="D222" s="925"/>
      <c r="E222" s="925"/>
      <c r="F222" s="925"/>
      <c r="G222" s="925"/>
      <c r="H222" s="925"/>
      <c r="I222" s="57"/>
      <c r="J222" s="57"/>
    </row>
    <row r="223" spans="1:10" ht="18" customHeight="1" x14ac:dyDescent="0.25">
      <c r="A223" s="57"/>
      <c r="B223" s="57"/>
      <c r="C223" s="925"/>
      <c r="D223" s="925"/>
      <c r="E223" s="925"/>
      <c r="F223" s="925"/>
      <c r="G223" s="925"/>
      <c r="H223" s="925"/>
      <c r="I223" s="57"/>
      <c r="J223" s="57"/>
    </row>
    <row r="224" spans="1:10" ht="18" customHeight="1" x14ac:dyDescent="0.25">
      <c r="A224" s="57"/>
      <c r="B224" s="57"/>
      <c r="C224" s="925"/>
      <c r="D224" s="925"/>
      <c r="E224" s="925"/>
      <c r="F224" s="925"/>
      <c r="G224" s="925"/>
      <c r="H224" s="925"/>
      <c r="I224" s="57"/>
      <c r="J224" s="57"/>
    </row>
    <row r="225" spans="1:10" ht="18" customHeight="1" x14ac:dyDescent="0.25">
      <c r="A225" s="57"/>
      <c r="B225" s="57"/>
      <c r="C225" s="925"/>
      <c r="D225" s="925"/>
      <c r="E225" s="925"/>
      <c r="F225" s="925"/>
      <c r="G225" s="925"/>
      <c r="H225" s="925"/>
      <c r="I225" s="57"/>
      <c r="J225" s="57"/>
    </row>
    <row r="226" spans="1:10" ht="18" customHeight="1" x14ac:dyDescent="0.25">
      <c r="A226" s="57"/>
      <c r="B226" s="57"/>
      <c r="C226" s="925"/>
      <c r="D226" s="925"/>
      <c r="E226" s="925"/>
      <c r="F226" s="925"/>
      <c r="G226" s="925"/>
      <c r="H226" s="925"/>
      <c r="I226" s="57"/>
      <c r="J226" s="57"/>
    </row>
    <row r="227" spans="1:10" ht="18" customHeight="1" x14ac:dyDescent="0.25">
      <c r="A227" s="57"/>
      <c r="B227" s="57"/>
      <c r="C227" s="925"/>
      <c r="D227" s="925"/>
      <c r="E227" s="925"/>
      <c r="F227" s="925"/>
      <c r="G227" s="925"/>
      <c r="H227" s="925"/>
      <c r="I227" s="57"/>
      <c r="J227" s="57"/>
    </row>
    <row r="228" spans="1:10" ht="18" customHeight="1" x14ac:dyDescent="0.25">
      <c r="A228" s="57"/>
      <c r="B228" s="57"/>
      <c r="C228" s="925"/>
      <c r="D228" s="925"/>
      <c r="E228" s="925"/>
      <c r="F228" s="925"/>
      <c r="G228" s="925"/>
      <c r="H228" s="925"/>
      <c r="I228" s="57"/>
      <c r="J228" s="57"/>
    </row>
    <row r="229" spans="1:10" ht="18" customHeight="1" x14ac:dyDescent="0.25">
      <c r="A229" s="57"/>
      <c r="B229" s="57"/>
      <c r="C229" s="925"/>
      <c r="D229" s="925"/>
      <c r="E229" s="925"/>
      <c r="F229" s="925"/>
      <c r="G229" s="925"/>
      <c r="H229" s="925"/>
      <c r="I229" s="57"/>
      <c r="J229" s="57"/>
    </row>
    <row r="230" spans="1:10" ht="18" customHeight="1" x14ac:dyDescent="0.25">
      <c r="A230" s="57"/>
      <c r="B230" s="57"/>
      <c r="C230" s="925"/>
      <c r="D230" s="925"/>
      <c r="E230" s="925"/>
      <c r="F230" s="925"/>
      <c r="G230" s="925"/>
      <c r="H230" s="925"/>
      <c r="I230" s="57"/>
      <c r="J230" s="57"/>
    </row>
    <row r="231" spans="1:10" ht="18" customHeight="1" x14ac:dyDescent="0.25">
      <c r="A231" s="57"/>
      <c r="B231" s="57"/>
      <c r="C231" s="925"/>
      <c r="D231" s="925"/>
      <c r="E231" s="925"/>
      <c r="F231" s="925"/>
      <c r="G231" s="925"/>
      <c r="H231" s="925"/>
      <c r="I231" s="57"/>
      <c r="J231" s="57"/>
    </row>
    <row r="232" spans="1:10" ht="18" customHeight="1" x14ac:dyDescent="0.25">
      <c r="A232" s="57"/>
      <c r="B232" s="57"/>
      <c r="C232" s="925"/>
      <c r="D232" s="925"/>
      <c r="E232" s="925"/>
      <c r="F232" s="925"/>
      <c r="G232" s="925"/>
      <c r="H232" s="925"/>
      <c r="I232" s="57"/>
      <c r="J232" s="57"/>
    </row>
    <row r="233" spans="1:10" ht="18" customHeight="1" x14ac:dyDescent="0.25">
      <c r="A233" s="57"/>
      <c r="B233" s="57"/>
      <c r="C233" s="925"/>
      <c r="D233" s="925"/>
      <c r="E233" s="925"/>
      <c r="F233" s="925"/>
      <c r="G233" s="925"/>
      <c r="H233" s="925"/>
      <c r="I233" s="57"/>
      <c r="J233" s="57"/>
    </row>
    <row r="234" spans="1:10" ht="18" customHeight="1" x14ac:dyDescent="0.25">
      <c r="A234" s="57"/>
      <c r="B234" s="57"/>
      <c r="C234" s="925"/>
      <c r="D234" s="925"/>
      <c r="E234" s="925"/>
      <c r="F234" s="925"/>
      <c r="G234" s="925"/>
      <c r="H234" s="925"/>
      <c r="I234" s="57"/>
      <c r="J234" s="57"/>
    </row>
    <row r="235" spans="1:10" ht="18" customHeight="1" x14ac:dyDescent="0.25">
      <c r="A235" s="57"/>
      <c r="B235" s="57"/>
      <c r="C235" s="925"/>
      <c r="D235" s="925"/>
      <c r="E235" s="925"/>
      <c r="F235" s="925"/>
      <c r="G235" s="925"/>
      <c r="H235" s="925"/>
      <c r="I235" s="57"/>
      <c r="J235" s="57"/>
    </row>
    <row r="236" spans="1:10" ht="18" customHeight="1" x14ac:dyDescent="0.25">
      <c r="A236" s="57"/>
      <c r="B236" s="57"/>
      <c r="C236" s="925"/>
      <c r="D236" s="925"/>
      <c r="E236" s="925"/>
      <c r="F236" s="925"/>
      <c r="G236" s="925"/>
      <c r="H236" s="925"/>
      <c r="I236" s="57"/>
      <c r="J236" s="57"/>
    </row>
    <row r="237" spans="1:10" ht="18" customHeight="1" x14ac:dyDescent="0.25">
      <c r="A237" s="57"/>
      <c r="B237" s="57"/>
      <c r="C237" s="925"/>
      <c r="D237" s="925"/>
      <c r="E237" s="925"/>
      <c r="F237" s="925"/>
      <c r="G237" s="925"/>
      <c r="H237" s="925"/>
      <c r="I237" s="57"/>
      <c r="J237" s="57"/>
    </row>
    <row r="238" spans="1:10" ht="18" customHeight="1" x14ac:dyDescent="0.25">
      <c r="A238" s="57"/>
      <c r="B238" s="57"/>
      <c r="C238" s="925"/>
      <c r="D238" s="925"/>
      <c r="E238" s="925"/>
      <c r="F238" s="925"/>
      <c r="G238" s="925"/>
      <c r="H238" s="925"/>
      <c r="I238" s="57"/>
      <c r="J238" s="57"/>
    </row>
    <row r="239" spans="1:10" ht="18" customHeight="1" x14ac:dyDescent="0.25">
      <c r="A239" s="57"/>
      <c r="B239" s="57"/>
      <c r="C239" s="925"/>
      <c r="D239" s="925"/>
      <c r="E239" s="925"/>
      <c r="F239" s="925"/>
      <c r="G239" s="925"/>
      <c r="H239" s="925"/>
      <c r="I239" s="57"/>
      <c r="J239" s="57"/>
    </row>
    <row r="240" spans="1:10" ht="18" customHeight="1" x14ac:dyDescent="0.25">
      <c r="A240" s="57"/>
      <c r="B240" s="57"/>
      <c r="C240" s="925"/>
      <c r="D240" s="925"/>
      <c r="E240" s="925"/>
      <c r="F240" s="925"/>
      <c r="G240" s="925"/>
      <c r="H240" s="925"/>
      <c r="I240" s="57"/>
      <c r="J240" s="57"/>
    </row>
    <row r="241" spans="1:10" ht="18" customHeight="1" x14ac:dyDescent="0.25">
      <c r="A241" s="57"/>
      <c r="B241" s="57"/>
      <c r="C241" s="925"/>
      <c r="D241" s="925"/>
      <c r="E241" s="925"/>
      <c r="F241" s="925"/>
      <c r="G241" s="925"/>
      <c r="H241" s="925"/>
      <c r="I241" s="57"/>
      <c r="J241" s="57"/>
    </row>
    <row r="242" spans="1:10" ht="18" customHeight="1" x14ac:dyDescent="0.25">
      <c r="A242" s="57"/>
      <c r="B242" s="57"/>
      <c r="C242" s="925"/>
      <c r="D242" s="925"/>
      <c r="E242" s="925"/>
      <c r="F242" s="925"/>
      <c r="G242" s="925"/>
      <c r="H242" s="925"/>
      <c r="I242" s="57"/>
      <c r="J242" s="57"/>
    </row>
    <row r="243" spans="1:10" ht="18" customHeight="1" x14ac:dyDescent="0.25">
      <c r="A243" s="57"/>
      <c r="B243" s="57"/>
      <c r="C243" s="925"/>
      <c r="D243" s="925"/>
      <c r="E243" s="925"/>
      <c r="F243" s="925"/>
      <c r="G243" s="925"/>
      <c r="H243" s="925"/>
      <c r="I243" s="57"/>
      <c r="J243" s="57"/>
    </row>
    <row r="244" spans="1:10" ht="18" customHeight="1" x14ac:dyDescent="0.25">
      <c r="A244" s="57"/>
      <c r="B244" s="57"/>
      <c r="C244" s="925"/>
      <c r="D244" s="925"/>
      <c r="E244" s="925"/>
      <c r="F244" s="925"/>
      <c r="G244" s="925"/>
      <c r="H244" s="925"/>
      <c r="I244" s="57"/>
      <c r="J244" s="57"/>
    </row>
    <row r="245" spans="1:10" ht="18" customHeight="1" x14ac:dyDescent="0.25">
      <c r="A245" s="57"/>
      <c r="B245" s="57"/>
      <c r="C245" s="925"/>
      <c r="D245" s="925"/>
      <c r="E245" s="925"/>
      <c r="F245" s="925"/>
      <c r="G245" s="925"/>
      <c r="H245" s="925"/>
      <c r="I245" s="57"/>
      <c r="J245" s="57"/>
    </row>
    <row r="246" spans="1:10" ht="18" customHeight="1" x14ac:dyDescent="0.25">
      <c r="A246" s="57"/>
      <c r="B246" s="57"/>
      <c r="C246" s="925"/>
      <c r="D246" s="925"/>
      <c r="E246" s="925"/>
      <c r="F246" s="925"/>
      <c r="G246" s="925"/>
      <c r="H246" s="925"/>
      <c r="I246" s="57"/>
      <c r="J246" s="57"/>
    </row>
    <row r="247" spans="1:10" ht="18" customHeight="1" x14ac:dyDescent="0.25">
      <c r="A247" s="57"/>
      <c r="B247" s="57"/>
      <c r="C247" s="925"/>
      <c r="D247" s="925"/>
      <c r="E247" s="925"/>
      <c r="F247" s="925"/>
      <c r="G247" s="925"/>
      <c r="H247" s="925"/>
      <c r="I247" s="57"/>
      <c r="J247" s="57"/>
    </row>
    <row r="248" spans="1:10" ht="18" customHeight="1" x14ac:dyDescent="0.25">
      <c r="A248" s="57"/>
      <c r="B248" s="57"/>
      <c r="C248" s="925"/>
      <c r="D248" s="925"/>
      <c r="E248" s="925"/>
      <c r="F248" s="925"/>
      <c r="G248" s="925"/>
      <c r="H248" s="925"/>
      <c r="I248" s="57"/>
      <c r="J248" s="57"/>
    </row>
    <row r="249" spans="1:10" ht="18" customHeight="1" x14ac:dyDescent="0.25">
      <c r="A249" s="57"/>
      <c r="B249" s="57"/>
      <c r="C249" s="925"/>
      <c r="D249" s="925"/>
      <c r="E249" s="925"/>
      <c r="F249" s="925"/>
      <c r="G249" s="925"/>
      <c r="H249" s="925"/>
      <c r="I249" s="57"/>
      <c r="J249" s="57"/>
    </row>
    <row r="250" spans="1:10" ht="18" customHeight="1" x14ac:dyDescent="0.25">
      <c r="A250" s="57"/>
      <c r="B250" s="57"/>
      <c r="C250" s="925"/>
      <c r="D250" s="925"/>
      <c r="E250" s="925"/>
      <c r="F250" s="925"/>
      <c r="G250" s="925"/>
      <c r="H250" s="925"/>
      <c r="I250" s="57"/>
      <c r="J250" s="57"/>
    </row>
    <row r="251" spans="1:10" ht="18" customHeight="1" x14ac:dyDescent="0.25">
      <c r="A251" s="57"/>
      <c r="B251" s="57"/>
      <c r="C251" s="925"/>
      <c r="D251" s="925"/>
      <c r="E251" s="925"/>
      <c r="F251" s="925"/>
      <c r="G251" s="925"/>
      <c r="H251" s="925"/>
      <c r="I251" s="57"/>
      <c r="J251" s="57"/>
    </row>
    <row r="252" spans="1:10" ht="18" customHeight="1" x14ac:dyDescent="0.25">
      <c r="A252" s="57"/>
      <c r="B252" s="57"/>
      <c r="C252" s="925"/>
      <c r="D252" s="925"/>
      <c r="E252" s="925"/>
      <c r="F252" s="925"/>
      <c r="G252" s="925"/>
      <c r="H252" s="925"/>
      <c r="I252" s="57"/>
      <c r="J252" s="57"/>
    </row>
    <row r="253" spans="1:10" ht="18" customHeight="1" x14ac:dyDescent="0.25">
      <c r="A253" s="57"/>
      <c r="B253" s="57"/>
      <c r="C253" s="925"/>
      <c r="D253" s="925"/>
      <c r="E253" s="925"/>
      <c r="F253" s="925"/>
      <c r="G253" s="925"/>
      <c r="H253" s="925"/>
      <c r="I253" s="57"/>
      <c r="J253" s="57"/>
    </row>
    <row r="254" spans="1:10" ht="18" customHeight="1" x14ac:dyDescent="0.25">
      <c r="A254" s="57"/>
      <c r="B254" s="57"/>
      <c r="C254" s="925"/>
      <c r="D254" s="925"/>
      <c r="E254" s="925"/>
      <c r="F254" s="925"/>
      <c r="G254" s="925"/>
      <c r="H254" s="925"/>
      <c r="I254" s="57"/>
      <c r="J254" s="57"/>
    </row>
    <row r="255" spans="1:10" ht="18" customHeight="1" x14ac:dyDescent="0.25">
      <c r="A255" s="57"/>
      <c r="B255" s="57"/>
      <c r="C255" s="925"/>
      <c r="D255" s="925"/>
      <c r="E255" s="925"/>
      <c r="F255" s="925"/>
      <c r="G255" s="925"/>
      <c r="H255" s="925"/>
      <c r="I255" s="57"/>
      <c r="J255" s="57"/>
    </row>
    <row r="256" spans="1:10" ht="18" customHeight="1" x14ac:dyDescent="0.25">
      <c r="A256" s="57"/>
      <c r="B256" s="57"/>
      <c r="C256" s="925"/>
      <c r="D256" s="925"/>
      <c r="E256" s="925"/>
      <c r="F256" s="925"/>
      <c r="G256" s="925"/>
      <c r="H256" s="925"/>
      <c r="I256" s="57"/>
      <c r="J256" s="57"/>
    </row>
    <row r="257" spans="1:10" ht="18" customHeight="1" x14ac:dyDescent="0.25">
      <c r="A257" s="57"/>
      <c r="B257" s="57"/>
      <c r="C257" s="925"/>
      <c r="D257" s="925"/>
      <c r="E257" s="925"/>
      <c r="F257" s="925"/>
      <c r="G257" s="925"/>
      <c r="H257" s="925"/>
      <c r="I257" s="57"/>
      <c r="J257" s="57"/>
    </row>
    <row r="258" spans="1:10" ht="18" customHeight="1" x14ac:dyDescent="0.25">
      <c r="A258" s="57"/>
      <c r="B258" s="57"/>
      <c r="C258" s="925"/>
      <c r="D258" s="925"/>
      <c r="E258" s="925"/>
      <c r="F258" s="925"/>
      <c r="G258" s="925"/>
      <c r="H258" s="925"/>
      <c r="I258" s="57"/>
      <c r="J258" s="57"/>
    </row>
    <row r="259" spans="1:10" ht="18" customHeight="1" x14ac:dyDescent="0.25">
      <c r="A259" s="57"/>
      <c r="B259" s="57"/>
      <c r="C259" s="925"/>
      <c r="D259" s="925"/>
      <c r="E259" s="925"/>
      <c r="F259" s="925"/>
      <c r="G259" s="925"/>
      <c r="H259" s="925"/>
      <c r="I259" s="57"/>
      <c r="J259" s="57"/>
    </row>
    <row r="260" spans="1:10" ht="18" customHeight="1" x14ac:dyDescent="0.25">
      <c r="A260" s="57"/>
      <c r="B260" s="57"/>
      <c r="C260" s="925"/>
      <c r="D260" s="925"/>
      <c r="E260" s="925"/>
      <c r="F260" s="925"/>
      <c r="G260" s="925"/>
      <c r="H260" s="925"/>
      <c r="I260" s="57"/>
      <c r="J260" s="57"/>
    </row>
    <row r="261" spans="1:10" ht="18" customHeight="1" x14ac:dyDescent="0.25">
      <c r="A261" s="57"/>
      <c r="B261" s="57"/>
      <c r="C261" s="925"/>
      <c r="D261" s="925"/>
      <c r="E261" s="925"/>
      <c r="F261" s="925"/>
      <c r="G261" s="925"/>
      <c r="H261" s="925"/>
      <c r="I261" s="57"/>
      <c r="J261" s="57"/>
    </row>
    <row r="262" spans="1:10" ht="18" customHeight="1" x14ac:dyDescent="0.25">
      <c r="A262" s="57"/>
      <c r="B262" s="57"/>
      <c r="C262" s="925"/>
      <c r="D262" s="925"/>
      <c r="E262" s="925"/>
      <c r="F262" s="925"/>
      <c r="G262" s="925"/>
      <c r="H262" s="925"/>
      <c r="I262" s="57"/>
      <c r="J262" s="57"/>
    </row>
    <row r="263" spans="1:10" ht="18" customHeight="1" x14ac:dyDescent="0.25">
      <c r="A263" s="57"/>
      <c r="B263" s="57"/>
      <c r="C263" s="925"/>
      <c r="D263" s="925"/>
      <c r="E263" s="925"/>
      <c r="F263" s="925"/>
      <c r="G263" s="925"/>
      <c r="H263" s="925"/>
      <c r="I263" s="57"/>
      <c r="J263" s="57"/>
    </row>
    <row r="264" spans="1:10" ht="18" customHeight="1" x14ac:dyDescent="0.25">
      <c r="A264" s="57"/>
      <c r="B264" s="57"/>
      <c r="C264" s="925"/>
      <c r="D264" s="925"/>
      <c r="E264" s="925"/>
      <c r="F264" s="925"/>
      <c r="G264" s="925"/>
      <c r="H264" s="925"/>
      <c r="I264" s="57"/>
      <c r="J264" s="57"/>
    </row>
    <row r="265" spans="1:10" ht="18" customHeight="1" x14ac:dyDescent="0.25">
      <c r="A265" s="57"/>
      <c r="B265" s="57"/>
      <c r="C265" s="925"/>
      <c r="D265" s="925"/>
      <c r="E265" s="925"/>
      <c r="F265" s="925"/>
      <c r="G265" s="925"/>
      <c r="H265" s="925"/>
      <c r="I265" s="57"/>
      <c r="J265" s="57"/>
    </row>
    <row r="266" spans="1:10" ht="18" customHeight="1" x14ac:dyDescent="0.25">
      <c r="A266" s="57"/>
      <c r="B266" s="57"/>
      <c r="C266" s="925"/>
      <c r="D266" s="925"/>
      <c r="E266" s="925"/>
      <c r="F266" s="925"/>
      <c r="G266" s="925"/>
      <c r="H266" s="925"/>
      <c r="I266" s="57"/>
      <c r="J266" s="57"/>
    </row>
    <row r="267" spans="1:10" ht="18" customHeight="1" x14ac:dyDescent="0.25">
      <c r="A267" s="57"/>
      <c r="B267" s="57"/>
      <c r="C267" s="925"/>
      <c r="D267" s="925"/>
      <c r="E267" s="925"/>
      <c r="F267" s="925"/>
      <c r="G267" s="925"/>
      <c r="H267" s="925"/>
      <c r="I267" s="57"/>
      <c r="J267" s="57"/>
    </row>
    <row r="268" spans="1:10" ht="18" customHeight="1" x14ac:dyDescent="0.25">
      <c r="A268" s="57"/>
      <c r="B268" s="57"/>
      <c r="C268" s="925"/>
      <c r="D268" s="925"/>
      <c r="E268" s="925"/>
      <c r="F268" s="925"/>
      <c r="G268" s="925"/>
      <c r="H268" s="925"/>
      <c r="I268" s="57"/>
      <c r="J268" s="57"/>
    </row>
    <row r="269" spans="1:10" ht="18" customHeight="1" x14ac:dyDescent="0.25">
      <c r="A269" s="57"/>
      <c r="B269" s="57"/>
      <c r="C269" s="925"/>
      <c r="D269" s="925"/>
      <c r="E269" s="925"/>
      <c r="F269" s="925"/>
      <c r="G269" s="925"/>
      <c r="H269" s="925"/>
      <c r="I269" s="57"/>
      <c r="J269" s="57"/>
    </row>
    <row r="270" spans="1:10" ht="18" customHeight="1" x14ac:dyDescent="0.25">
      <c r="A270" s="57"/>
      <c r="B270" s="57"/>
      <c r="C270" s="925"/>
      <c r="D270" s="925"/>
      <c r="E270" s="925"/>
      <c r="F270" s="925"/>
      <c r="G270" s="925"/>
      <c r="H270" s="925"/>
      <c r="I270" s="57"/>
      <c r="J270" s="57"/>
    </row>
    <row r="271" spans="1:10" ht="18" customHeight="1" x14ac:dyDescent="0.25">
      <c r="A271" s="57"/>
      <c r="B271" s="57"/>
      <c r="C271" s="925"/>
      <c r="D271" s="925"/>
      <c r="E271" s="925"/>
      <c r="F271" s="925"/>
      <c r="G271" s="925"/>
      <c r="H271" s="925"/>
      <c r="I271" s="57"/>
      <c r="J271" s="57"/>
    </row>
    <row r="272" spans="1:10" ht="18" customHeight="1" x14ac:dyDescent="0.25">
      <c r="A272" s="57"/>
      <c r="B272" s="57"/>
      <c r="C272" s="925"/>
      <c r="D272" s="925"/>
      <c r="E272" s="925"/>
      <c r="F272" s="925"/>
      <c r="G272" s="925"/>
      <c r="H272" s="925"/>
      <c r="I272" s="57"/>
      <c r="J272" s="57"/>
    </row>
    <row r="273" spans="1:10" ht="18" customHeight="1" x14ac:dyDescent="0.25">
      <c r="A273" s="57"/>
      <c r="B273" s="57"/>
      <c r="C273" s="925"/>
      <c r="D273" s="925"/>
      <c r="E273" s="925"/>
      <c r="F273" s="925"/>
      <c r="G273" s="925"/>
      <c r="H273" s="925"/>
      <c r="I273" s="57"/>
      <c r="J273" s="57"/>
    </row>
    <row r="274" spans="1:10" ht="18" customHeight="1" x14ac:dyDescent="0.25">
      <c r="A274" s="57"/>
      <c r="B274" s="57"/>
      <c r="C274" s="925"/>
      <c r="D274" s="925"/>
      <c r="E274" s="925"/>
      <c r="F274" s="925"/>
      <c r="G274" s="925"/>
      <c r="H274" s="925"/>
      <c r="I274" s="57"/>
      <c r="J274" s="57"/>
    </row>
    <row r="275" spans="1:10" ht="18" customHeight="1" x14ac:dyDescent="0.25">
      <c r="A275" s="57"/>
      <c r="B275" s="57"/>
      <c r="C275" s="925"/>
      <c r="D275" s="925"/>
      <c r="E275" s="925"/>
      <c r="F275" s="925"/>
      <c r="G275" s="925"/>
      <c r="H275" s="925"/>
      <c r="I275" s="57"/>
      <c r="J275" s="57"/>
    </row>
    <row r="276" spans="1:10" ht="18" customHeight="1" x14ac:dyDescent="0.25">
      <c r="A276" s="57"/>
      <c r="B276" s="57"/>
      <c r="C276" s="925"/>
      <c r="D276" s="925"/>
      <c r="E276" s="925"/>
      <c r="F276" s="925"/>
      <c r="G276" s="925"/>
      <c r="H276" s="925"/>
      <c r="I276" s="57"/>
      <c r="J276" s="57"/>
    </row>
    <row r="277" spans="1:10" ht="18" customHeight="1" x14ac:dyDescent="0.25">
      <c r="A277" s="57"/>
      <c r="B277" s="57"/>
      <c r="C277" s="925"/>
      <c r="D277" s="925"/>
      <c r="E277" s="925"/>
      <c r="F277" s="925"/>
      <c r="G277" s="925"/>
      <c r="H277" s="925"/>
      <c r="I277" s="57"/>
      <c r="J277" s="57"/>
    </row>
    <row r="278" spans="1:10" ht="18" customHeight="1" x14ac:dyDescent="0.25">
      <c r="A278" s="57"/>
      <c r="B278" s="57"/>
      <c r="C278" s="925"/>
      <c r="D278" s="925"/>
      <c r="E278" s="925"/>
      <c r="F278" s="925"/>
      <c r="G278" s="925"/>
      <c r="H278" s="925"/>
      <c r="I278" s="57"/>
      <c r="J278" s="57"/>
    </row>
    <row r="279" spans="1:10" ht="18" customHeight="1" x14ac:dyDescent="0.25">
      <c r="A279" s="57"/>
      <c r="B279" s="57"/>
      <c r="C279" s="925"/>
      <c r="D279" s="925"/>
      <c r="E279" s="925"/>
      <c r="F279" s="925"/>
      <c r="G279" s="925"/>
      <c r="H279" s="925"/>
      <c r="I279" s="57"/>
      <c r="J279" s="57"/>
    </row>
    <row r="280" spans="1:10" ht="18" customHeight="1" x14ac:dyDescent="0.25">
      <c r="A280" s="57"/>
      <c r="B280" s="57"/>
      <c r="C280" s="925"/>
      <c r="D280" s="925"/>
      <c r="E280" s="925"/>
      <c r="F280" s="925"/>
      <c r="G280" s="925"/>
      <c r="H280" s="925"/>
      <c r="I280" s="57"/>
      <c r="J280" s="57"/>
    </row>
    <row r="281" spans="1:10" ht="18" customHeight="1" x14ac:dyDescent="0.25">
      <c r="A281" s="57"/>
      <c r="B281" s="57"/>
      <c r="C281" s="925"/>
      <c r="D281" s="925"/>
      <c r="E281" s="925"/>
      <c r="F281" s="925"/>
      <c r="G281" s="925"/>
      <c r="H281" s="925"/>
      <c r="I281" s="57"/>
      <c r="J281" s="57"/>
    </row>
    <row r="282" spans="1:10" ht="18" customHeight="1" x14ac:dyDescent="0.25">
      <c r="A282" s="57"/>
      <c r="B282" s="57"/>
      <c r="C282" s="925"/>
      <c r="D282" s="925"/>
      <c r="E282" s="925"/>
      <c r="F282" s="925"/>
      <c r="G282" s="925"/>
      <c r="H282" s="925"/>
      <c r="I282" s="57"/>
      <c r="J282" s="57"/>
    </row>
    <row r="283" spans="1:10" ht="18" customHeight="1" x14ac:dyDescent="0.25">
      <c r="A283" s="57"/>
      <c r="B283" s="57"/>
      <c r="C283" s="925"/>
      <c r="D283" s="925"/>
      <c r="E283" s="925"/>
      <c r="F283" s="925"/>
      <c r="G283" s="925"/>
      <c r="H283" s="925"/>
      <c r="I283" s="57"/>
      <c r="J283" s="57"/>
    </row>
    <row r="284" spans="1:10" ht="18" customHeight="1" x14ac:dyDescent="0.25">
      <c r="A284" s="57"/>
      <c r="B284" s="57"/>
      <c r="C284" s="925"/>
      <c r="D284" s="925"/>
      <c r="E284" s="925"/>
      <c r="F284" s="925"/>
      <c r="G284" s="925"/>
      <c r="H284" s="925"/>
      <c r="I284" s="57"/>
      <c r="J284" s="57"/>
    </row>
    <row r="285" spans="1:10" ht="18" customHeight="1" x14ac:dyDescent="0.25">
      <c r="A285" s="57"/>
      <c r="B285" s="57"/>
      <c r="C285" s="925"/>
      <c r="D285" s="925"/>
      <c r="E285" s="925"/>
      <c r="F285" s="925"/>
      <c r="G285" s="925"/>
      <c r="H285" s="925"/>
      <c r="I285" s="57"/>
      <c r="J285" s="57"/>
    </row>
    <row r="286" spans="1:10" ht="18" customHeight="1" x14ac:dyDescent="0.25">
      <c r="A286" s="57"/>
      <c r="B286" s="57"/>
      <c r="C286" s="925"/>
      <c r="D286" s="925"/>
      <c r="E286" s="925"/>
      <c r="F286" s="925"/>
      <c r="G286" s="925"/>
      <c r="H286" s="925"/>
      <c r="I286" s="57"/>
      <c r="J286" s="57"/>
    </row>
    <row r="287" spans="1:10" ht="18" customHeight="1" x14ac:dyDescent="0.25">
      <c r="A287" s="57"/>
      <c r="B287" s="57"/>
      <c r="C287" s="925"/>
      <c r="D287" s="925"/>
      <c r="E287" s="925"/>
      <c r="F287" s="925"/>
      <c r="G287" s="925"/>
      <c r="H287" s="925"/>
      <c r="I287" s="57"/>
      <c r="J287" s="57"/>
    </row>
    <row r="288" spans="1:10" ht="18" customHeight="1" x14ac:dyDescent="0.25">
      <c r="A288" s="57"/>
      <c r="B288" s="57"/>
      <c r="C288" s="925"/>
      <c r="D288" s="925"/>
      <c r="E288" s="925"/>
      <c r="F288" s="925"/>
      <c r="G288" s="925"/>
      <c r="H288" s="925"/>
      <c r="I288" s="57"/>
      <c r="J288" s="57"/>
    </row>
    <row r="289" spans="1:10" ht="18" customHeight="1" x14ac:dyDescent="0.25">
      <c r="A289" s="57"/>
      <c r="B289" s="57"/>
      <c r="C289" s="925"/>
      <c r="D289" s="925"/>
      <c r="E289" s="925"/>
      <c r="F289" s="925"/>
      <c r="G289" s="925"/>
      <c r="H289" s="925"/>
      <c r="I289" s="57"/>
      <c r="J289" s="57"/>
    </row>
    <row r="290" spans="1:10" ht="18" customHeight="1" x14ac:dyDescent="0.25">
      <c r="A290" s="57"/>
      <c r="B290" s="57"/>
      <c r="C290" s="925"/>
      <c r="D290" s="925"/>
      <c r="E290" s="925"/>
      <c r="F290" s="925"/>
      <c r="G290" s="925"/>
      <c r="H290" s="925"/>
      <c r="I290" s="57"/>
      <c r="J290" s="57"/>
    </row>
    <row r="291" spans="1:10" ht="18" customHeight="1" x14ac:dyDescent="0.25">
      <c r="A291" s="57"/>
      <c r="B291" s="57"/>
      <c r="C291" s="925"/>
      <c r="D291" s="925"/>
      <c r="E291" s="925"/>
      <c r="F291" s="925"/>
      <c r="G291" s="925"/>
      <c r="H291" s="925"/>
      <c r="I291" s="57"/>
      <c r="J291" s="57"/>
    </row>
    <row r="292" spans="1:10" ht="18" customHeight="1" x14ac:dyDescent="0.25">
      <c r="A292" s="57"/>
      <c r="B292" s="57"/>
      <c r="C292" s="925"/>
      <c r="D292" s="925"/>
      <c r="E292" s="925"/>
      <c r="F292" s="925"/>
      <c r="G292" s="925"/>
      <c r="H292" s="925"/>
      <c r="I292" s="57"/>
      <c r="J292" s="57"/>
    </row>
    <row r="293" spans="1:10" ht="18" customHeight="1" x14ac:dyDescent="0.25">
      <c r="A293" s="57"/>
      <c r="B293" s="57"/>
      <c r="C293" s="925"/>
      <c r="D293" s="925"/>
      <c r="E293" s="925"/>
      <c r="F293" s="925"/>
      <c r="G293" s="925"/>
      <c r="H293" s="925"/>
      <c r="I293" s="57"/>
      <c r="J293" s="57"/>
    </row>
    <row r="294" spans="1:10" ht="18" customHeight="1" x14ac:dyDescent="0.25">
      <c r="A294" s="57"/>
      <c r="B294" s="57"/>
      <c r="C294" s="925"/>
      <c r="D294" s="925"/>
      <c r="E294" s="925"/>
      <c r="F294" s="925"/>
      <c r="G294" s="925"/>
      <c r="H294" s="925"/>
      <c r="I294" s="57"/>
      <c r="J294" s="57"/>
    </row>
    <row r="295" spans="1:10" ht="18" customHeight="1" x14ac:dyDescent="0.25">
      <c r="A295" s="57"/>
      <c r="B295" s="57"/>
      <c r="C295" s="925"/>
      <c r="D295" s="925"/>
      <c r="E295" s="925"/>
      <c r="F295" s="925"/>
      <c r="G295" s="925"/>
      <c r="H295" s="925"/>
      <c r="I295" s="57"/>
      <c r="J295" s="57"/>
    </row>
    <row r="296" spans="1:10" ht="18" customHeight="1" x14ac:dyDescent="0.25">
      <c r="A296" s="57"/>
      <c r="B296" s="57"/>
      <c r="C296" s="925"/>
      <c r="D296" s="925"/>
      <c r="E296" s="925"/>
      <c r="F296" s="925"/>
      <c r="G296" s="925"/>
      <c r="H296" s="925"/>
      <c r="I296" s="57"/>
      <c r="J296" s="57"/>
    </row>
    <row r="297" spans="1:10" ht="18" customHeight="1" x14ac:dyDescent="0.25">
      <c r="A297" s="57"/>
      <c r="B297" s="57"/>
      <c r="C297" s="925"/>
      <c r="D297" s="925"/>
      <c r="E297" s="925"/>
      <c r="F297" s="925"/>
      <c r="G297" s="925"/>
      <c r="H297" s="925"/>
      <c r="I297" s="57"/>
      <c r="J297" s="57"/>
    </row>
    <row r="298" spans="1:10" ht="18" customHeight="1" x14ac:dyDescent="0.25">
      <c r="A298" s="57"/>
      <c r="B298" s="57"/>
      <c r="C298" s="925"/>
      <c r="D298" s="925"/>
      <c r="E298" s="925"/>
      <c r="F298" s="925"/>
      <c r="G298" s="925"/>
      <c r="H298" s="925"/>
      <c r="I298" s="57"/>
      <c r="J298" s="57"/>
    </row>
    <row r="299" spans="1:10" ht="18" customHeight="1" x14ac:dyDescent="0.25">
      <c r="A299" s="57"/>
      <c r="B299" s="57"/>
      <c r="C299" s="925"/>
      <c r="D299" s="925"/>
      <c r="E299" s="925"/>
      <c r="F299" s="925"/>
      <c r="G299" s="925"/>
      <c r="H299" s="925"/>
      <c r="I299" s="57"/>
      <c r="J299" s="57"/>
    </row>
    <row r="300" spans="1:10" ht="18" customHeight="1" x14ac:dyDescent="0.25">
      <c r="A300" s="57"/>
      <c r="B300" s="57"/>
      <c r="C300" s="925"/>
      <c r="D300" s="925"/>
      <c r="E300" s="925"/>
      <c r="F300" s="925"/>
      <c r="G300" s="925"/>
      <c r="H300" s="925"/>
      <c r="I300" s="57"/>
      <c r="J300" s="57"/>
    </row>
    <row r="301" spans="1:10" ht="18" customHeight="1" x14ac:dyDescent="0.25">
      <c r="A301" s="57"/>
      <c r="B301" s="57"/>
      <c r="C301" s="925"/>
      <c r="D301" s="925"/>
      <c r="E301" s="925"/>
      <c r="F301" s="925"/>
      <c r="G301" s="925"/>
      <c r="H301" s="925"/>
      <c r="I301" s="57"/>
      <c r="J301" s="57"/>
    </row>
    <row r="302" spans="1:10" ht="18" customHeight="1" x14ac:dyDescent="0.25">
      <c r="A302" s="57"/>
      <c r="B302" s="57"/>
      <c r="C302" s="925"/>
      <c r="D302" s="925"/>
      <c r="E302" s="925"/>
      <c r="F302" s="925"/>
      <c r="G302" s="925"/>
      <c r="H302" s="925"/>
      <c r="I302" s="57"/>
      <c r="J302" s="57"/>
    </row>
    <row r="303" spans="1:10" ht="18" customHeight="1" x14ac:dyDescent="0.25">
      <c r="A303" s="57"/>
      <c r="B303" s="57"/>
      <c r="C303" s="925"/>
      <c r="D303" s="925"/>
      <c r="E303" s="925"/>
      <c r="F303" s="925"/>
      <c r="G303" s="925"/>
      <c r="H303" s="925"/>
      <c r="I303" s="57"/>
      <c r="J303" s="57"/>
    </row>
    <row r="304" spans="1:10" ht="18" customHeight="1" x14ac:dyDescent="0.25">
      <c r="A304" s="57"/>
      <c r="B304" s="57"/>
      <c r="C304" s="925"/>
      <c r="D304" s="925"/>
      <c r="E304" s="925"/>
      <c r="F304" s="925"/>
      <c r="G304" s="925"/>
      <c r="H304" s="925"/>
      <c r="I304" s="57"/>
      <c r="J304" s="57"/>
    </row>
    <row r="305" spans="1:10" ht="18" customHeight="1" x14ac:dyDescent="0.25">
      <c r="A305" s="57"/>
      <c r="B305" s="57"/>
      <c r="C305" s="925"/>
      <c r="D305" s="925"/>
      <c r="E305" s="925"/>
      <c r="F305" s="925"/>
      <c r="G305" s="925"/>
      <c r="H305" s="925"/>
      <c r="I305" s="57"/>
      <c r="J305" s="57"/>
    </row>
    <row r="306" spans="1:10" ht="18" customHeight="1" x14ac:dyDescent="0.25">
      <c r="A306" s="57"/>
      <c r="B306" s="57"/>
      <c r="C306" s="925"/>
      <c r="D306" s="925"/>
      <c r="E306" s="925"/>
      <c r="F306" s="925"/>
      <c r="G306" s="925"/>
      <c r="H306" s="925"/>
      <c r="I306" s="57"/>
      <c r="J306" s="57"/>
    </row>
    <row r="307" spans="1:10" ht="18" customHeight="1" x14ac:dyDescent="0.25">
      <c r="A307" s="57"/>
      <c r="B307" s="57"/>
      <c r="C307" s="925"/>
      <c r="D307" s="925"/>
      <c r="E307" s="925"/>
      <c r="F307" s="925"/>
      <c r="G307" s="925"/>
      <c r="H307" s="925"/>
      <c r="I307" s="57"/>
      <c r="J307" s="57"/>
    </row>
    <row r="308" spans="1:10" ht="18" customHeight="1" x14ac:dyDescent="0.25">
      <c r="A308" s="57"/>
      <c r="B308" s="57"/>
      <c r="C308" s="925"/>
      <c r="D308" s="925"/>
      <c r="E308" s="925"/>
      <c r="F308" s="925"/>
      <c r="G308" s="925"/>
      <c r="H308" s="925"/>
      <c r="I308" s="57"/>
      <c r="J308" s="57"/>
    </row>
    <row r="309" spans="1:10" ht="18" customHeight="1" x14ac:dyDescent="0.25">
      <c r="A309" s="57"/>
      <c r="B309" s="57"/>
      <c r="C309" s="925"/>
      <c r="D309" s="925"/>
      <c r="E309" s="925"/>
      <c r="F309" s="925"/>
      <c r="G309" s="925"/>
      <c r="H309" s="925"/>
      <c r="I309" s="57"/>
      <c r="J309" s="57"/>
    </row>
    <row r="310" spans="1:10" ht="18" customHeight="1" x14ac:dyDescent="0.25">
      <c r="A310" s="57"/>
      <c r="B310" s="57"/>
      <c r="C310" s="925"/>
      <c r="D310" s="925"/>
      <c r="E310" s="925"/>
      <c r="F310" s="925"/>
      <c r="G310" s="925"/>
      <c r="H310" s="925"/>
      <c r="I310" s="57"/>
      <c r="J310" s="57"/>
    </row>
    <row r="311" spans="1:10" ht="18" customHeight="1" x14ac:dyDescent="0.25">
      <c r="A311" s="57"/>
      <c r="B311" s="57"/>
      <c r="C311" s="925"/>
      <c r="D311" s="925"/>
      <c r="E311" s="925"/>
      <c r="F311" s="925"/>
      <c r="G311" s="925"/>
      <c r="H311" s="925"/>
      <c r="I311" s="57"/>
      <c r="J311" s="57"/>
    </row>
    <row r="312" spans="1:10" ht="18" customHeight="1" x14ac:dyDescent="0.25">
      <c r="A312" s="57"/>
      <c r="B312" s="57"/>
      <c r="C312" s="925"/>
      <c r="D312" s="925"/>
      <c r="E312" s="925"/>
      <c r="F312" s="925"/>
      <c r="G312" s="925"/>
      <c r="H312" s="925"/>
      <c r="I312" s="57"/>
      <c r="J312" s="57"/>
    </row>
    <row r="313" spans="1:10" ht="18" customHeight="1" x14ac:dyDescent="0.25">
      <c r="A313" s="57"/>
      <c r="B313" s="57"/>
      <c r="C313" s="925"/>
      <c r="D313" s="925"/>
      <c r="E313" s="925"/>
      <c r="F313" s="925"/>
      <c r="G313" s="925"/>
      <c r="H313" s="925"/>
      <c r="I313" s="57"/>
      <c r="J313" s="57"/>
    </row>
    <row r="314" spans="1:10" ht="18" customHeight="1" x14ac:dyDescent="0.25">
      <c r="A314" s="57"/>
      <c r="B314" s="57"/>
      <c r="C314" s="925"/>
      <c r="D314" s="925"/>
      <c r="E314" s="925"/>
      <c r="F314" s="925"/>
      <c r="G314" s="925"/>
      <c r="H314" s="925"/>
      <c r="I314" s="57"/>
      <c r="J314" s="57"/>
    </row>
    <row r="315" spans="1:10" ht="18" customHeight="1" x14ac:dyDescent="0.25">
      <c r="A315" s="57"/>
      <c r="B315" s="57"/>
      <c r="C315" s="925"/>
      <c r="D315" s="925"/>
      <c r="E315" s="925"/>
      <c r="F315" s="925"/>
      <c r="G315" s="925"/>
      <c r="H315" s="925"/>
      <c r="I315" s="57"/>
      <c r="J315" s="57"/>
    </row>
    <row r="316" spans="1:10" ht="18" customHeight="1" x14ac:dyDescent="0.25">
      <c r="A316" s="57"/>
      <c r="B316" s="57"/>
      <c r="C316" s="925"/>
      <c r="D316" s="925"/>
      <c r="E316" s="925"/>
      <c r="F316" s="925"/>
      <c r="G316" s="925"/>
      <c r="H316" s="925"/>
      <c r="I316" s="57"/>
      <c r="J316" s="57"/>
    </row>
    <row r="317" spans="1:10" ht="18" customHeight="1" x14ac:dyDescent="0.25">
      <c r="A317" s="57"/>
      <c r="B317" s="57"/>
      <c r="C317" s="925"/>
      <c r="D317" s="925"/>
      <c r="E317" s="925"/>
      <c r="F317" s="925"/>
      <c r="G317" s="925"/>
      <c r="H317" s="925"/>
      <c r="I317" s="57"/>
      <c r="J317" s="57"/>
    </row>
    <row r="318" spans="1:10" ht="18" customHeight="1" x14ac:dyDescent="0.25">
      <c r="A318" s="57"/>
      <c r="B318" s="57"/>
      <c r="C318" s="925"/>
      <c r="D318" s="925"/>
      <c r="E318" s="925"/>
      <c r="F318" s="925"/>
      <c r="G318" s="925"/>
      <c r="H318" s="925"/>
      <c r="I318" s="57"/>
      <c r="J318" s="57"/>
    </row>
    <row r="319" spans="1:10" ht="18" customHeight="1" x14ac:dyDescent="0.25">
      <c r="A319" s="57"/>
      <c r="B319" s="57"/>
      <c r="C319" s="925"/>
      <c r="D319" s="925"/>
      <c r="E319" s="925"/>
      <c r="F319" s="925"/>
      <c r="G319" s="925"/>
      <c r="H319" s="925"/>
      <c r="I319" s="57"/>
      <c r="J319" s="57"/>
    </row>
    <row r="320" spans="1:10" ht="18" customHeight="1" x14ac:dyDescent="0.25">
      <c r="A320" s="57"/>
      <c r="B320" s="57"/>
      <c r="C320" s="925"/>
      <c r="D320" s="925"/>
      <c r="E320" s="925"/>
      <c r="F320" s="925"/>
      <c r="G320" s="925"/>
      <c r="H320" s="925"/>
      <c r="I320" s="57"/>
      <c r="J320" s="57"/>
    </row>
    <row r="321" spans="1:10" ht="18" customHeight="1" x14ac:dyDescent="0.25">
      <c r="A321" s="57"/>
      <c r="B321" s="57"/>
      <c r="C321" s="925"/>
      <c r="D321" s="925"/>
      <c r="E321" s="925"/>
      <c r="F321" s="925"/>
      <c r="G321" s="925"/>
      <c r="H321" s="925"/>
      <c r="I321" s="57"/>
      <c r="J321" s="57"/>
    </row>
    <row r="322" spans="1:10" ht="18" customHeight="1" x14ac:dyDescent="0.25">
      <c r="A322" s="57"/>
      <c r="B322" s="57"/>
      <c r="C322" s="925"/>
      <c r="D322" s="925"/>
      <c r="E322" s="925"/>
      <c r="F322" s="925"/>
      <c r="G322" s="925"/>
      <c r="H322" s="925"/>
      <c r="I322" s="57"/>
      <c r="J322" s="57"/>
    </row>
    <row r="323" spans="1:10" ht="18" customHeight="1" x14ac:dyDescent="0.25">
      <c r="A323" s="57"/>
      <c r="B323" s="57"/>
      <c r="C323" s="925"/>
      <c r="D323" s="925"/>
      <c r="E323" s="925"/>
      <c r="F323" s="925"/>
      <c r="G323" s="925"/>
      <c r="H323" s="925"/>
      <c r="I323" s="57"/>
      <c r="J323" s="57"/>
    </row>
    <row r="324" spans="1:10" ht="18" customHeight="1" x14ac:dyDescent="0.25">
      <c r="A324" s="57"/>
      <c r="B324" s="57"/>
      <c r="C324" s="925"/>
      <c r="D324" s="925"/>
      <c r="E324" s="925"/>
      <c r="F324" s="925"/>
      <c r="G324" s="925"/>
      <c r="H324" s="925"/>
      <c r="I324" s="57"/>
      <c r="J324" s="57"/>
    </row>
    <row r="325" spans="1:10" ht="18" customHeight="1" x14ac:dyDescent="0.25">
      <c r="A325" s="57"/>
      <c r="B325" s="57"/>
      <c r="C325" s="925"/>
      <c r="D325" s="925"/>
      <c r="E325" s="925"/>
      <c r="F325" s="925"/>
      <c r="G325" s="925"/>
      <c r="H325" s="925"/>
      <c r="I325" s="57"/>
      <c r="J325" s="57"/>
    </row>
    <row r="326" spans="1:10" ht="18" customHeight="1" x14ac:dyDescent="0.25">
      <c r="A326" s="57"/>
      <c r="B326" s="57"/>
      <c r="C326" s="925"/>
      <c r="D326" s="925"/>
      <c r="E326" s="925"/>
      <c r="F326" s="925"/>
      <c r="G326" s="925"/>
      <c r="H326" s="925"/>
      <c r="I326" s="57"/>
      <c r="J326" s="57"/>
    </row>
    <row r="327" spans="1:10" ht="18" customHeight="1" x14ac:dyDescent="0.25">
      <c r="A327" s="57"/>
      <c r="B327" s="57"/>
      <c r="C327" s="925"/>
      <c r="D327" s="925"/>
      <c r="E327" s="925"/>
      <c r="F327" s="925"/>
      <c r="G327" s="925"/>
      <c r="H327" s="925"/>
      <c r="I327" s="57"/>
      <c r="J327" s="57"/>
    </row>
    <row r="328" spans="1:10" ht="18" customHeight="1" x14ac:dyDescent="0.25">
      <c r="A328" s="57"/>
      <c r="B328" s="57"/>
      <c r="C328" s="925"/>
      <c r="D328" s="925"/>
      <c r="E328" s="925"/>
      <c r="F328" s="925"/>
      <c r="G328" s="925"/>
      <c r="H328" s="925"/>
      <c r="I328" s="57"/>
      <c r="J328" s="57"/>
    </row>
    <row r="329" spans="1:10" ht="18" customHeight="1" x14ac:dyDescent="0.25">
      <c r="A329" s="57"/>
      <c r="B329" s="57"/>
      <c r="C329" s="925"/>
      <c r="D329" s="925"/>
      <c r="E329" s="925"/>
      <c r="F329" s="925"/>
      <c r="G329" s="925"/>
      <c r="H329" s="925"/>
      <c r="I329" s="57"/>
      <c r="J329" s="57"/>
    </row>
    <row r="330" spans="1:10" ht="18" customHeight="1" x14ac:dyDescent="0.25">
      <c r="A330" s="57"/>
      <c r="B330" s="57"/>
      <c r="C330" s="925"/>
      <c r="D330" s="925"/>
      <c r="E330" s="925"/>
      <c r="F330" s="925"/>
      <c r="G330" s="925"/>
      <c r="H330" s="925"/>
      <c r="I330" s="57"/>
      <c r="J330" s="57"/>
    </row>
    <row r="331" spans="1:10" ht="18" customHeight="1" x14ac:dyDescent="0.25">
      <c r="A331" s="57"/>
      <c r="B331" s="57"/>
      <c r="C331" s="925"/>
      <c r="D331" s="925"/>
      <c r="E331" s="925"/>
      <c r="F331" s="925"/>
      <c r="G331" s="925"/>
      <c r="H331" s="925"/>
      <c r="I331" s="57"/>
      <c r="J331" s="57"/>
    </row>
    <row r="332" spans="1:10" ht="18" customHeight="1" x14ac:dyDescent="0.25">
      <c r="A332" s="57"/>
      <c r="B332" s="57"/>
      <c r="C332" s="925"/>
      <c r="D332" s="925"/>
      <c r="E332" s="925"/>
      <c r="F332" s="925"/>
      <c r="G332" s="925"/>
      <c r="H332" s="925"/>
      <c r="I332" s="57"/>
      <c r="J332" s="57"/>
    </row>
    <row r="333" spans="1:10" ht="18" customHeight="1" x14ac:dyDescent="0.25">
      <c r="A333" s="57"/>
      <c r="B333" s="57"/>
      <c r="C333" s="925"/>
      <c r="D333" s="925"/>
      <c r="E333" s="925"/>
      <c r="F333" s="925"/>
      <c r="G333" s="925"/>
      <c r="H333" s="925"/>
      <c r="I333" s="57"/>
      <c r="J333" s="57"/>
    </row>
    <row r="334" spans="1:10" ht="18" customHeight="1" x14ac:dyDescent="0.25">
      <c r="A334" s="57"/>
      <c r="B334" s="57"/>
      <c r="C334" s="925"/>
      <c r="D334" s="925"/>
      <c r="E334" s="925"/>
      <c r="F334" s="925"/>
      <c r="G334" s="925"/>
      <c r="H334" s="925"/>
      <c r="I334" s="57"/>
      <c r="J334" s="57"/>
    </row>
    <row r="335" spans="1:10" ht="18" customHeight="1" x14ac:dyDescent="0.25">
      <c r="A335" s="57"/>
      <c r="B335" s="57"/>
      <c r="C335" s="925"/>
      <c r="D335" s="925"/>
      <c r="E335" s="925"/>
      <c r="F335" s="925"/>
      <c r="G335" s="925"/>
      <c r="H335" s="925"/>
      <c r="I335" s="57"/>
      <c r="J335" s="57"/>
    </row>
    <row r="336" spans="1:10" ht="18" customHeight="1" x14ac:dyDescent="0.25">
      <c r="A336" s="57"/>
      <c r="B336" s="57"/>
      <c r="C336" s="925"/>
      <c r="D336" s="925"/>
      <c r="E336" s="925"/>
      <c r="F336" s="925"/>
      <c r="G336" s="925"/>
      <c r="H336" s="925"/>
      <c r="I336" s="57"/>
      <c r="J336" s="57"/>
    </row>
    <row r="337" spans="1:10" ht="18" customHeight="1" x14ac:dyDescent="0.25">
      <c r="A337" s="57"/>
      <c r="B337" s="57"/>
      <c r="C337" s="925"/>
      <c r="D337" s="925"/>
      <c r="E337" s="925"/>
      <c r="F337" s="925"/>
      <c r="G337" s="925"/>
      <c r="H337" s="925"/>
      <c r="I337" s="57"/>
      <c r="J337" s="57"/>
    </row>
    <row r="338" spans="1:10" ht="18" customHeight="1" x14ac:dyDescent="0.25">
      <c r="A338" s="57"/>
      <c r="B338" s="57"/>
      <c r="C338" s="925"/>
      <c r="D338" s="925"/>
      <c r="E338" s="925"/>
      <c r="F338" s="925"/>
      <c r="G338" s="925"/>
      <c r="H338" s="925"/>
      <c r="I338" s="57"/>
      <c r="J338" s="57"/>
    </row>
    <row r="339" spans="1:10" ht="18" customHeight="1" x14ac:dyDescent="0.25">
      <c r="A339" s="57"/>
      <c r="B339" s="57"/>
      <c r="C339" s="925"/>
      <c r="D339" s="925"/>
      <c r="E339" s="925"/>
      <c r="F339" s="925"/>
      <c r="G339" s="925"/>
      <c r="H339" s="925"/>
      <c r="I339" s="57"/>
      <c r="J339" s="57"/>
    </row>
    <row r="340" spans="1:10" ht="18" customHeight="1" x14ac:dyDescent="0.25">
      <c r="A340" s="57"/>
      <c r="B340" s="57"/>
      <c r="C340" s="925"/>
      <c r="D340" s="925"/>
      <c r="E340" s="925"/>
      <c r="F340" s="925"/>
      <c r="G340" s="925"/>
      <c r="H340" s="925"/>
      <c r="I340" s="57"/>
      <c r="J340" s="57"/>
    </row>
    <row r="341" spans="1:10" ht="18" customHeight="1" x14ac:dyDescent="0.25">
      <c r="A341" s="57"/>
      <c r="B341" s="57"/>
      <c r="C341" s="925"/>
      <c r="D341" s="925"/>
      <c r="E341" s="925"/>
      <c r="F341" s="925"/>
      <c r="G341" s="925"/>
      <c r="H341" s="925"/>
      <c r="I341" s="57"/>
      <c r="J341" s="57"/>
    </row>
    <row r="342" spans="1:10" ht="18" customHeight="1" x14ac:dyDescent="0.25">
      <c r="A342" s="57"/>
      <c r="B342" s="57"/>
      <c r="C342" s="925"/>
      <c r="D342" s="925"/>
      <c r="E342" s="925"/>
      <c r="F342" s="925"/>
      <c r="G342" s="925"/>
      <c r="H342" s="925"/>
      <c r="I342" s="57"/>
      <c r="J342" s="57"/>
    </row>
    <row r="343" spans="1:10" ht="18" customHeight="1" x14ac:dyDescent="0.25">
      <c r="A343" s="57"/>
      <c r="B343" s="57"/>
      <c r="C343" s="925"/>
      <c r="D343" s="925"/>
      <c r="E343" s="925"/>
      <c r="F343" s="925"/>
      <c r="G343" s="925"/>
      <c r="H343" s="925"/>
      <c r="I343" s="57"/>
      <c r="J343" s="57"/>
    </row>
    <row r="344" spans="1:10" ht="18" customHeight="1" x14ac:dyDescent="0.25">
      <c r="A344" s="57"/>
      <c r="B344" s="57"/>
      <c r="C344" s="925"/>
      <c r="D344" s="925"/>
      <c r="E344" s="925"/>
      <c r="F344" s="925"/>
      <c r="G344" s="925"/>
      <c r="H344" s="925"/>
      <c r="I344" s="57"/>
      <c r="J344" s="57"/>
    </row>
    <row r="345" spans="1:10" ht="18" customHeight="1" x14ac:dyDescent="0.25">
      <c r="A345" s="57"/>
      <c r="B345" s="57"/>
      <c r="C345" s="925"/>
      <c r="D345" s="925"/>
      <c r="E345" s="925"/>
      <c r="F345" s="925"/>
      <c r="G345" s="925"/>
      <c r="H345" s="925"/>
      <c r="I345" s="57"/>
      <c r="J345" s="57"/>
    </row>
    <row r="346" spans="1:10" ht="18" customHeight="1" x14ac:dyDescent="0.25">
      <c r="A346" s="57"/>
      <c r="B346" s="57"/>
      <c r="C346" s="925"/>
      <c r="D346" s="925"/>
      <c r="E346" s="925"/>
      <c r="F346" s="925"/>
      <c r="G346" s="925"/>
      <c r="H346" s="925"/>
      <c r="I346" s="57"/>
      <c r="J346" s="57"/>
    </row>
    <row r="347" spans="1:10" ht="18" customHeight="1" x14ac:dyDescent="0.25">
      <c r="A347" s="57"/>
      <c r="B347" s="57"/>
      <c r="C347" s="925"/>
      <c r="D347" s="925"/>
      <c r="E347" s="925"/>
      <c r="F347" s="925"/>
      <c r="G347" s="925"/>
      <c r="H347" s="925"/>
      <c r="I347" s="57"/>
      <c r="J347" s="57"/>
    </row>
    <row r="348" spans="1:10" ht="18" customHeight="1" x14ac:dyDescent="0.25">
      <c r="A348" s="57"/>
      <c r="B348" s="57"/>
      <c r="C348" s="925"/>
      <c r="D348" s="925"/>
      <c r="E348" s="925"/>
      <c r="F348" s="925"/>
      <c r="G348" s="925"/>
      <c r="H348" s="925"/>
      <c r="I348" s="57"/>
      <c r="J348" s="57"/>
    </row>
    <row r="349" spans="1:10" ht="18" customHeight="1" x14ac:dyDescent="0.25">
      <c r="A349" s="57"/>
      <c r="B349" s="57"/>
      <c r="C349" s="925"/>
      <c r="D349" s="925"/>
      <c r="E349" s="925"/>
      <c r="F349" s="925"/>
      <c r="G349" s="925"/>
      <c r="H349" s="925"/>
      <c r="I349" s="57"/>
      <c r="J349" s="57"/>
    </row>
    <row r="350" spans="1:10" ht="18" customHeight="1" x14ac:dyDescent="0.25">
      <c r="A350" s="57"/>
      <c r="B350" s="57"/>
      <c r="C350" s="925"/>
      <c r="D350" s="925"/>
      <c r="E350" s="925"/>
      <c r="F350" s="925"/>
      <c r="G350" s="925"/>
      <c r="H350" s="925"/>
      <c r="I350" s="57"/>
      <c r="J350" s="57"/>
    </row>
    <row r="351" spans="1:10" ht="18" customHeight="1" x14ac:dyDescent="0.25">
      <c r="A351" s="57"/>
      <c r="B351" s="57"/>
      <c r="C351" s="925"/>
      <c r="D351" s="925"/>
      <c r="E351" s="925"/>
      <c r="F351" s="925"/>
      <c r="G351" s="925"/>
      <c r="H351" s="925"/>
      <c r="I351" s="57"/>
      <c r="J351" s="57"/>
    </row>
    <row r="352" spans="1:10" ht="18" customHeight="1" x14ac:dyDescent="0.25">
      <c r="A352" s="57"/>
      <c r="B352" s="57"/>
      <c r="C352" s="925"/>
      <c r="D352" s="925"/>
      <c r="E352" s="925"/>
      <c r="F352" s="925"/>
      <c r="G352" s="925"/>
      <c r="H352" s="925"/>
      <c r="I352" s="57"/>
      <c r="J352" s="57"/>
    </row>
    <row r="353" spans="1:10" ht="18" customHeight="1" x14ac:dyDescent="0.25">
      <c r="A353" s="57"/>
      <c r="B353" s="57"/>
      <c r="C353" s="925"/>
      <c r="D353" s="925"/>
      <c r="E353" s="925"/>
      <c r="F353" s="925"/>
      <c r="G353" s="925"/>
      <c r="H353" s="925"/>
      <c r="I353" s="57"/>
      <c r="J353" s="57"/>
    </row>
    <row r="354" spans="1:10" ht="18" customHeight="1" x14ac:dyDescent="0.25">
      <c r="A354" s="57"/>
      <c r="B354" s="57"/>
      <c r="C354" s="925"/>
      <c r="D354" s="925"/>
      <c r="E354" s="925"/>
      <c r="F354" s="925"/>
      <c r="G354" s="925"/>
      <c r="H354" s="925"/>
      <c r="I354" s="57"/>
      <c r="J354" s="57"/>
    </row>
    <row r="355" spans="1:10" ht="18" customHeight="1" x14ac:dyDescent="0.25">
      <c r="A355" s="57"/>
      <c r="B355" s="57"/>
      <c r="C355" s="925"/>
      <c r="D355" s="925"/>
      <c r="E355" s="925"/>
      <c r="F355" s="925"/>
      <c r="G355" s="925"/>
      <c r="H355" s="925"/>
      <c r="I355" s="57"/>
      <c r="J355" s="57"/>
    </row>
    <row r="356" spans="1:10" ht="18" customHeight="1" x14ac:dyDescent="0.25">
      <c r="A356" s="57"/>
      <c r="B356" s="57"/>
      <c r="C356" s="925"/>
      <c r="D356" s="925"/>
      <c r="E356" s="925"/>
      <c r="F356" s="925"/>
      <c r="G356" s="925"/>
      <c r="H356" s="925"/>
      <c r="I356" s="57"/>
      <c r="J356" s="57"/>
    </row>
    <row r="357" spans="1:10" ht="18" customHeight="1" x14ac:dyDescent="0.25">
      <c r="A357" s="57"/>
      <c r="B357" s="57"/>
      <c r="C357" s="925"/>
      <c r="D357" s="925"/>
      <c r="E357" s="925"/>
      <c r="F357" s="925"/>
      <c r="G357" s="925"/>
      <c r="H357" s="925"/>
      <c r="I357" s="57"/>
      <c r="J357" s="57"/>
    </row>
    <row r="358" spans="1:10" ht="18" customHeight="1" x14ac:dyDescent="0.25">
      <c r="A358" s="57"/>
      <c r="B358" s="57"/>
      <c r="C358" s="925"/>
      <c r="D358" s="925"/>
      <c r="E358" s="925"/>
      <c r="F358" s="925"/>
      <c r="G358" s="925"/>
      <c r="H358" s="925"/>
      <c r="I358" s="57"/>
      <c r="J358" s="57"/>
    </row>
    <row r="359" spans="1:10" ht="18" customHeight="1" x14ac:dyDescent="0.25">
      <c r="A359" s="57"/>
      <c r="B359" s="57"/>
      <c r="C359" s="925"/>
      <c r="D359" s="925"/>
      <c r="E359" s="925"/>
      <c r="F359" s="925"/>
      <c r="G359" s="925"/>
      <c r="H359" s="925"/>
      <c r="I359" s="57"/>
      <c r="J359" s="57"/>
    </row>
    <row r="360" spans="1:10" ht="18" customHeight="1" x14ac:dyDescent="0.25">
      <c r="A360" s="57"/>
      <c r="B360" s="57"/>
      <c r="C360" s="925"/>
      <c r="D360" s="925"/>
      <c r="E360" s="925"/>
      <c r="F360" s="925"/>
      <c r="G360" s="925"/>
      <c r="H360" s="925"/>
      <c r="I360" s="57"/>
      <c r="J360" s="57"/>
    </row>
    <row r="361" spans="1:10" ht="18" customHeight="1" x14ac:dyDescent="0.25">
      <c r="A361" s="57"/>
      <c r="B361" s="57"/>
      <c r="C361" s="925"/>
      <c r="D361" s="925"/>
      <c r="E361" s="925"/>
      <c r="F361" s="925"/>
      <c r="G361" s="925"/>
      <c r="H361" s="925"/>
      <c r="I361" s="57"/>
      <c r="J361" s="57"/>
    </row>
    <row r="362" spans="1:10" ht="18" customHeight="1" x14ac:dyDescent="0.25">
      <c r="A362" s="57"/>
      <c r="B362" s="57"/>
      <c r="C362" s="925"/>
      <c r="D362" s="925"/>
      <c r="E362" s="925"/>
      <c r="F362" s="925"/>
      <c r="G362" s="925"/>
      <c r="H362" s="925"/>
      <c r="I362" s="57"/>
      <c r="J362" s="57"/>
    </row>
    <row r="363" spans="1:10" ht="18" customHeight="1" x14ac:dyDescent="0.25">
      <c r="A363" s="57"/>
      <c r="B363" s="57"/>
      <c r="C363" s="925"/>
      <c r="D363" s="925"/>
      <c r="E363" s="925"/>
      <c r="F363" s="925"/>
      <c r="G363" s="925"/>
      <c r="H363" s="925"/>
      <c r="I363" s="57"/>
      <c r="J363" s="57"/>
    </row>
    <row r="364" spans="1:10" ht="18" customHeight="1" x14ac:dyDescent="0.25">
      <c r="A364" s="57"/>
      <c r="B364" s="57"/>
      <c r="C364" s="925"/>
      <c r="D364" s="925"/>
      <c r="E364" s="925"/>
      <c r="F364" s="925"/>
      <c r="G364" s="925"/>
      <c r="H364" s="925"/>
      <c r="I364" s="57"/>
      <c r="J364" s="57"/>
    </row>
    <row r="365" spans="1:10" ht="18" customHeight="1" x14ac:dyDescent="0.25">
      <c r="A365" s="57"/>
      <c r="B365" s="57"/>
      <c r="C365" s="925"/>
      <c r="D365" s="925"/>
      <c r="E365" s="925"/>
      <c r="F365" s="925"/>
      <c r="G365" s="925"/>
      <c r="H365" s="925"/>
      <c r="I365" s="57"/>
      <c r="J365" s="57"/>
    </row>
    <row r="366" spans="1:10" ht="18" customHeight="1" x14ac:dyDescent="0.25">
      <c r="A366" s="57"/>
      <c r="B366" s="57"/>
      <c r="C366" s="925"/>
      <c r="D366" s="925"/>
      <c r="E366" s="925"/>
      <c r="F366" s="925"/>
      <c r="G366" s="925"/>
      <c r="H366" s="925"/>
      <c r="I366" s="57"/>
      <c r="J366" s="57"/>
    </row>
    <row r="367" spans="1:10" ht="18" customHeight="1" x14ac:dyDescent="0.25">
      <c r="A367" s="57"/>
      <c r="B367" s="57"/>
      <c r="C367" s="925"/>
      <c r="D367" s="925"/>
      <c r="E367" s="925"/>
      <c r="F367" s="925"/>
      <c r="G367" s="925"/>
      <c r="H367" s="925"/>
      <c r="I367" s="57"/>
      <c r="J367" s="57"/>
    </row>
    <row r="368" spans="1:10" ht="18" customHeight="1" x14ac:dyDescent="0.25">
      <c r="A368" s="57"/>
      <c r="B368" s="57"/>
      <c r="C368" s="925"/>
      <c r="D368" s="925"/>
      <c r="E368" s="925"/>
      <c r="F368" s="925"/>
      <c r="G368" s="925"/>
      <c r="H368" s="925"/>
      <c r="I368" s="57"/>
      <c r="J368" s="57"/>
    </row>
    <row r="369" spans="1:10" ht="18" customHeight="1" x14ac:dyDescent="0.25">
      <c r="A369" s="57"/>
      <c r="B369" s="57"/>
      <c r="C369" s="925"/>
      <c r="D369" s="925"/>
      <c r="E369" s="925"/>
      <c r="F369" s="925"/>
      <c r="G369" s="925"/>
      <c r="H369" s="925"/>
      <c r="I369" s="57"/>
      <c r="J369" s="57"/>
    </row>
    <row r="370" spans="1:10" ht="18" customHeight="1" x14ac:dyDescent="0.25">
      <c r="A370" s="57"/>
      <c r="B370" s="57"/>
      <c r="C370" s="925"/>
      <c r="D370" s="925"/>
      <c r="E370" s="925"/>
      <c r="F370" s="925"/>
      <c r="G370" s="925"/>
      <c r="H370" s="925"/>
      <c r="I370" s="57"/>
      <c r="J370" s="57"/>
    </row>
    <row r="371" spans="1:10" ht="18" customHeight="1" x14ac:dyDescent="0.25">
      <c r="A371" s="57"/>
      <c r="B371" s="57"/>
      <c r="C371" s="925"/>
      <c r="D371" s="925"/>
      <c r="E371" s="925"/>
      <c r="F371" s="925"/>
      <c r="G371" s="925"/>
      <c r="H371" s="925"/>
      <c r="I371" s="57"/>
      <c r="J371" s="57"/>
    </row>
    <row r="372" spans="1:10" ht="18" customHeight="1" x14ac:dyDescent="0.25">
      <c r="A372" s="57"/>
      <c r="B372" s="57"/>
      <c r="C372" s="925"/>
      <c r="D372" s="925"/>
      <c r="E372" s="925"/>
      <c r="F372" s="925"/>
      <c r="G372" s="925"/>
      <c r="H372" s="925"/>
      <c r="I372" s="57"/>
      <c r="J372" s="57"/>
    </row>
    <row r="373" spans="1:10" ht="18" customHeight="1" x14ac:dyDescent="0.25">
      <c r="A373" s="57"/>
      <c r="B373" s="57"/>
      <c r="C373" s="925"/>
      <c r="D373" s="925"/>
      <c r="E373" s="925"/>
      <c r="F373" s="925"/>
      <c r="G373" s="925"/>
      <c r="H373" s="925"/>
      <c r="I373" s="57"/>
      <c r="J373" s="57"/>
    </row>
    <row r="374" spans="1:10" ht="18" customHeight="1" x14ac:dyDescent="0.25">
      <c r="A374" s="57"/>
      <c r="B374" s="57"/>
      <c r="C374" s="925"/>
      <c r="D374" s="925"/>
      <c r="E374" s="925"/>
      <c r="F374" s="925"/>
      <c r="G374" s="925"/>
      <c r="H374" s="925"/>
      <c r="I374" s="57"/>
      <c r="J374" s="57"/>
    </row>
    <row r="375" spans="1:10" ht="18" customHeight="1" x14ac:dyDescent="0.25">
      <c r="A375" s="57"/>
      <c r="B375" s="57"/>
      <c r="C375" s="925"/>
      <c r="D375" s="925"/>
      <c r="E375" s="925"/>
      <c r="F375" s="925"/>
      <c r="G375" s="925"/>
      <c r="H375" s="925"/>
      <c r="I375" s="57"/>
      <c r="J375" s="57"/>
    </row>
    <row r="376" spans="1:10" ht="18" customHeight="1" x14ac:dyDescent="0.25">
      <c r="A376" s="57"/>
      <c r="B376" s="57"/>
      <c r="C376" s="925"/>
      <c r="D376" s="925"/>
      <c r="E376" s="925"/>
      <c r="F376" s="925"/>
      <c r="G376" s="925"/>
      <c r="H376" s="925"/>
      <c r="I376" s="57"/>
      <c r="J376" s="57"/>
    </row>
    <row r="377" spans="1:10" ht="18" customHeight="1" x14ac:dyDescent="0.25">
      <c r="A377" s="57"/>
      <c r="B377" s="57"/>
      <c r="C377" s="925"/>
      <c r="D377" s="925"/>
      <c r="E377" s="925"/>
      <c r="F377" s="925"/>
      <c r="G377" s="925"/>
      <c r="H377" s="925"/>
      <c r="I377" s="57"/>
      <c r="J377" s="57"/>
    </row>
    <row r="378" spans="1:10" ht="18" customHeight="1" x14ac:dyDescent="0.25">
      <c r="A378" s="57"/>
      <c r="B378" s="57"/>
      <c r="C378" s="925"/>
      <c r="D378" s="925"/>
      <c r="E378" s="925"/>
      <c r="F378" s="925"/>
      <c r="G378" s="925"/>
      <c r="H378" s="925"/>
      <c r="I378" s="57"/>
      <c r="J378" s="57"/>
    </row>
    <row r="379" spans="1:10" ht="18" customHeight="1" x14ac:dyDescent="0.25">
      <c r="A379" s="57"/>
      <c r="B379" s="57"/>
      <c r="C379" s="925"/>
      <c r="D379" s="925"/>
      <c r="E379" s="925"/>
      <c r="F379" s="925"/>
      <c r="G379" s="925"/>
      <c r="H379" s="925"/>
      <c r="I379" s="57"/>
      <c r="J379" s="57"/>
    </row>
    <row r="380" spans="1:10" ht="18" customHeight="1" x14ac:dyDescent="0.25">
      <c r="A380" s="57"/>
      <c r="B380" s="57"/>
      <c r="C380" s="925"/>
      <c r="D380" s="925"/>
      <c r="E380" s="925"/>
      <c r="F380" s="925"/>
      <c r="G380" s="925"/>
      <c r="H380" s="925"/>
      <c r="I380" s="57"/>
      <c r="J380" s="57"/>
    </row>
    <row r="381" spans="1:10" ht="18" customHeight="1" x14ac:dyDescent="0.25">
      <c r="A381" s="57"/>
      <c r="B381" s="57"/>
      <c r="C381" s="925"/>
      <c r="D381" s="925"/>
      <c r="E381" s="925"/>
      <c r="F381" s="925"/>
      <c r="G381" s="925"/>
      <c r="H381" s="925"/>
      <c r="I381" s="57"/>
      <c r="J381" s="57"/>
    </row>
    <row r="382" spans="1:10" ht="18" customHeight="1" x14ac:dyDescent="0.25">
      <c r="A382" s="57"/>
      <c r="B382" s="57"/>
      <c r="C382" s="925"/>
      <c r="D382" s="925"/>
      <c r="E382" s="925"/>
      <c r="F382" s="925"/>
      <c r="G382" s="925"/>
      <c r="H382" s="925"/>
      <c r="I382" s="57"/>
      <c r="J382" s="57"/>
    </row>
    <row r="383" spans="1:10" ht="18" customHeight="1" x14ac:dyDescent="0.25">
      <c r="A383" s="57"/>
      <c r="B383" s="57"/>
      <c r="C383" s="925"/>
      <c r="D383" s="925"/>
      <c r="E383" s="925"/>
      <c r="F383" s="925"/>
      <c r="G383" s="925"/>
      <c r="H383" s="925"/>
      <c r="I383" s="57"/>
      <c r="J383" s="57"/>
    </row>
    <row r="384" spans="1:10" ht="18" customHeight="1" x14ac:dyDescent="0.25">
      <c r="A384" s="57"/>
      <c r="B384" s="57"/>
      <c r="C384" s="925"/>
      <c r="D384" s="925"/>
      <c r="E384" s="925"/>
      <c r="F384" s="925"/>
      <c r="G384" s="925"/>
      <c r="H384" s="925"/>
      <c r="I384" s="57"/>
      <c r="J384" s="57"/>
    </row>
    <row r="385" spans="1:10" ht="18" customHeight="1" x14ac:dyDescent="0.25">
      <c r="A385" s="57"/>
      <c r="B385" s="57"/>
      <c r="C385" s="925"/>
      <c r="D385" s="925"/>
      <c r="E385" s="925"/>
      <c r="F385" s="925"/>
      <c r="G385" s="925"/>
      <c r="H385" s="925"/>
      <c r="I385" s="57"/>
      <c r="J385" s="57"/>
    </row>
    <row r="386" spans="1:10" ht="18" customHeight="1" x14ac:dyDescent="0.25">
      <c r="A386" s="57"/>
      <c r="B386" s="57"/>
      <c r="C386" s="925"/>
      <c r="D386" s="925"/>
      <c r="E386" s="925"/>
      <c r="F386" s="925"/>
      <c r="G386" s="925"/>
      <c r="H386" s="925"/>
      <c r="I386" s="57"/>
      <c r="J386" s="57"/>
    </row>
    <row r="387" spans="1:10" ht="18" customHeight="1" x14ac:dyDescent="0.25">
      <c r="A387" s="57"/>
      <c r="B387" s="57"/>
      <c r="C387" s="925"/>
      <c r="D387" s="925"/>
      <c r="E387" s="925"/>
      <c r="F387" s="925"/>
      <c r="G387" s="925"/>
      <c r="H387" s="925"/>
      <c r="I387" s="57"/>
      <c r="J387" s="57"/>
    </row>
    <row r="388" spans="1:10" ht="18" customHeight="1" x14ac:dyDescent="0.25">
      <c r="A388" s="57"/>
      <c r="B388" s="57"/>
      <c r="C388" s="925"/>
      <c r="D388" s="925"/>
      <c r="E388" s="925"/>
      <c r="F388" s="925"/>
      <c r="G388" s="925"/>
      <c r="H388" s="925"/>
      <c r="I388" s="57"/>
      <c r="J388" s="57"/>
    </row>
    <row r="389" spans="1:10" ht="18" customHeight="1" x14ac:dyDescent="0.25">
      <c r="A389" s="57"/>
      <c r="B389" s="57"/>
      <c r="C389" s="925"/>
      <c r="D389" s="925"/>
      <c r="E389" s="925"/>
      <c r="F389" s="925"/>
      <c r="G389" s="925"/>
      <c r="H389" s="925"/>
      <c r="I389" s="57"/>
      <c r="J389" s="57"/>
    </row>
    <row r="390" spans="1:10" ht="18" customHeight="1" x14ac:dyDescent="0.25">
      <c r="A390" s="57"/>
      <c r="B390" s="57"/>
      <c r="C390" s="925"/>
      <c r="D390" s="925"/>
      <c r="E390" s="925"/>
      <c r="F390" s="925"/>
      <c r="G390" s="925"/>
      <c r="H390" s="925"/>
      <c r="I390" s="57"/>
      <c r="J390" s="57"/>
    </row>
    <row r="391" spans="1:10" ht="18" customHeight="1" x14ac:dyDescent="0.25">
      <c r="A391" s="57"/>
      <c r="B391" s="57"/>
      <c r="C391" s="925"/>
      <c r="D391" s="925"/>
      <c r="E391" s="925"/>
      <c r="F391" s="925"/>
      <c r="G391" s="925"/>
      <c r="H391" s="925"/>
      <c r="I391" s="57"/>
      <c r="J391" s="57"/>
    </row>
    <row r="392" spans="1:10" ht="18" customHeight="1" x14ac:dyDescent="0.25">
      <c r="A392" s="57"/>
      <c r="B392" s="57"/>
      <c r="C392" s="925"/>
      <c r="D392" s="925"/>
      <c r="E392" s="925"/>
      <c r="F392" s="925"/>
      <c r="G392" s="925"/>
      <c r="H392" s="925"/>
      <c r="I392" s="57"/>
      <c r="J392" s="57"/>
    </row>
    <row r="393" spans="1:10" ht="18" customHeight="1" x14ac:dyDescent="0.25">
      <c r="A393" s="57"/>
      <c r="B393" s="57"/>
      <c r="C393" s="925"/>
      <c r="D393" s="925"/>
      <c r="E393" s="925"/>
      <c r="F393" s="925"/>
      <c r="G393" s="925"/>
      <c r="H393" s="925"/>
      <c r="I393" s="57"/>
      <c r="J393" s="57"/>
    </row>
    <row r="394" spans="1:10" ht="18" customHeight="1" x14ac:dyDescent="0.25">
      <c r="A394" s="57"/>
      <c r="B394" s="57"/>
      <c r="C394" s="925"/>
      <c r="D394" s="925"/>
      <c r="E394" s="925"/>
      <c r="F394" s="925"/>
      <c r="G394" s="925"/>
      <c r="H394" s="925"/>
      <c r="I394" s="57"/>
      <c r="J394" s="57"/>
    </row>
    <row r="395" spans="1:10" ht="18" customHeight="1" x14ac:dyDescent="0.25">
      <c r="A395" s="57"/>
      <c r="B395" s="57"/>
      <c r="C395" s="925"/>
      <c r="D395" s="925"/>
      <c r="E395" s="925"/>
      <c r="F395" s="925"/>
      <c r="G395" s="925"/>
      <c r="H395" s="925"/>
      <c r="I395" s="57"/>
      <c r="J395" s="57"/>
    </row>
    <row r="396" spans="1:10" ht="18" customHeight="1" x14ac:dyDescent="0.25">
      <c r="A396" s="57"/>
      <c r="B396" s="57"/>
      <c r="C396" s="925"/>
      <c r="D396" s="925"/>
      <c r="E396" s="925"/>
      <c r="F396" s="925"/>
      <c r="G396" s="925"/>
      <c r="H396" s="925"/>
      <c r="I396" s="57"/>
      <c r="J396" s="57"/>
    </row>
    <row r="397" spans="1:10" ht="18" customHeight="1" x14ac:dyDescent="0.25">
      <c r="A397" s="57"/>
      <c r="B397" s="57"/>
      <c r="C397" s="925"/>
      <c r="D397" s="925"/>
      <c r="E397" s="925"/>
      <c r="F397" s="925"/>
      <c r="G397" s="925"/>
      <c r="H397" s="925"/>
      <c r="I397" s="57"/>
      <c r="J397" s="57"/>
    </row>
    <row r="398" spans="1:10" ht="18" customHeight="1" x14ac:dyDescent="0.25">
      <c r="A398" s="57"/>
      <c r="B398" s="57"/>
      <c r="C398" s="925"/>
      <c r="D398" s="925"/>
      <c r="E398" s="925"/>
      <c r="F398" s="925"/>
      <c r="G398" s="925"/>
      <c r="H398" s="925"/>
      <c r="I398" s="57"/>
      <c r="J398" s="57"/>
    </row>
    <row r="399" spans="1:10" ht="18" customHeight="1" x14ac:dyDescent="0.25">
      <c r="A399" s="57"/>
      <c r="B399" s="57"/>
      <c r="C399" s="925"/>
      <c r="D399" s="925"/>
      <c r="E399" s="925"/>
      <c r="F399" s="925"/>
      <c r="G399" s="925"/>
      <c r="H399" s="925"/>
      <c r="I399" s="57"/>
      <c r="J399" s="57"/>
    </row>
    <row r="400" spans="1:10" ht="18" customHeight="1" x14ac:dyDescent="0.25">
      <c r="A400" s="57"/>
      <c r="B400" s="57"/>
      <c r="C400" s="925"/>
      <c r="D400" s="925"/>
      <c r="E400" s="925"/>
      <c r="F400" s="925"/>
      <c r="G400" s="925"/>
      <c r="H400" s="925"/>
      <c r="I400" s="57"/>
      <c r="J400" s="57"/>
    </row>
    <row r="401" spans="1:10" ht="18" customHeight="1" x14ac:dyDescent="0.25">
      <c r="A401" s="57"/>
      <c r="B401" s="57"/>
      <c r="C401" s="925"/>
      <c r="D401" s="925"/>
      <c r="E401" s="925"/>
      <c r="F401" s="925"/>
      <c r="G401" s="925"/>
      <c r="H401" s="925"/>
      <c r="I401" s="57"/>
      <c r="J401" s="57"/>
    </row>
    <row r="402" spans="1:10" ht="18" customHeight="1" x14ac:dyDescent="0.25">
      <c r="A402" s="57"/>
      <c r="B402" s="57"/>
      <c r="C402" s="925"/>
      <c r="D402" s="925"/>
      <c r="E402" s="925"/>
      <c r="F402" s="925"/>
      <c r="G402" s="925"/>
      <c r="H402" s="925"/>
      <c r="I402" s="57"/>
      <c r="J402" s="57"/>
    </row>
    <row r="403" spans="1:10" ht="18" customHeight="1" x14ac:dyDescent="0.25">
      <c r="A403" s="57"/>
      <c r="B403" s="57"/>
      <c r="C403" s="925"/>
      <c r="D403" s="925"/>
      <c r="E403" s="925"/>
      <c r="F403" s="925"/>
      <c r="G403" s="925"/>
      <c r="H403" s="925"/>
      <c r="I403" s="57"/>
      <c r="J403" s="57"/>
    </row>
    <row r="404" spans="1:10" ht="18" customHeight="1" x14ac:dyDescent="0.25">
      <c r="A404" s="57"/>
      <c r="B404" s="57"/>
      <c r="C404" s="925"/>
      <c r="D404" s="925"/>
      <c r="E404" s="925"/>
      <c r="F404" s="925"/>
      <c r="G404" s="925"/>
      <c r="H404" s="925"/>
      <c r="I404" s="57"/>
      <c r="J404" s="57"/>
    </row>
    <row r="405" spans="1:10" ht="18" customHeight="1" x14ac:dyDescent="0.25">
      <c r="A405" s="57"/>
      <c r="B405" s="57"/>
      <c r="C405" s="925"/>
      <c r="D405" s="925"/>
      <c r="E405" s="925"/>
      <c r="F405" s="925"/>
      <c r="G405" s="925"/>
      <c r="H405" s="925"/>
      <c r="I405" s="57"/>
      <c r="J405" s="57"/>
    </row>
    <row r="406" spans="1:10" ht="18" customHeight="1" x14ac:dyDescent="0.25">
      <c r="A406" s="57"/>
      <c r="B406" s="57"/>
      <c r="C406" s="925"/>
      <c r="D406" s="925"/>
      <c r="E406" s="925"/>
      <c r="F406" s="925"/>
      <c r="G406" s="925"/>
      <c r="H406" s="925"/>
      <c r="I406" s="57"/>
      <c r="J406" s="57"/>
    </row>
    <row r="407" spans="1:10" ht="18" customHeight="1" x14ac:dyDescent="0.25">
      <c r="A407" s="57"/>
      <c r="B407" s="57"/>
      <c r="C407" s="925"/>
      <c r="D407" s="925"/>
      <c r="E407" s="925"/>
      <c r="F407" s="925"/>
      <c r="G407" s="925"/>
      <c r="H407" s="925"/>
      <c r="I407" s="57"/>
      <c r="J407" s="57"/>
    </row>
    <row r="408" spans="1:10" ht="18" customHeight="1" x14ac:dyDescent="0.25">
      <c r="A408" s="57"/>
      <c r="B408" s="57"/>
      <c r="C408" s="925"/>
      <c r="D408" s="925"/>
      <c r="E408" s="925"/>
      <c r="F408" s="925"/>
      <c r="G408" s="925"/>
      <c r="H408" s="925"/>
      <c r="I408" s="57"/>
      <c r="J408" s="57"/>
    </row>
    <row r="409" spans="1:10" ht="18" customHeight="1" x14ac:dyDescent="0.25">
      <c r="A409" s="57"/>
      <c r="B409" s="57"/>
      <c r="C409" s="925"/>
      <c r="D409" s="925"/>
      <c r="E409" s="925"/>
      <c r="F409" s="925"/>
      <c r="G409" s="925"/>
      <c r="H409" s="925"/>
      <c r="I409" s="57"/>
      <c r="J409" s="57"/>
    </row>
    <row r="410" spans="1:10" ht="18" customHeight="1" x14ac:dyDescent="0.25">
      <c r="A410" s="57"/>
      <c r="B410" s="57"/>
      <c r="C410" s="925"/>
      <c r="D410" s="925"/>
      <c r="E410" s="925"/>
      <c r="F410" s="925"/>
      <c r="G410" s="925"/>
      <c r="H410" s="925"/>
      <c r="I410" s="57"/>
      <c r="J410" s="57"/>
    </row>
    <row r="411" spans="1:10" ht="18" customHeight="1" x14ac:dyDescent="0.25">
      <c r="A411" s="57"/>
      <c r="B411" s="57"/>
      <c r="C411" s="925"/>
      <c r="D411" s="925"/>
      <c r="E411" s="925"/>
      <c r="F411" s="925"/>
      <c r="G411" s="925"/>
      <c r="H411" s="925"/>
      <c r="I411" s="57"/>
      <c r="J411" s="57"/>
    </row>
    <row r="412" spans="1:10" ht="18" customHeight="1" x14ac:dyDescent="0.25">
      <c r="A412" s="57"/>
      <c r="B412" s="57"/>
      <c r="C412" s="925"/>
      <c r="D412" s="925"/>
      <c r="E412" s="925"/>
      <c r="F412" s="925"/>
      <c r="G412" s="925"/>
      <c r="H412" s="925"/>
      <c r="I412" s="57"/>
      <c r="J412" s="57"/>
    </row>
    <row r="413" spans="1:10" ht="18" customHeight="1" x14ac:dyDescent="0.25">
      <c r="A413" s="57"/>
      <c r="B413" s="57"/>
      <c r="C413" s="925"/>
      <c r="D413" s="925"/>
      <c r="E413" s="925"/>
      <c r="F413" s="925"/>
      <c r="G413" s="925"/>
      <c r="H413" s="925"/>
      <c r="I413" s="57"/>
      <c r="J413" s="57"/>
    </row>
    <row r="414" spans="1:10" ht="18" customHeight="1" x14ac:dyDescent="0.25">
      <c r="A414" s="57"/>
      <c r="B414" s="57"/>
      <c r="C414" s="925"/>
      <c r="D414" s="925"/>
      <c r="E414" s="925"/>
      <c r="F414" s="925"/>
      <c r="G414" s="925"/>
      <c r="H414" s="925"/>
      <c r="I414" s="57"/>
      <c r="J414" s="57"/>
    </row>
    <row r="415" spans="1:10" ht="18" customHeight="1" x14ac:dyDescent="0.25">
      <c r="A415" s="57"/>
      <c r="B415" s="57"/>
      <c r="C415" s="925"/>
      <c r="D415" s="925"/>
      <c r="E415" s="925"/>
      <c r="F415" s="925"/>
      <c r="G415" s="925"/>
      <c r="H415" s="925"/>
      <c r="I415" s="57"/>
      <c r="J415" s="57"/>
    </row>
    <row r="416" spans="1:10" ht="18" customHeight="1" x14ac:dyDescent="0.25">
      <c r="A416" s="57"/>
      <c r="B416" s="57"/>
      <c r="C416" s="925"/>
      <c r="D416" s="925"/>
      <c r="E416" s="925"/>
      <c r="F416" s="925"/>
      <c r="G416" s="925"/>
      <c r="H416" s="925"/>
      <c r="I416" s="57"/>
      <c r="J416" s="57"/>
    </row>
    <row r="417" spans="1:10" ht="18" customHeight="1" x14ac:dyDescent="0.25">
      <c r="A417" s="57"/>
      <c r="B417" s="57"/>
      <c r="C417" s="925"/>
      <c r="D417" s="925"/>
      <c r="E417" s="925"/>
      <c r="F417" s="925"/>
      <c r="G417" s="925"/>
      <c r="H417" s="925"/>
      <c r="I417" s="57"/>
      <c r="J417" s="57"/>
    </row>
    <row r="418" spans="1:10" ht="18" customHeight="1" x14ac:dyDescent="0.25">
      <c r="A418" s="57"/>
      <c r="B418" s="57"/>
      <c r="C418" s="925"/>
      <c r="D418" s="925"/>
      <c r="E418" s="925"/>
      <c r="F418" s="925"/>
      <c r="G418" s="925"/>
      <c r="H418" s="925"/>
      <c r="I418" s="57"/>
      <c r="J418" s="57"/>
    </row>
    <row r="419" spans="1:10" ht="18" customHeight="1" x14ac:dyDescent="0.25">
      <c r="A419" s="57"/>
      <c r="B419" s="57"/>
      <c r="C419" s="925"/>
      <c r="D419" s="925"/>
      <c r="E419" s="925"/>
      <c r="F419" s="925"/>
      <c r="G419" s="925"/>
      <c r="H419" s="925"/>
      <c r="I419" s="57"/>
      <c r="J419" s="57"/>
    </row>
    <row r="420" spans="1:10" ht="18" customHeight="1" x14ac:dyDescent="0.25">
      <c r="A420" s="57"/>
      <c r="B420" s="57"/>
      <c r="C420" s="925"/>
      <c r="D420" s="925"/>
      <c r="E420" s="925"/>
      <c r="F420" s="925"/>
      <c r="G420" s="925"/>
      <c r="H420" s="925"/>
      <c r="I420" s="57"/>
      <c r="J420" s="57"/>
    </row>
    <row r="421" spans="1:10" ht="18" customHeight="1" x14ac:dyDescent="0.25">
      <c r="A421" s="57"/>
      <c r="B421" s="57"/>
      <c r="C421" s="925"/>
      <c r="D421" s="925"/>
      <c r="E421" s="925"/>
      <c r="F421" s="925"/>
      <c r="G421" s="925"/>
      <c r="H421" s="925"/>
      <c r="I421" s="57"/>
      <c r="J421" s="57"/>
    </row>
    <row r="422" spans="1:10" ht="18" customHeight="1" x14ac:dyDescent="0.25">
      <c r="A422" s="57"/>
      <c r="B422" s="57"/>
      <c r="C422" s="925"/>
      <c r="D422" s="925"/>
      <c r="E422" s="925"/>
      <c r="F422" s="925"/>
      <c r="G422" s="925"/>
      <c r="H422" s="925"/>
      <c r="I422" s="57"/>
      <c r="J422" s="57"/>
    </row>
    <row r="423" spans="1:10" ht="18" customHeight="1" x14ac:dyDescent="0.25">
      <c r="A423" s="57"/>
      <c r="B423" s="57"/>
      <c r="C423" s="925"/>
      <c r="D423" s="925"/>
      <c r="E423" s="925"/>
      <c r="F423" s="925"/>
      <c r="G423" s="925"/>
      <c r="H423" s="925"/>
      <c r="I423" s="57"/>
      <c r="J423" s="57"/>
    </row>
    <row r="424" spans="1:10" ht="18" customHeight="1" x14ac:dyDescent="0.25">
      <c r="A424" s="57"/>
      <c r="B424" s="57"/>
      <c r="C424" s="925"/>
      <c r="D424" s="925"/>
      <c r="E424" s="925"/>
      <c r="F424" s="925"/>
      <c r="G424" s="925"/>
      <c r="H424" s="925"/>
      <c r="I424" s="57"/>
      <c r="J424" s="57"/>
    </row>
    <row r="425" spans="1:10" ht="18" customHeight="1" x14ac:dyDescent="0.25">
      <c r="A425" s="57"/>
      <c r="B425" s="57"/>
      <c r="C425" s="925"/>
      <c r="D425" s="925"/>
      <c r="E425" s="925"/>
      <c r="F425" s="925"/>
      <c r="G425" s="925"/>
      <c r="H425" s="925"/>
      <c r="I425" s="57"/>
      <c r="J425" s="57"/>
    </row>
    <row r="426" spans="1:10" ht="18" customHeight="1" x14ac:dyDescent="0.25">
      <c r="A426" s="57"/>
      <c r="B426" s="57"/>
      <c r="C426" s="925"/>
      <c r="D426" s="925"/>
      <c r="E426" s="925"/>
      <c r="F426" s="925"/>
      <c r="G426" s="925"/>
      <c r="H426" s="925"/>
      <c r="I426" s="57"/>
      <c r="J426" s="57"/>
    </row>
    <row r="427" spans="1:10" ht="18" customHeight="1" x14ac:dyDescent="0.25">
      <c r="A427" s="57"/>
      <c r="B427" s="57"/>
      <c r="C427" s="925"/>
      <c r="D427" s="925"/>
      <c r="E427" s="925"/>
      <c r="F427" s="925"/>
      <c r="G427" s="925"/>
      <c r="H427" s="925"/>
      <c r="I427" s="57"/>
      <c r="J427" s="57"/>
    </row>
    <row r="428" spans="1:10" ht="18" customHeight="1" x14ac:dyDescent="0.25">
      <c r="A428" s="57"/>
      <c r="B428" s="57"/>
      <c r="C428" s="925"/>
      <c r="D428" s="925"/>
      <c r="E428" s="925"/>
      <c r="F428" s="925"/>
      <c r="G428" s="925"/>
      <c r="H428" s="925"/>
      <c r="I428" s="57"/>
      <c r="J428" s="57"/>
    </row>
    <row r="429" spans="1:10" ht="18" customHeight="1" x14ac:dyDescent="0.25">
      <c r="A429" s="57"/>
      <c r="B429" s="57"/>
      <c r="C429" s="925"/>
      <c r="D429" s="925"/>
      <c r="E429" s="925"/>
      <c r="F429" s="925"/>
      <c r="G429" s="925"/>
      <c r="H429" s="925"/>
      <c r="I429" s="57"/>
      <c r="J429" s="57"/>
    </row>
    <row r="430" spans="1:10" ht="18" customHeight="1" x14ac:dyDescent="0.25">
      <c r="A430" s="57"/>
      <c r="B430" s="57"/>
      <c r="C430" s="925"/>
      <c r="D430" s="925"/>
      <c r="E430" s="925"/>
      <c r="F430" s="925"/>
      <c r="G430" s="925"/>
      <c r="H430" s="925"/>
      <c r="I430" s="57"/>
      <c r="J430" s="57"/>
    </row>
    <row r="431" spans="1:10" ht="18" customHeight="1" x14ac:dyDescent="0.25">
      <c r="A431" s="57"/>
      <c r="B431" s="57"/>
      <c r="C431" s="925"/>
      <c r="D431" s="925"/>
      <c r="E431" s="925"/>
      <c r="F431" s="925"/>
      <c r="G431" s="925"/>
      <c r="H431" s="925"/>
      <c r="I431" s="57"/>
      <c r="J431" s="57"/>
    </row>
    <row r="432" spans="1:10" ht="18" customHeight="1" x14ac:dyDescent="0.25">
      <c r="A432" s="57"/>
      <c r="B432" s="57"/>
      <c r="C432" s="925"/>
      <c r="D432" s="925"/>
      <c r="E432" s="925"/>
      <c r="F432" s="925"/>
      <c r="G432" s="925"/>
      <c r="H432" s="925"/>
      <c r="I432" s="57"/>
      <c r="J432" s="57"/>
    </row>
    <row r="433" spans="1:10" ht="18" customHeight="1" x14ac:dyDescent="0.25">
      <c r="A433" s="57"/>
      <c r="B433" s="57"/>
      <c r="C433" s="925"/>
      <c r="D433" s="925"/>
      <c r="E433" s="925"/>
      <c r="F433" s="925"/>
      <c r="G433" s="925"/>
      <c r="H433" s="925"/>
      <c r="I433" s="57"/>
      <c r="J433" s="57"/>
    </row>
    <row r="434" spans="1:10" ht="18" customHeight="1" x14ac:dyDescent="0.25">
      <c r="A434" s="57"/>
      <c r="B434" s="57"/>
      <c r="C434" s="925"/>
      <c r="D434" s="925"/>
      <c r="E434" s="925"/>
      <c r="F434" s="925"/>
      <c r="G434" s="925"/>
      <c r="H434" s="925"/>
      <c r="I434" s="57"/>
      <c r="J434" s="57"/>
    </row>
    <row r="435" spans="1:10" ht="18" customHeight="1" x14ac:dyDescent="0.25">
      <c r="A435" s="57"/>
      <c r="B435" s="57"/>
      <c r="C435" s="925"/>
      <c r="D435" s="925"/>
      <c r="E435" s="925"/>
      <c r="F435" s="925"/>
      <c r="G435" s="925"/>
      <c r="H435" s="925"/>
      <c r="I435" s="57"/>
      <c r="J435" s="57"/>
    </row>
    <row r="436" spans="1:10" ht="18" customHeight="1" x14ac:dyDescent="0.25">
      <c r="A436" s="57"/>
      <c r="B436" s="57"/>
      <c r="C436" s="925"/>
      <c r="D436" s="925"/>
      <c r="E436" s="925"/>
      <c r="F436" s="925"/>
      <c r="G436" s="925"/>
      <c r="H436" s="925"/>
      <c r="I436" s="57"/>
      <c r="J436" s="57"/>
    </row>
    <row r="437" spans="1:10" ht="18" customHeight="1" x14ac:dyDescent="0.25">
      <c r="A437" s="57"/>
      <c r="B437" s="57"/>
      <c r="C437" s="925"/>
      <c r="D437" s="925"/>
      <c r="E437" s="925"/>
      <c r="F437" s="925"/>
      <c r="G437" s="925"/>
      <c r="H437" s="925"/>
      <c r="I437" s="57"/>
      <c r="J437" s="57"/>
    </row>
    <row r="438" spans="1:10" ht="18" customHeight="1" x14ac:dyDescent="0.25">
      <c r="A438" s="57"/>
      <c r="B438" s="57"/>
      <c r="C438" s="925"/>
      <c r="D438" s="925"/>
      <c r="E438" s="925"/>
      <c r="F438" s="925"/>
      <c r="G438" s="925"/>
      <c r="H438" s="925"/>
      <c r="I438" s="57"/>
      <c r="J438" s="57"/>
    </row>
    <row r="439" spans="1:10" ht="18" customHeight="1" x14ac:dyDescent="0.25">
      <c r="A439" s="57"/>
      <c r="B439" s="57"/>
      <c r="C439" s="925"/>
      <c r="D439" s="925"/>
      <c r="E439" s="925"/>
      <c r="F439" s="925"/>
      <c r="G439" s="925"/>
      <c r="H439" s="925"/>
      <c r="I439" s="57"/>
      <c r="J439" s="57"/>
    </row>
    <row r="440" spans="1:10" ht="18" customHeight="1" x14ac:dyDescent="0.25">
      <c r="A440" s="57"/>
      <c r="B440" s="57"/>
      <c r="C440" s="925"/>
      <c r="D440" s="925"/>
      <c r="E440" s="925"/>
      <c r="F440" s="925"/>
      <c r="G440" s="925"/>
      <c r="H440" s="925"/>
      <c r="I440" s="57"/>
      <c r="J440" s="57"/>
    </row>
    <row r="441" spans="1:10" ht="18" customHeight="1" x14ac:dyDescent="0.25">
      <c r="A441" s="57"/>
      <c r="B441" s="57"/>
      <c r="C441" s="925"/>
      <c r="D441" s="925"/>
      <c r="E441" s="925"/>
      <c r="F441" s="925"/>
      <c r="G441" s="925"/>
      <c r="H441" s="925"/>
      <c r="I441" s="57"/>
      <c r="J441" s="57"/>
    </row>
    <row r="442" spans="1:10" ht="18" customHeight="1" x14ac:dyDescent="0.25">
      <c r="A442" s="57"/>
      <c r="B442" s="57"/>
      <c r="C442" s="925"/>
      <c r="D442" s="925"/>
      <c r="E442" s="925"/>
      <c r="F442" s="925"/>
      <c r="G442" s="925"/>
      <c r="H442" s="925"/>
      <c r="I442" s="57"/>
      <c r="J442" s="57"/>
    </row>
    <row r="443" spans="1:10" ht="18" customHeight="1" x14ac:dyDescent="0.25">
      <c r="A443" s="57"/>
      <c r="B443" s="57"/>
      <c r="C443" s="925"/>
      <c r="D443" s="925"/>
      <c r="E443" s="925"/>
      <c r="F443" s="925"/>
      <c r="G443" s="925"/>
      <c r="H443" s="925"/>
      <c r="I443" s="57"/>
      <c r="J443" s="57"/>
    </row>
    <row r="444" spans="1:10" ht="18" customHeight="1" x14ac:dyDescent="0.25">
      <c r="A444" s="57"/>
      <c r="B444" s="57"/>
      <c r="C444" s="925"/>
      <c r="D444" s="925"/>
      <c r="E444" s="925"/>
      <c r="F444" s="925"/>
      <c r="G444" s="925"/>
      <c r="H444" s="925"/>
      <c r="I444" s="57"/>
      <c r="J444" s="57"/>
    </row>
    <row r="445" spans="1:10" ht="18" customHeight="1" x14ac:dyDescent="0.25">
      <c r="A445" s="57"/>
      <c r="B445" s="57"/>
      <c r="C445" s="925"/>
      <c r="D445" s="925"/>
      <c r="E445" s="925"/>
      <c r="F445" s="925"/>
      <c r="G445" s="925"/>
      <c r="H445" s="925"/>
      <c r="I445" s="57"/>
      <c r="J445" s="57"/>
    </row>
    <row r="446" spans="1:10" ht="18" customHeight="1" x14ac:dyDescent="0.25">
      <c r="A446" s="57"/>
      <c r="B446" s="57"/>
      <c r="C446" s="925"/>
      <c r="D446" s="925"/>
      <c r="E446" s="925"/>
      <c r="F446" s="925"/>
      <c r="G446" s="925"/>
      <c r="H446" s="925"/>
      <c r="I446" s="57"/>
      <c r="J446" s="57"/>
    </row>
    <row r="447" spans="1:10" ht="18" customHeight="1" x14ac:dyDescent="0.25">
      <c r="A447" s="57"/>
      <c r="B447" s="57"/>
      <c r="C447" s="925"/>
      <c r="D447" s="925"/>
      <c r="E447" s="925"/>
      <c r="F447" s="925"/>
      <c r="G447" s="925"/>
      <c r="H447" s="925"/>
      <c r="I447" s="57"/>
      <c r="J447" s="57"/>
    </row>
    <row r="448" spans="1:10" ht="18" customHeight="1" x14ac:dyDescent="0.25">
      <c r="A448" s="57"/>
      <c r="B448" s="57"/>
      <c r="C448" s="925"/>
      <c r="D448" s="925"/>
      <c r="E448" s="925"/>
      <c r="F448" s="925"/>
      <c r="G448" s="925"/>
      <c r="H448" s="925"/>
      <c r="I448" s="57"/>
      <c r="J448" s="57"/>
    </row>
    <row r="449" spans="1:10" ht="18" customHeight="1" x14ac:dyDescent="0.25">
      <c r="A449" s="57"/>
      <c r="B449" s="57"/>
      <c r="C449" s="925"/>
      <c r="D449" s="925"/>
      <c r="E449" s="925"/>
      <c r="F449" s="925"/>
      <c r="G449" s="925"/>
      <c r="H449" s="925"/>
      <c r="I449" s="57"/>
      <c r="J449" s="57"/>
    </row>
    <row r="450" spans="1:10" ht="18" customHeight="1" x14ac:dyDescent="0.25">
      <c r="A450" s="57"/>
      <c r="B450" s="57"/>
      <c r="C450" s="925"/>
      <c r="D450" s="925"/>
      <c r="E450" s="925"/>
      <c r="F450" s="925"/>
      <c r="G450" s="925"/>
      <c r="H450" s="925"/>
      <c r="I450" s="57"/>
      <c r="J450" s="57"/>
    </row>
    <row r="451" spans="1:10" ht="18" customHeight="1" x14ac:dyDescent="0.25">
      <c r="A451" s="57"/>
      <c r="B451" s="57"/>
      <c r="C451" s="925"/>
      <c r="D451" s="925"/>
      <c r="E451" s="925"/>
      <c r="F451" s="925"/>
      <c r="G451" s="925"/>
      <c r="H451" s="925"/>
      <c r="I451" s="57"/>
      <c r="J451" s="57"/>
    </row>
    <row r="452" spans="1:10" ht="18" customHeight="1" x14ac:dyDescent="0.25">
      <c r="A452" s="57"/>
      <c r="B452" s="57"/>
      <c r="C452" s="925"/>
      <c r="D452" s="925"/>
      <c r="E452" s="925"/>
      <c r="F452" s="925"/>
      <c r="G452" s="925"/>
      <c r="H452" s="925"/>
      <c r="I452" s="57"/>
      <c r="J452" s="57"/>
    </row>
    <row r="453" spans="1:10" ht="18" customHeight="1" x14ac:dyDescent="0.25">
      <c r="A453" s="57"/>
      <c r="B453" s="57"/>
      <c r="C453" s="925"/>
      <c r="D453" s="925"/>
      <c r="E453" s="925"/>
      <c r="F453" s="925"/>
      <c r="G453" s="925"/>
      <c r="H453" s="925"/>
      <c r="I453" s="57"/>
      <c r="J453" s="57"/>
    </row>
    <row r="454" spans="1:10" ht="18" customHeight="1" x14ac:dyDescent="0.25">
      <c r="A454" s="57"/>
      <c r="B454" s="57"/>
      <c r="C454" s="925"/>
      <c r="D454" s="925"/>
      <c r="E454" s="925"/>
      <c r="F454" s="925"/>
      <c r="G454" s="925"/>
      <c r="H454" s="925"/>
      <c r="I454" s="57"/>
      <c r="J454" s="57"/>
    </row>
    <row r="455" spans="1:10" ht="18" customHeight="1" x14ac:dyDescent="0.25">
      <c r="A455" s="57"/>
      <c r="B455" s="57"/>
      <c r="C455" s="925"/>
      <c r="D455" s="925"/>
      <c r="E455" s="925"/>
      <c r="F455" s="925"/>
      <c r="G455" s="925"/>
      <c r="H455" s="925"/>
      <c r="I455" s="57"/>
      <c r="J455" s="57"/>
    </row>
    <row r="456" spans="1:10" ht="18" customHeight="1" x14ac:dyDescent="0.25">
      <c r="A456" s="57"/>
      <c r="B456" s="57"/>
      <c r="C456" s="925"/>
      <c r="D456" s="925"/>
      <c r="E456" s="925"/>
      <c r="F456" s="925"/>
      <c r="G456" s="925"/>
      <c r="H456" s="925"/>
      <c r="I456" s="57"/>
      <c r="J456" s="57"/>
    </row>
    <row r="457" spans="1:10" ht="18" customHeight="1" x14ac:dyDescent="0.25">
      <c r="A457" s="57"/>
      <c r="B457" s="57"/>
      <c r="C457" s="925"/>
      <c r="D457" s="925"/>
      <c r="E457" s="925"/>
      <c r="F457" s="925"/>
      <c r="G457" s="925"/>
      <c r="H457" s="925"/>
      <c r="I457" s="57"/>
      <c r="J457" s="57"/>
    </row>
    <row r="458" spans="1:10" ht="18" customHeight="1" x14ac:dyDescent="0.25">
      <c r="A458" s="57"/>
      <c r="B458" s="57"/>
      <c r="C458" s="925"/>
      <c r="D458" s="925"/>
      <c r="E458" s="925"/>
      <c r="F458" s="925"/>
      <c r="G458" s="925"/>
      <c r="H458" s="925"/>
      <c r="I458" s="57"/>
      <c r="J458" s="57"/>
    </row>
    <row r="459" spans="1:10" ht="18" customHeight="1" x14ac:dyDescent="0.25">
      <c r="A459" s="57"/>
      <c r="B459" s="57"/>
      <c r="C459" s="925"/>
      <c r="D459" s="925"/>
      <c r="E459" s="925"/>
      <c r="F459" s="925"/>
      <c r="G459" s="925"/>
      <c r="H459" s="925"/>
      <c r="I459" s="57"/>
      <c r="J459" s="57"/>
    </row>
    <row r="460" spans="1:10" ht="18" customHeight="1" x14ac:dyDescent="0.25">
      <c r="A460" s="57"/>
      <c r="B460" s="57"/>
      <c r="C460" s="925"/>
      <c r="D460" s="925"/>
      <c r="E460" s="925"/>
      <c r="F460" s="925"/>
      <c r="G460" s="925"/>
      <c r="H460" s="925"/>
      <c r="I460" s="57"/>
      <c r="J460" s="57"/>
    </row>
    <row r="461" spans="1:10" ht="18" customHeight="1" x14ac:dyDescent="0.25">
      <c r="A461" s="57"/>
      <c r="B461" s="57"/>
      <c r="C461" s="925"/>
      <c r="D461" s="925"/>
      <c r="E461" s="925"/>
      <c r="F461" s="925"/>
      <c r="G461" s="925"/>
      <c r="H461" s="925"/>
      <c r="I461" s="57"/>
      <c r="J461" s="57"/>
    </row>
    <row r="462" spans="1:10" ht="18" customHeight="1" x14ac:dyDescent="0.25">
      <c r="A462" s="57"/>
      <c r="B462" s="57"/>
      <c r="C462" s="925"/>
      <c r="D462" s="925"/>
      <c r="E462" s="925"/>
      <c r="F462" s="925"/>
      <c r="G462" s="925"/>
      <c r="H462" s="925"/>
      <c r="I462" s="57"/>
      <c r="J462" s="57"/>
    </row>
    <row r="463" spans="1:10" ht="18" customHeight="1" x14ac:dyDescent="0.25">
      <c r="A463" s="57"/>
      <c r="B463" s="57"/>
      <c r="C463" s="925"/>
      <c r="D463" s="925"/>
      <c r="E463" s="925"/>
      <c r="F463" s="925"/>
      <c r="G463" s="925"/>
      <c r="H463" s="925"/>
      <c r="I463" s="57"/>
      <c r="J463" s="57"/>
    </row>
    <row r="464" spans="1:10" ht="18" customHeight="1" x14ac:dyDescent="0.25">
      <c r="A464" s="57"/>
      <c r="B464" s="57"/>
      <c r="C464" s="925"/>
      <c r="D464" s="925"/>
      <c r="E464" s="925"/>
      <c r="F464" s="925"/>
      <c r="G464" s="925"/>
      <c r="H464" s="925"/>
      <c r="I464" s="57"/>
      <c r="J464" s="57"/>
    </row>
    <row r="465" spans="1:10" ht="18" customHeight="1" x14ac:dyDescent="0.25">
      <c r="A465" s="57"/>
      <c r="B465" s="57"/>
      <c r="C465" s="925"/>
      <c r="D465" s="925"/>
      <c r="E465" s="925"/>
      <c r="F465" s="925"/>
      <c r="G465" s="925"/>
      <c r="H465" s="925"/>
      <c r="I465" s="57"/>
      <c r="J465" s="57"/>
    </row>
    <row r="466" spans="1:10" ht="18" customHeight="1" x14ac:dyDescent="0.25">
      <c r="A466" s="57"/>
      <c r="B466" s="57"/>
      <c r="C466" s="925"/>
      <c r="D466" s="925"/>
      <c r="E466" s="925"/>
      <c r="F466" s="925"/>
      <c r="G466" s="925"/>
      <c r="H466" s="925"/>
      <c r="I466" s="57"/>
      <c r="J466" s="57"/>
    </row>
    <row r="467" spans="1:10" ht="18" customHeight="1" x14ac:dyDescent="0.25">
      <c r="A467" s="57"/>
      <c r="B467" s="57"/>
      <c r="C467" s="925"/>
      <c r="D467" s="925"/>
      <c r="E467" s="925"/>
      <c r="F467" s="925"/>
      <c r="G467" s="925"/>
      <c r="H467" s="925"/>
      <c r="I467" s="57"/>
      <c r="J467" s="57"/>
    </row>
    <row r="468" spans="1:10" ht="18" customHeight="1" x14ac:dyDescent="0.25">
      <c r="A468" s="57"/>
      <c r="B468" s="57"/>
      <c r="C468" s="925"/>
      <c r="D468" s="925"/>
      <c r="E468" s="925"/>
      <c r="F468" s="925"/>
      <c r="G468" s="925"/>
      <c r="H468" s="925"/>
      <c r="I468" s="57"/>
      <c r="J468" s="57"/>
    </row>
    <row r="469" spans="1:10" ht="18" customHeight="1" x14ac:dyDescent="0.25">
      <c r="A469" s="57"/>
      <c r="B469" s="57"/>
      <c r="C469" s="925"/>
      <c r="D469" s="925"/>
      <c r="E469" s="925"/>
      <c r="F469" s="925"/>
      <c r="G469" s="925"/>
      <c r="H469" s="925"/>
      <c r="I469" s="57"/>
      <c r="J469" s="57"/>
    </row>
    <row r="470" spans="1:10" ht="18" customHeight="1" x14ac:dyDescent="0.25">
      <c r="A470" s="57"/>
      <c r="B470" s="57"/>
      <c r="C470" s="925"/>
      <c r="D470" s="925"/>
      <c r="E470" s="925"/>
      <c r="F470" s="925"/>
      <c r="G470" s="925"/>
      <c r="H470" s="925"/>
      <c r="I470" s="57"/>
      <c r="J470" s="57"/>
    </row>
    <row r="471" spans="1:10" ht="18" customHeight="1" x14ac:dyDescent="0.25">
      <c r="A471" s="57"/>
      <c r="B471" s="57"/>
      <c r="C471" s="925"/>
      <c r="D471" s="925"/>
      <c r="E471" s="925"/>
      <c r="F471" s="925"/>
      <c r="G471" s="925"/>
      <c r="H471" s="925"/>
      <c r="I471" s="57"/>
      <c r="J471" s="57"/>
    </row>
    <row r="472" spans="1:10" ht="18" customHeight="1" x14ac:dyDescent="0.25">
      <c r="A472" s="57"/>
      <c r="B472" s="57"/>
      <c r="C472" s="925"/>
      <c r="D472" s="925"/>
      <c r="E472" s="925"/>
      <c r="F472" s="925"/>
      <c r="G472" s="925"/>
      <c r="H472" s="925"/>
      <c r="I472" s="57"/>
      <c r="J472" s="57"/>
    </row>
    <row r="473" spans="1:10" ht="18" customHeight="1" x14ac:dyDescent="0.25">
      <c r="A473" s="57"/>
      <c r="B473" s="57"/>
      <c r="C473" s="925"/>
      <c r="D473" s="925"/>
      <c r="E473" s="925"/>
      <c r="F473" s="925"/>
      <c r="G473" s="925"/>
      <c r="H473" s="925"/>
      <c r="I473" s="57"/>
      <c r="J473" s="57"/>
    </row>
    <row r="474" spans="1:10" ht="18" customHeight="1" x14ac:dyDescent="0.25">
      <c r="A474" s="57"/>
      <c r="B474" s="57"/>
      <c r="C474" s="925"/>
      <c r="D474" s="925"/>
      <c r="E474" s="925"/>
      <c r="F474" s="925"/>
      <c r="G474" s="925"/>
      <c r="H474" s="925"/>
      <c r="I474" s="57"/>
      <c r="J474" s="57"/>
    </row>
    <row r="475" spans="1:10" ht="18" customHeight="1" x14ac:dyDescent="0.25">
      <c r="A475" s="57"/>
      <c r="B475" s="57"/>
      <c r="C475" s="925"/>
      <c r="D475" s="925"/>
      <c r="E475" s="925"/>
      <c r="F475" s="925"/>
      <c r="G475" s="925"/>
      <c r="H475" s="925"/>
      <c r="I475" s="57"/>
      <c r="J475" s="57"/>
    </row>
    <row r="476" spans="1:10" ht="18" customHeight="1" x14ac:dyDescent="0.25">
      <c r="A476" s="57"/>
      <c r="B476" s="57"/>
      <c r="C476" s="925"/>
      <c r="D476" s="925"/>
      <c r="E476" s="925"/>
      <c r="F476" s="925"/>
      <c r="G476" s="925"/>
      <c r="H476" s="925"/>
      <c r="I476" s="57"/>
      <c r="J476" s="57"/>
    </row>
    <row r="477" spans="1:10" ht="18" customHeight="1" x14ac:dyDescent="0.25">
      <c r="A477" s="57"/>
      <c r="B477" s="57"/>
      <c r="C477" s="925"/>
      <c r="D477" s="925"/>
      <c r="E477" s="925"/>
      <c r="F477" s="925"/>
      <c r="G477" s="925"/>
      <c r="H477" s="925"/>
      <c r="I477" s="57"/>
      <c r="J477" s="57"/>
    </row>
    <row r="478" spans="1:10" ht="18" customHeight="1" x14ac:dyDescent="0.25">
      <c r="A478" s="57"/>
      <c r="B478" s="57"/>
      <c r="C478" s="925"/>
      <c r="D478" s="925"/>
      <c r="E478" s="925"/>
      <c r="F478" s="925"/>
      <c r="G478" s="925"/>
      <c r="H478" s="925"/>
      <c r="I478" s="57"/>
      <c r="J478" s="57"/>
    </row>
    <row r="479" spans="1:10" ht="18" customHeight="1" x14ac:dyDescent="0.25">
      <c r="A479" s="57"/>
      <c r="B479" s="57"/>
      <c r="C479" s="925"/>
      <c r="D479" s="925"/>
      <c r="E479" s="925"/>
      <c r="F479" s="925"/>
      <c r="G479" s="925"/>
      <c r="H479" s="925"/>
      <c r="I479" s="57"/>
      <c r="J479" s="57"/>
    </row>
    <row r="480" spans="1:10" ht="18" customHeight="1" x14ac:dyDescent="0.25">
      <c r="A480" s="57"/>
      <c r="B480" s="57"/>
      <c r="C480" s="925"/>
      <c r="D480" s="925"/>
      <c r="E480" s="925"/>
      <c r="F480" s="925"/>
      <c r="G480" s="925"/>
      <c r="H480" s="925"/>
      <c r="I480" s="57"/>
      <c r="J480" s="57"/>
    </row>
    <row r="481" spans="1:10" ht="18" customHeight="1" x14ac:dyDescent="0.25">
      <c r="A481" s="57"/>
      <c r="B481" s="57"/>
      <c r="C481" s="925"/>
      <c r="D481" s="925"/>
      <c r="E481" s="925"/>
      <c r="F481" s="925"/>
      <c r="G481" s="925"/>
      <c r="H481" s="925"/>
      <c r="I481" s="57"/>
      <c r="J481" s="57"/>
    </row>
    <row r="482" spans="1:10" ht="18" customHeight="1" x14ac:dyDescent="0.25">
      <c r="A482" s="57"/>
      <c r="B482" s="57"/>
      <c r="C482" s="925"/>
      <c r="D482" s="925"/>
      <c r="E482" s="925"/>
      <c r="F482" s="925"/>
      <c r="G482" s="925"/>
      <c r="H482" s="925"/>
      <c r="I482" s="57"/>
      <c r="J482" s="57"/>
    </row>
    <row r="483" spans="1:10" ht="18" customHeight="1" x14ac:dyDescent="0.25">
      <c r="A483" s="57"/>
      <c r="B483" s="57"/>
      <c r="C483" s="925"/>
      <c r="D483" s="925"/>
      <c r="E483" s="925"/>
      <c r="F483" s="925"/>
      <c r="G483" s="925"/>
      <c r="H483" s="925"/>
      <c r="I483" s="57"/>
      <c r="J483" s="57"/>
    </row>
    <row r="484" spans="1:10" ht="18" customHeight="1" x14ac:dyDescent="0.25">
      <c r="A484" s="57"/>
      <c r="B484" s="57"/>
      <c r="C484" s="925"/>
      <c r="D484" s="925"/>
      <c r="E484" s="925"/>
      <c r="F484" s="925"/>
      <c r="G484" s="925"/>
      <c r="H484" s="925"/>
      <c r="I484" s="57"/>
      <c r="J484" s="57"/>
    </row>
    <row r="485" spans="1:10" ht="18" customHeight="1" x14ac:dyDescent="0.25">
      <c r="A485" s="57"/>
      <c r="B485" s="57"/>
      <c r="C485" s="925"/>
      <c r="D485" s="925"/>
      <c r="E485" s="925"/>
      <c r="F485" s="925"/>
      <c r="G485" s="925"/>
      <c r="H485" s="925"/>
      <c r="I485" s="57"/>
      <c r="J485" s="57"/>
    </row>
    <row r="486" spans="1:10" ht="18" customHeight="1" x14ac:dyDescent="0.25">
      <c r="A486" s="57"/>
      <c r="B486" s="57"/>
      <c r="C486" s="925"/>
      <c r="D486" s="925"/>
      <c r="E486" s="925"/>
      <c r="F486" s="925"/>
      <c r="G486" s="925"/>
      <c r="H486" s="925"/>
      <c r="I486" s="57"/>
      <c r="J486" s="57"/>
    </row>
    <row r="487" spans="1:10" ht="18" customHeight="1" x14ac:dyDescent="0.25">
      <c r="A487" s="57"/>
      <c r="B487" s="57"/>
      <c r="C487" s="925"/>
      <c r="D487" s="925"/>
      <c r="E487" s="925"/>
      <c r="F487" s="925"/>
      <c r="G487" s="925"/>
      <c r="H487" s="925"/>
      <c r="I487" s="57"/>
      <c r="J487" s="57"/>
    </row>
    <row r="488" spans="1:10" ht="18" customHeight="1" x14ac:dyDescent="0.25">
      <c r="A488" s="57"/>
      <c r="B488" s="57"/>
      <c r="C488" s="925"/>
      <c r="D488" s="925"/>
      <c r="E488" s="925"/>
      <c r="F488" s="925"/>
      <c r="G488" s="925"/>
      <c r="H488" s="925"/>
      <c r="I488" s="57"/>
      <c r="J488" s="57"/>
    </row>
    <row r="489" spans="1:10" ht="18" customHeight="1" x14ac:dyDescent="0.25">
      <c r="A489" s="57"/>
      <c r="B489" s="57"/>
      <c r="C489" s="925"/>
      <c r="D489" s="925"/>
      <c r="E489" s="925"/>
      <c r="F489" s="925"/>
      <c r="G489" s="925"/>
      <c r="H489" s="925"/>
      <c r="I489" s="57"/>
      <c r="J489" s="57"/>
    </row>
    <row r="490" spans="1:10" ht="18" customHeight="1" x14ac:dyDescent="0.25">
      <c r="A490" s="57"/>
      <c r="B490" s="57"/>
      <c r="C490" s="925"/>
      <c r="D490" s="925"/>
      <c r="E490" s="925"/>
      <c r="F490" s="925"/>
      <c r="G490" s="925"/>
      <c r="H490" s="925"/>
      <c r="I490" s="57"/>
      <c r="J490" s="57"/>
    </row>
    <row r="491" spans="1:10" ht="18" customHeight="1" x14ac:dyDescent="0.25">
      <c r="A491" s="57"/>
      <c r="B491" s="57"/>
      <c r="C491" s="925"/>
      <c r="D491" s="925"/>
      <c r="E491" s="925"/>
      <c r="F491" s="925"/>
      <c r="G491" s="925"/>
      <c r="H491" s="925"/>
      <c r="I491" s="57"/>
      <c r="J491" s="57"/>
    </row>
    <row r="492" spans="1:10" ht="18" customHeight="1" x14ac:dyDescent="0.25">
      <c r="A492" s="57"/>
      <c r="B492" s="57"/>
      <c r="C492" s="925"/>
      <c r="D492" s="925"/>
      <c r="E492" s="925"/>
      <c r="F492" s="925"/>
      <c r="G492" s="925"/>
      <c r="H492" s="925"/>
      <c r="I492" s="57"/>
      <c r="J492" s="57"/>
    </row>
    <row r="493" spans="1:10" ht="18" customHeight="1" x14ac:dyDescent="0.25">
      <c r="A493" s="57"/>
      <c r="B493" s="57"/>
      <c r="C493" s="925"/>
      <c r="D493" s="925"/>
      <c r="E493" s="925"/>
      <c r="F493" s="925"/>
      <c r="G493" s="925"/>
      <c r="H493" s="925"/>
      <c r="I493" s="57"/>
      <c r="J493" s="57"/>
    </row>
    <row r="494" spans="1:10" ht="18" customHeight="1" x14ac:dyDescent="0.25">
      <c r="A494" s="57"/>
      <c r="B494" s="57"/>
      <c r="C494" s="925"/>
      <c r="D494" s="925"/>
      <c r="E494" s="925"/>
      <c r="F494" s="925"/>
      <c r="G494" s="925"/>
      <c r="H494" s="925"/>
      <c r="I494" s="57"/>
      <c r="J494" s="57"/>
    </row>
    <row r="495" spans="1:10" ht="18" customHeight="1" x14ac:dyDescent="0.25">
      <c r="A495" s="57"/>
      <c r="B495" s="57"/>
      <c r="C495" s="925"/>
      <c r="D495" s="925"/>
      <c r="E495" s="925"/>
      <c r="F495" s="925"/>
      <c r="G495" s="925"/>
      <c r="H495" s="925"/>
      <c r="I495" s="57"/>
      <c r="J495" s="57"/>
    </row>
    <row r="496" spans="1:10" ht="18" customHeight="1" x14ac:dyDescent="0.25">
      <c r="A496" s="57"/>
      <c r="B496" s="57"/>
      <c r="C496" s="925"/>
      <c r="D496" s="925"/>
      <c r="E496" s="925"/>
      <c r="F496" s="925"/>
      <c r="G496" s="925"/>
      <c r="H496" s="925"/>
      <c r="I496" s="57"/>
      <c r="J496" s="57"/>
    </row>
    <row r="497" spans="1:10" ht="18" customHeight="1" x14ac:dyDescent="0.25">
      <c r="A497" s="57"/>
      <c r="B497" s="57"/>
      <c r="C497" s="925"/>
      <c r="D497" s="925"/>
      <c r="E497" s="925"/>
      <c r="F497" s="925"/>
      <c r="G497" s="925"/>
      <c r="H497" s="925"/>
      <c r="I497" s="57"/>
      <c r="J497" s="57"/>
    </row>
    <row r="498" spans="1:10" ht="18" customHeight="1" x14ac:dyDescent="0.25">
      <c r="A498" s="57"/>
      <c r="B498" s="57"/>
      <c r="C498" s="925"/>
      <c r="D498" s="925"/>
      <c r="E498" s="925"/>
      <c r="F498" s="925"/>
      <c r="G498" s="925"/>
      <c r="H498" s="925"/>
      <c r="I498" s="57"/>
      <c r="J498" s="57"/>
    </row>
    <row r="499" spans="1:10" ht="18" customHeight="1" x14ac:dyDescent="0.25">
      <c r="A499" s="57"/>
      <c r="B499" s="57"/>
      <c r="C499" s="925"/>
      <c r="D499" s="925"/>
      <c r="E499" s="925"/>
      <c r="F499" s="925"/>
      <c r="G499" s="925"/>
      <c r="H499" s="925"/>
      <c r="I499" s="57"/>
      <c r="J499" s="57"/>
    </row>
    <row r="500" spans="1:10" ht="18" customHeight="1" x14ac:dyDescent="0.25">
      <c r="A500" s="57"/>
      <c r="B500" s="57"/>
      <c r="C500" s="925"/>
      <c r="D500" s="925"/>
      <c r="E500" s="925"/>
      <c r="F500" s="925"/>
      <c r="G500" s="925"/>
      <c r="H500" s="925"/>
      <c r="I500" s="57"/>
      <c r="J500" s="57"/>
    </row>
    <row r="501" spans="1:10" ht="18" customHeight="1" x14ac:dyDescent="0.25">
      <c r="A501" s="57"/>
      <c r="B501" s="57"/>
      <c r="C501" s="925"/>
      <c r="D501" s="925"/>
      <c r="E501" s="925"/>
      <c r="F501" s="925"/>
      <c r="G501" s="925"/>
      <c r="H501" s="925"/>
      <c r="I501" s="57"/>
      <c r="J501" s="57"/>
    </row>
    <row r="502" spans="1:10" ht="18" customHeight="1" x14ac:dyDescent="0.25">
      <c r="A502" s="57"/>
      <c r="B502" s="57"/>
      <c r="C502" s="925"/>
      <c r="D502" s="925"/>
      <c r="E502" s="925"/>
      <c r="F502" s="925"/>
      <c r="G502" s="925"/>
      <c r="H502" s="925"/>
      <c r="I502" s="57"/>
      <c r="J502" s="57"/>
    </row>
    <row r="503" spans="1:10" ht="18" customHeight="1" x14ac:dyDescent="0.25">
      <c r="A503" s="57"/>
      <c r="B503" s="57"/>
      <c r="C503" s="925"/>
      <c r="D503" s="925"/>
      <c r="E503" s="925"/>
      <c r="F503" s="925"/>
      <c r="G503" s="925"/>
      <c r="H503" s="925"/>
      <c r="I503" s="57"/>
      <c r="J503" s="57"/>
    </row>
    <row r="504" spans="1:10" ht="18" customHeight="1" x14ac:dyDescent="0.25">
      <c r="A504" s="57"/>
      <c r="B504" s="57"/>
      <c r="C504" s="925"/>
      <c r="D504" s="925"/>
      <c r="E504" s="925"/>
      <c r="F504" s="925"/>
      <c r="G504" s="925"/>
      <c r="H504" s="925"/>
      <c r="I504" s="57"/>
      <c r="J504" s="57"/>
    </row>
    <row r="505" spans="1:10" ht="18" customHeight="1" x14ac:dyDescent="0.25">
      <c r="A505" s="57"/>
      <c r="B505" s="57"/>
      <c r="C505" s="925"/>
      <c r="D505" s="925"/>
      <c r="E505" s="925"/>
      <c r="F505" s="925"/>
      <c r="G505" s="925"/>
      <c r="H505" s="925"/>
      <c r="I505" s="57"/>
      <c r="J505" s="57"/>
    </row>
    <row r="506" spans="1:10" ht="18" customHeight="1" x14ac:dyDescent="0.25">
      <c r="A506" s="57"/>
      <c r="B506" s="57"/>
      <c r="C506" s="925"/>
      <c r="D506" s="925"/>
      <c r="E506" s="925"/>
      <c r="F506" s="925"/>
      <c r="G506" s="925"/>
      <c r="H506" s="925"/>
      <c r="I506" s="57"/>
      <c r="J506" s="57"/>
    </row>
    <row r="507" spans="1:10" ht="18" customHeight="1" x14ac:dyDescent="0.25">
      <c r="A507" s="57"/>
      <c r="B507" s="57"/>
      <c r="C507" s="925"/>
      <c r="D507" s="925"/>
      <c r="E507" s="925"/>
      <c r="F507" s="925"/>
      <c r="G507" s="925"/>
      <c r="H507" s="925"/>
      <c r="I507" s="57"/>
      <c r="J507" s="57"/>
    </row>
    <row r="508" spans="1:10" ht="18" customHeight="1" x14ac:dyDescent="0.25">
      <c r="A508" s="57"/>
      <c r="B508" s="57"/>
      <c r="C508" s="925"/>
      <c r="D508" s="925"/>
      <c r="E508" s="925"/>
      <c r="F508" s="925"/>
      <c r="G508" s="925"/>
      <c r="H508" s="925"/>
      <c r="I508" s="57"/>
      <c r="J508" s="57"/>
    </row>
    <row r="509" spans="1:10" ht="18" customHeight="1" x14ac:dyDescent="0.25">
      <c r="A509" s="57"/>
      <c r="B509" s="57"/>
      <c r="C509" s="925"/>
      <c r="D509" s="925"/>
      <c r="E509" s="925"/>
      <c r="F509" s="925"/>
      <c r="G509" s="925"/>
      <c r="H509" s="925"/>
      <c r="I509" s="57"/>
      <c r="J509" s="57"/>
    </row>
    <row r="510" spans="1:10" ht="18" customHeight="1" x14ac:dyDescent="0.25">
      <c r="A510" s="57"/>
      <c r="B510" s="57"/>
      <c r="C510" s="925"/>
      <c r="D510" s="925"/>
      <c r="E510" s="925"/>
      <c r="F510" s="925"/>
      <c r="G510" s="925"/>
      <c r="H510" s="925"/>
      <c r="I510" s="57"/>
      <c r="J510" s="57"/>
    </row>
    <row r="511" spans="1:10" ht="18" customHeight="1" x14ac:dyDescent="0.25">
      <c r="A511" s="57"/>
      <c r="B511" s="57"/>
      <c r="C511" s="925"/>
      <c r="D511" s="925"/>
      <c r="E511" s="925"/>
      <c r="F511" s="925"/>
      <c r="G511" s="925"/>
      <c r="H511" s="925"/>
      <c r="I511" s="57"/>
      <c r="J511" s="57"/>
    </row>
    <row r="512" spans="1:10" ht="18" customHeight="1" x14ac:dyDescent="0.25">
      <c r="A512" s="57"/>
      <c r="B512" s="57"/>
      <c r="C512" s="925"/>
      <c r="D512" s="925"/>
      <c r="E512" s="925"/>
      <c r="F512" s="925"/>
      <c r="G512" s="925"/>
      <c r="H512" s="925"/>
      <c r="I512" s="57"/>
      <c r="J512" s="57"/>
    </row>
    <row r="513" spans="1:10" ht="18" customHeight="1" x14ac:dyDescent="0.25">
      <c r="A513" s="57"/>
      <c r="B513" s="57"/>
      <c r="C513" s="925"/>
      <c r="D513" s="925"/>
      <c r="E513" s="925"/>
      <c r="F513" s="925"/>
      <c r="G513" s="925"/>
      <c r="H513" s="925"/>
      <c r="I513" s="57"/>
      <c r="J513" s="57"/>
    </row>
    <row r="514" spans="1:10" ht="18" customHeight="1" x14ac:dyDescent="0.25">
      <c r="A514" s="57"/>
      <c r="B514" s="57"/>
      <c r="C514" s="925"/>
      <c r="D514" s="925"/>
      <c r="E514" s="925"/>
      <c r="F514" s="925"/>
      <c r="G514" s="925"/>
      <c r="H514" s="925"/>
      <c r="I514" s="57"/>
      <c r="J514" s="57"/>
    </row>
    <row r="515" spans="1:10" ht="18" customHeight="1" x14ac:dyDescent="0.25">
      <c r="A515" s="57"/>
      <c r="B515" s="57"/>
      <c r="C515" s="925"/>
      <c r="D515" s="925"/>
      <c r="E515" s="925"/>
      <c r="F515" s="925"/>
      <c r="G515" s="925"/>
      <c r="H515" s="925"/>
      <c r="I515" s="57"/>
      <c r="J515" s="57"/>
    </row>
    <row r="516" spans="1:10" ht="18" customHeight="1" x14ac:dyDescent="0.25">
      <c r="A516" s="57"/>
      <c r="B516" s="57"/>
      <c r="C516" s="925"/>
      <c r="D516" s="925"/>
      <c r="E516" s="925"/>
      <c r="F516" s="925"/>
      <c r="G516" s="925"/>
      <c r="H516" s="925"/>
      <c r="I516" s="57"/>
      <c r="J516" s="57"/>
    </row>
    <row r="517" spans="1:10" ht="18" customHeight="1" x14ac:dyDescent="0.25">
      <c r="A517" s="57"/>
      <c r="B517" s="57"/>
      <c r="C517" s="925"/>
      <c r="D517" s="925"/>
      <c r="E517" s="925"/>
      <c r="F517" s="925"/>
      <c r="G517" s="925"/>
      <c r="H517" s="925"/>
      <c r="I517" s="57"/>
      <c r="J517" s="57"/>
    </row>
    <row r="518" spans="1:10" ht="18" customHeight="1" x14ac:dyDescent="0.25">
      <c r="A518" s="57"/>
      <c r="B518" s="57"/>
      <c r="C518" s="925"/>
      <c r="D518" s="925"/>
      <c r="E518" s="925"/>
      <c r="F518" s="925"/>
      <c r="G518" s="925"/>
      <c r="H518" s="925"/>
      <c r="I518" s="57"/>
      <c r="J518" s="57"/>
    </row>
    <row r="519" spans="1:10" ht="18" customHeight="1" x14ac:dyDescent="0.25">
      <c r="A519" s="57"/>
      <c r="B519" s="57"/>
      <c r="C519" s="925"/>
      <c r="D519" s="925"/>
      <c r="E519" s="925"/>
      <c r="F519" s="925"/>
      <c r="G519" s="925"/>
      <c r="H519" s="925"/>
      <c r="I519" s="57"/>
      <c r="J519" s="57"/>
    </row>
    <row r="520" spans="1:10" ht="18" customHeight="1" x14ac:dyDescent="0.25">
      <c r="A520" s="57"/>
      <c r="B520" s="57"/>
      <c r="C520" s="925"/>
      <c r="D520" s="925"/>
      <c r="E520" s="925"/>
      <c r="F520" s="925"/>
      <c r="G520" s="925"/>
      <c r="H520" s="925"/>
      <c r="I520" s="57"/>
      <c r="J520" s="57"/>
    </row>
    <row r="521" spans="1:10" ht="18" customHeight="1" x14ac:dyDescent="0.25">
      <c r="A521" s="57"/>
      <c r="B521" s="57"/>
      <c r="C521" s="925"/>
      <c r="D521" s="925"/>
      <c r="E521" s="925"/>
      <c r="F521" s="925"/>
      <c r="G521" s="925"/>
      <c r="H521" s="925"/>
      <c r="I521" s="57"/>
      <c r="J521" s="57"/>
    </row>
    <row r="522" spans="1:10" ht="18" customHeight="1" x14ac:dyDescent="0.25">
      <c r="A522" s="57"/>
      <c r="B522" s="57"/>
      <c r="C522" s="925"/>
      <c r="D522" s="925"/>
      <c r="E522" s="925"/>
      <c r="F522" s="925"/>
      <c r="G522" s="925"/>
      <c r="H522" s="925"/>
      <c r="I522" s="57"/>
      <c r="J522" s="57"/>
    </row>
    <row r="523" spans="1:10" ht="18" customHeight="1" x14ac:dyDescent="0.25">
      <c r="A523" s="57"/>
      <c r="B523" s="57"/>
      <c r="C523" s="925"/>
      <c r="D523" s="925"/>
      <c r="E523" s="925"/>
      <c r="F523" s="925"/>
      <c r="G523" s="925"/>
      <c r="H523" s="925"/>
      <c r="I523" s="57"/>
      <c r="J523" s="57"/>
    </row>
    <row r="524" spans="1:10" ht="18" customHeight="1" x14ac:dyDescent="0.25">
      <c r="A524" s="57"/>
      <c r="B524" s="57"/>
      <c r="C524" s="925"/>
      <c r="D524" s="925"/>
      <c r="E524" s="925"/>
      <c r="F524" s="925"/>
      <c r="G524" s="925"/>
      <c r="H524" s="925"/>
      <c r="I524" s="57"/>
      <c r="J524" s="57"/>
    </row>
    <row r="525" spans="1:10" ht="18" customHeight="1" x14ac:dyDescent="0.25">
      <c r="A525" s="57"/>
      <c r="B525" s="57"/>
      <c r="C525" s="925"/>
      <c r="D525" s="925"/>
      <c r="E525" s="925"/>
      <c r="F525" s="925"/>
      <c r="G525" s="925"/>
      <c r="H525" s="925"/>
      <c r="I525" s="57"/>
      <c r="J525" s="57"/>
    </row>
    <row r="526" spans="1:10" ht="18" customHeight="1" x14ac:dyDescent="0.25">
      <c r="A526" s="57"/>
      <c r="B526" s="57"/>
      <c r="C526" s="925"/>
      <c r="D526" s="925"/>
      <c r="E526" s="925"/>
      <c r="F526" s="925"/>
      <c r="G526" s="925"/>
      <c r="H526" s="925"/>
      <c r="I526" s="57"/>
      <c r="J526" s="57"/>
    </row>
    <row r="527" spans="1:10" ht="18" customHeight="1" x14ac:dyDescent="0.25">
      <c r="A527" s="57"/>
      <c r="B527" s="57"/>
      <c r="C527" s="925"/>
      <c r="D527" s="925"/>
      <c r="E527" s="925"/>
      <c r="F527" s="925"/>
      <c r="G527" s="925"/>
      <c r="H527" s="925"/>
      <c r="I527" s="57"/>
      <c r="J527" s="57"/>
    </row>
    <row r="528" spans="1:10" ht="18" customHeight="1" x14ac:dyDescent="0.25">
      <c r="A528" s="57"/>
      <c r="B528" s="57"/>
      <c r="C528" s="925"/>
      <c r="D528" s="925"/>
      <c r="E528" s="925"/>
      <c r="F528" s="925"/>
      <c r="G528" s="925"/>
      <c r="H528" s="925"/>
      <c r="I528" s="57"/>
      <c r="J528" s="57"/>
    </row>
    <row r="529" spans="1:10" ht="18" customHeight="1" x14ac:dyDescent="0.25">
      <c r="A529" s="57"/>
      <c r="B529" s="57"/>
      <c r="C529" s="925"/>
      <c r="D529" s="925"/>
      <c r="E529" s="925"/>
      <c r="F529" s="925"/>
      <c r="G529" s="925"/>
      <c r="H529" s="925"/>
      <c r="I529" s="57"/>
      <c r="J529" s="57"/>
    </row>
    <row r="530" spans="1:10" ht="18" customHeight="1" x14ac:dyDescent="0.25">
      <c r="A530" s="57"/>
      <c r="B530" s="57"/>
      <c r="C530" s="925"/>
      <c r="D530" s="925"/>
      <c r="E530" s="925"/>
      <c r="F530" s="925"/>
      <c r="G530" s="925"/>
      <c r="H530" s="925"/>
      <c r="I530" s="57"/>
      <c r="J530" s="57"/>
    </row>
    <row r="531" spans="1:10" ht="18" customHeight="1" x14ac:dyDescent="0.25">
      <c r="A531" s="57"/>
      <c r="B531" s="57"/>
      <c r="C531" s="925"/>
      <c r="D531" s="925"/>
      <c r="E531" s="925"/>
      <c r="F531" s="925"/>
      <c r="G531" s="925"/>
      <c r="H531" s="925"/>
      <c r="I531" s="57"/>
      <c r="J531" s="57"/>
    </row>
    <row r="532" spans="1:10" ht="18" customHeight="1" x14ac:dyDescent="0.25">
      <c r="A532" s="57"/>
      <c r="B532" s="57"/>
      <c r="C532" s="925"/>
      <c r="D532" s="925"/>
      <c r="E532" s="925"/>
      <c r="F532" s="925"/>
      <c r="G532" s="925"/>
      <c r="H532" s="925"/>
      <c r="I532" s="57"/>
      <c r="J532" s="57"/>
    </row>
    <row r="533" spans="1:10" ht="18" customHeight="1" x14ac:dyDescent="0.25">
      <c r="A533" s="57"/>
      <c r="B533" s="57"/>
      <c r="C533" s="925"/>
      <c r="D533" s="925"/>
      <c r="E533" s="925"/>
      <c r="F533" s="925"/>
      <c r="G533" s="925"/>
      <c r="H533" s="925"/>
      <c r="I533" s="57"/>
      <c r="J533" s="57"/>
    </row>
    <row r="534" spans="1:10" ht="18" customHeight="1" x14ac:dyDescent="0.25">
      <c r="A534" s="57"/>
      <c r="B534" s="57"/>
      <c r="C534" s="925"/>
      <c r="D534" s="925"/>
      <c r="E534" s="925"/>
      <c r="F534" s="925"/>
      <c r="G534" s="925"/>
      <c r="H534" s="925"/>
      <c r="I534" s="57"/>
      <c r="J534" s="57"/>
    </row>
    <row r="535" spans="1:10" ht="18" customHeight="1" x14ac:dyDescent="0.25">
      <c r="A535" s="57"/>
      <c r="B535" s="57"/>
      <c r="C535" s="925"/>
      <c r="D535" s="925"/>
      <c r="E535" s="925"/>
      <c r="F535" s="925"/>
      <c r="G535" s="925"/>
      <c r="H535" s="925"/>
      <c r="I535" s="57"/>
      <c r="J535" s="57"/>
    </row>
    <row r="536" spans="1:10" ht="18" customHeight="1" x14ac:dyDescent="0.25">
      <c r="A536" s="57"/>
      <c r="B536" s="57"/>
      <c r="C536" s="925"/>
      <c r="D536" s="925"/>
      <c r="E536" s="925"/>
      <c r="F536" s="925"/>
      <c r="G536" s="925"/>
      <c r="H536" s="925"/>
      <c r="I536" s="57"/>
      <c r="J536" s="57"/>
    </row>
    <row r="537" spans="1:10" ht="18" customHeight="1" x14ac:dyDescent="0.25">
      <c r="A537" s="57"/>
      <c r="B537" s="57"/>
      <c r="C537" s="925"/>
      <c r="D537" s="925"/>
      <c r="E537" s="925"/>
      <c r="F537" s="925"/>
      <c r="G537" s="925"/>
      <c r="H537" s="925"/>
      <c r="I537" s="57"/>
      <c r="J537" s="57"/>
    </row>
    <row r="538" spans="1:10" ht="18" customHeight="1" x14ac:dyDescent="0.25">
      <c r="A538" s="57"/>
      <c r="B538" s="57"/>
      <c r="C538" s="925"/>
      <c r="D538" s="925"/>
      <c r="E538" s="925"/>
      <c r="F538" s="925"/>
      <c r="G538" s="925"/>
      <c r="H538" s="925"/>
      <c r="I538" s="57"/>
      <c r="J538" s="57"/>
    </row>
    <row r="539" spans="1:10" ht="18" customHeight="1" x14ac:dyDescent="0.25">
      <c r="A539" s="57"/>
      <c r="B539" s="57"/>
      <c r="C539" s="925"/>
      <c r="D539" s="925"/>
      <c r="E539" s="925"/>
      <c r="F539" s="925"/>
      <c r="G539" s="925"/>
      <c r="H539" s="925"/>
      <c r="I539" s="57"/>
      <c r="J539" s="57"/>
    </row>
    <row r="540" spans="1:10" ht="18" customHeight="1" x14ac:dyDescent="0.25">
      <c r="A540" s="57"/>
      <c r="B540" s="57"/>
      <c r="C540" s="925"/>
      <c r="D540" s="925"/>
      <c r="E540" s="925"/>
      <c r="F540" s="925"/>
      <c r="G540" s="925"/>
      <c r="H540" s="925"/>
      <c r="I540" s="57"/>
      <c r="J540" s="57"/>
    </row>
    <row r="541" spans="1:10" ht="18" customHeight="1" x14ac:dyDescent="0.25">
      <c r="A541" s="57"/>
      <c r="B541" s="57"/>
      <c r="C541" s="925"/>
      <c r="D541" s="925"/>
      <c r="E541" s="925"/>
      <c r="F541" s="925"/>
      <c r="G541" s="925"/>
      <c r="H541" s="925"/>
      <c r="I541" s="57"/>
      <c r="J541" s="57"/>
    </row>
    <row r="542" spans="1:10" ht="18" customHeight="1" x14ac:dyDescent="0.25">
      <c r="A542" s="57"/>
      <c r="B542" s="57"/>
      <c r="C542" s="925"/>
      <c r="D542" s="925"/>
      <c r="E542" s="925"/>
      <c r="F542" s="925"/>
      <c r="G542" s="925"/>
      <c r="H542" s="925"/>
      <c r="I542" s="57"/>
      <c r="J542" s="57"/>
    </row>
    <row r="543" spans="1:10" ht="18" customHeight="1" x14ac:dyDescent="0.25">
      <c r="A543" s="57"/>
      <c r="B543" s="57"/>
      <c r="C543" s="925"/>
      <c r="D543" s="925"/>
      <c r="E543" s="925"/>
      <c r="F543" s="925"/>
      <c r="G543" s="925"/>
      <c r="H543" s="925"/>
      <c r="I543" s="57"/>
      <c r="J543" s="57"/>
    </row>
    <row r="544" spans="1:10" ht="18" customHeight="1" x14ac:dyDescent="0.25">
      <c r="A544" s="57"/>
      <c r="B544" s="57"/>
      <c r="C544" s="925"/>
      <c r="D544" s="925"/>
      <c r="E544" s="925"/>
      <c r="F544" s="925"/>
      <c r="G544" s="925"/>
      <c r="H544" s="925"/>
      <c r="I544" s="57"/>
      <c r="J544" s="57"/>
    </row>
    <row r="545" spans="1:10" ht="18" customHeight="1" x14ac:dyDescent="0.25">
      <c r="A545" s="57"/>
      <c r="B545" s="57"/>
      <c r="C545" s="925"/>
      <c r="D545" s="925"/>
      <c r="E545" s="925"/>
      <c r="F545" s="925"/>
      <c r="G545" s="925"/>
      <c r="H545" s="925"/>
      <c r="I545" s="57"/>
      <c r="J545" s="57"/>
    </row>
    <row r="546" spans="1:10" ht="18" customHeight="1" x14ac:dyDescent="0.25">
      <c r="A546" s="57"/>
      <c r="B546" s="57"/>
      <c r="C546" s="925"/>
      <c r="D546" s="925"/>
      <c r="E546" s="925"/>
      <c r="F546" s="925"/>
      <c r="G546" s="925"/>
      <c r="H546" s="925"/>
      <c r="I546" s="57"/>
      <c r="J546" s="57"/>
    </row>
    <row r="547" spans="1:10" ht="18" customHeight="1" x14ac:dyDescent="0.25">
      <c r="A547" s="57"/>
      <c r="B547" s="57"/>
      <c r="C547" s="925"/>
      <c r="D547" s="925"/>
      <c r="E547" s="925"/>
      <c r="F547" s="925"/>
      <c r="G547" s="925"/>
      <c r="H547" s="925"/>
      <c r="I547" s="57"/>
      <c r="J547" s="57"/>
    </row>
    <row r="548" spans="1:10" ht="18" customHeight="1" x14ac:dyDescent="0.25">
      <c r="A548" s="57"/>
      <c r="B548" s="57"/>
      <c r="C548" s="925"/>
      <c r="D548" s="925"/>
      <c r="E548" s="925"/>
      <c r="F548" s="925"/>
      <c r="G548" s="925"/>
      <c r="H548" s="925"/>
      <c r="I548" s="57"/>
      <c r="J548" s="57"/>
    </row>
    <row r="549" spans="1:10" ht="18" customHeight="1" x14ac:dyDescent="0.25">
      <c r="A549" s="57"/>
      <c r="B549" s="57"/>
      <c r="C549" s="925"/>
      <c r="D549" s="925"/>
      <c r="E549" s="925"/>
      <c r="F549" s="925"/>
      <c r="G549" s="925"/>
      <c r="H549" s="925"/>
      <c r="I549" s="57"/>
      <c r="J549" s="57"/>
    </row>
    <row r="550" spans="1:10" ht="18" customHeight="1" x14ac:dyDescent="0.25">
      <c r="A550" s="57"/>
      <c r="B550" s="57"/>
      <c r="C550" s="925"/>
      <c r="D550" s="925"/>
      <c r="E550" s="925"/>
      <c r="F550" s="925"/>
      <c r="G550" s="925"/>
      <c r="H550" s="925"/>
      <c r="I550" s="57"/>
      <c r="J550" s="57"/>
    </row>
    <row r="551" spans="1:10" ht="18" customHeight="1" x14ac:dyDescent="0.25">
      <c r="A551" s="57"/>
      <c r="B551" s="57"/>
      <c r="C551" s="925"/>
      <c r="D551" s="925"/>
      <c r="E551" s="925"/>
      <c r="F551" s="925"/>
      <c r="G551" s="925"/>
      <c r="H551" s="925"/>
      <c r="I551" s="57"/>
      <c r="J551" s="57"/>
    </row>
    <row r="552" spans="1:10" ht="18" customHeight="1" x14ac:dyDescent="0.25">
      <c r="A552" s="57"/>
      <c r="B552" s="57"/>
      <c r="C552" s="925"/>
      <c r="D552" s="925"/>
      <c r="E552" s="925"/>
      <c r="F552" s="925"/>
      <c r="G552" s="925"/>
      <c r="H552" s="925"/>
      <c r="I552" s="57"/>
      <c r="J552" s="57"/>
    </row>
    <row r="553" spans="1:10" ht="18" customHeight="1" x14ac:dyDescent="0.25">
      <c r="A553" s="57"/>
      <c r="B553" s="57"/>
      <c r="C553" s="925"/>
      <c r="D553" s="925"/>
      <c r="E553" s="925"/>
      <c r="F553" s="925"/>
      <c r="G553" s="925"/>
      <c r="H553" s="925"/>
      <c r="I553" s="57"/>
      <c r="J553" s="57"/>
    </row>
    <row r="554" spans="1:10" ht="18" customHeight="1" x14ac:dyDescent="0.25">
      <c r="A554" s="57"/>
      <c r="B554" s="57"/>
      <c r="C554" s="925"/>
      <c r="D554" s="925"/>
      <c r="E554" s="925"/>
      <c r="F554" s="925"/>
      <c r="G554" s="925"/>
      <c r="H554" s="925"/>
      <c r="I554" s="57"/>
      <c r="J554" s="57"/>
    </row>
    <row r="555" spans="1:10" ht="18" customHeight="1" x14ac:dyDescent="0.25">
      <c r="A555" s="57"/>
      <c r="B555" s="57"/>
      <c r="C555" s="925"/>
      <c r="D555" s="925"/>
      <c r="E555" s="925"/>
      <c r="F555" s="925"/>
      <c r="G555" s="925"/>
      <c r="H555" s="925"/>
      <c r="I555" s="57"/>
      <c r="J555" s="57"/>
    </row>
    <row r="556" spans="1:10" ht="18" customHeight="1" x14ac:dyDescent="0.25">
      <c r="A556" s="57"/>
      <c r="B556" s="57"/>
      <c r="C556" s="925"/>
      <c r="D556" s="925"/>
      <c r="E556" s="925"/>
      <c r="F556" s="925"/>
      <c r="G556" s="925"/>
      <c r="H556" s="925"/>
      <c r="I556" s="57"/>
      <c r="J556" s="57"/>
    </row>
    <row r="557" spans="1:10" ht="18" customHeight="1" x14ac:dyDescent="0.25">
      <c r="A557" s="57"/>
      <c r="B557" s="57"/>
      <c r="C557" s="925"/>
      <c r="D557" s="925"/>
      <c r="E557" s="925"/>
      <c r="F557" s="925"/>
      <c r="G557" s="925"/>
      <c r="H557" s="925"/>
      <c r="I557" s="57"/>
      <c r="J557" s="57"/>
    </row>
    <row r="558" spans="1:10" ht="18" customHeight="1" x14ac:dyDescent="0.25">
      <c r="A558" s="57"/>
      <c r="B558" s="57"/>
      <c r="C558" s="925"/>
      <c r="D558" s="925"/>
      <c r="E558" s="925"/>
      <c r="F558" s="925"/>
      <c r="G558" s="925"/>
      <c r="H558" s="925"/>
      <c r="I558" s="57"/>
      <c r="J558" s="57"/>
    </row>
    <row r="559" spans="1:10" ht="18" customHeight="1" x14ac:dyDescent="0.25">
      <c r="A559" s="57"/>
      <c r="B559" s="57"/>
      <c r="C559" s="925"/>
      <c r="D559" s="925"/>
      <c r="E559" s="925"/>
      <c r="F559" s="925"/>
      <c r="G559" s="925"/>
      <c r="H559" s="925"/>
      <c r="I559" s="57"/>
      <c r="J559" s="57"/>
    </row>
    <row r="560" spans="1:10" ht="18" customHeight="1" x14ac:dyDescent="0.25">
      <c r="A560" s="57"/>
      <c r="B560" s="57"/>
      <c r="C560" s="925"/>
      <c r="D560" s="925"/>
      <c r="E560" s="925"/>
      <c r="F560" s="925"/>
      <c r="G560" s="925"/>
      <c r="H560" s="925"/>
      <c r="I560" s="57"/>
      <c r="J560" s="57"/>
    </row>
    <row r="561" spans="1:10" ht="18" customHeight="1" x14ac:dyDescent="0.25">
      <c r="A561" s="57"/>
      <c r="B561" s="57"/>
      <c r="C561" s="925"/>
      <c r="D561" s="925"/>
      <c r="E561" s="925"/>
      <c r="F561" s="925"/>
      <c r="G561" s="925"/>
      <c r="H561" s="925"/>
      <c r="I561" s="57"/>
      <c r="J561" s="57"/>
    </row>
    <row r="562" spans="1:10" ht="18" customHeight="1" x14ac:dyDescent="0.25">
      <c r="A562" s="57"/>
      <c r="B562" s="57"/>
      <c r="C562" s="925"/>
      <c r="D562" s="925"/>
      <c r="E562" s="925"/>
      <c r="F562" s="925"/>
      <c r="G562" s="925"/>
      <c r="H562" s="925"/>
      <c r="I562" s="57"/>
      <c r="J562" s="57"/>
    </row>
    <row r="563" spans="1:10" ht="18" customHeight="1" x14ac:dyDescent="0.25">
      <c r="A563" s="57"/>
      <c r="B563" s="57"/>
      <c r="C563" s="925"/>
      <c r="D563" s="925"/>
      <c r="E563" s="925"/>
      <c r="F563" s="925"/>
      <c r="G563" s="925"/>
      <c r="H563" s="925"/>
      <c r="I563" s="57"/>
      <c r="J563" s="57"/>
    </row>
    <row r="564" spans="1:10" ht="18" customHeight="1" x14ac:dyDescent="0.25">
      <c r="A564" s="57"/>
      <c r="B564" s="57"/>
      <c r="C564" s="925"/>
      <c r="D564" s="925"/>
      <c r="E564" s="925"/>
      <c r="F564" s="925"/>
      <c r="G564" s="925"/>
      <c r="H564" s="925"/>
      <c r="I564" s="57"/>
      <c r="J564" s="57"/>
    </row>
    <row r="565" spans="1:10" ht="18" customHeight="1" x14ac:dyDescent="0.25">
      <c r="A565" s="57"/>
      <c r="B565" s="57"/>
      <c r="C565" s="925"/>
      <c r="D565" s="925"/>
      <c r="E565" s="925"/>
      <c r="F565" s="925"/>
      <c r="G565" s="925"/>
      <c r="H565" s="925"/>
      <c r="I565" s="57"/>
      <c r="J565" s="57"/>
    </row>
    <row r="566" spans="1:10" ht="18" customHeight="1" x14ac:dyDescent="0.25">
      <c r="A566" s="57"/>
      <c r="B566" s="57"/>
      <c r="C566" s="925"/>
      <c r="D566" s="925"/>
      <c r="E566" s="925"/>
      <c r="F566" s="925"/>
      <c r="G566" s="925"/>
      <c r="H566" s="925"/>
      <c r="I566" s="57"/>
      <c r="J566" s="57"/>
    </row>
    <row r="567" spans="1:10" ht="18" customHeight="1" x14ac:dyDescent="0.25">
      <c r="A567" s="57"/>
      <c r="B567" s="57"/>
      <c r="C567" s="925"/>
      <c r="D567" s="925"/>
      <c r="E567" s="925"/>
      <c r="F567" s="925"/>
      <c r="G567" s="925"/>
      <c r="H567" s="925"/>
      <c r="I567" s="57"/>
      <c r="J567" s="57"/>
    </row>
    <row r="568" spans="1:10" ht="18" customHeight="1" x14ac:dyDescent="0.25">
      <c r="A568" s="57"/>
      <c r="B568" s="57"/>
      <c r="C568" s="925"/>
      <c r="D568" s="925"/>
      <c r="E568" s="925"/>
      <c r="F568" s="925"/>
      <c r="G568" s="925"/>
      <c r="H568" s="925"/>
      <c r="I568" s="57"/>
      <c r="J568" s="57"/>
    </row>
    <row r="569" spans="1:10" ht="18" customHeight="1" x14ac:dyDescent="0.25">
      <c r="A569" s="57"/>
      <c r="B569" s="57"/>
      <c r="C569" s="925"/>
      <c r="D569" s="925"/>
      <c r="E569" s="925"/>
      <c r="F569" s="925"/>
      <c r="G569" s="925"/>
      <c r="H569" s="925"/>
      <c r="I569" s="57"/>
      <c r="J569" s="57"/>
    </row>
    <row r="570" spans="1:10" ht="18" customHeight="1" x14ac:dyDescent="0.25">
      <c r="A570" s="57"/>
      <c r="B570" s="57"/>
      <c r="C570" s="925"/>
      <c r="D570" s="925"/>
      <c r="E570" s="925"/>
      <c r="F570" s="925"/>
      <c r="G570" s="925"/>
      <c r="H570" s="925"/>
      <c r="I570" s="57"/>
      <c r="J570" s="57"/>
    </row>
    <row r="571" spans="1:10" ht="18" customHeight="1" x14ac:dyDescent="0.25">
      <c r="A571" s="57"/>
      <c r="B571" s="57"/>
      <c r="C571" s="925"/>
      <c r="D571" s="925"/>
      <c r="E571" s="925"/>
      <c r="F571" s="925"/>
      <c r="G571" s="925"/>
      <c r="H571" s="925"/>
      <c r="I571" s="57"/>
      <c r="J571" s="57"/>
    </row>
    <row r="572" spans="1:10" ht="18" customHeight="1" x14ac:dyDescent="0.25">
      <c r="A572" s="57"/>
      <c r="B572" s="57"/>
      <c r="C572" s="925"/>
      <c r="D572" s="925"/>
      <c r="E572" s="925"/>
      <c r="F572" s="925"/>
      <c r="G572" s="925"/>
      <c r="H572" s="925"/>
      <c r="I572" s="57"/>
      <c r="J572" s="57"/>
    </row>
    <row r="573" spans="1:10" ht="18" customHeight="1" x14ac:dyDescent="0.25">
      <c r="A573" s="57"/>
      <c r="B573" s="57"/>
      <c r="C573" s="925"/>
      <c r="D573" s="925"/>
      <c r="E573" s="925"/>
      <c r="F573" s="925"/>
      <c r="G573" s="925"/>
      <c r="H573" s="925"/>
      <c r="I573" s="57"/>
      <c r="J573" s="57"/>
    </row>
    <row r="574" spans="1:10" ht="18" customHeight="1" x14ac:dyDescent="0.25">
      <c r="A574" s="57"/>
      <c r="B574" s="57"/>
      <c r="C574" s="925"/>
      <c r="D574" s="925"/>
      <c r="E574" s="925"/>
      <c r="F574" s="925"/>
      <c r="G574" s="925"/>
      <c r="H574" s="925"/>
      <c r="I574" s="57"/>
      <c r="J574" s="57"/>
    </row>
    <row r="575" spans="1:10" ht="18" customHeight="1" x14ac:dyDescent="0.25">
      <c r="A575" s="57"/>
      <c r="B575" s="57"/>
      <c r="C575" s="925"/>
      <c r="D575" s="925"/>
      <c r="E575" s="925"/>
      <c r="F575" s="925"/>
      <c r="G575" s="925"/>
      <c r="H575" s="925"/>
      <c r="I575" s="57"/>
      <c r="J575" s="57"/>
    </row>
    <row r="576" spans="1:10" ht="18" customHeight="1" x14ac:dyDescent="0.25">
      <c r="A576" s="57"/>
      <c r="B576" s="57"/>
      <c r="C576" s="925"/>
      <c r="D576" s="925"/>
      <c r="E576" s="925"/>
      <c r="F576" s="925"/>
      <c r="G576" s="925"/>
      <c r="H576" s="925"/>
      <c r="I576" s="57"/>
      <c r="J576" s="57"/>
    </row>
    <row r="577" spans="1:10" ht="18" customHeight="1" x14ac:dyDescent="0.25">
      <c r="A577" s="57"/>
      <c r="B577" s="57"/>
      <c r="C577" s="925"/>
      <c r="D577" s="925"/>
      <c r="E577" s="925"/>
      <c r="F577" s="925"/>
      <c r="G577" s="925"/>
      <c r="H577" s="925"/>
      <c r="I577" s="57"/>
      <c r="J577" s="57"/>
    </row>
    <row r="578" spans="1:10" ht="18" customHeight="1" x14ac:dyDescent="0.25">
      <c r="A578" s="57"/>
      <c r="B578" s="57"/>
      <c r="C578" s="925"/>
      <c r="D578" s="925"/>
      <c r="E578" s="925"/>
      <c r="F578" s="925"/>
      <c r="G578" s="925"/>
      <c r="H578" s="925"/>
      <c r="I578" s="57"/>
      <c r="J578" s="57"/>
    </row>
    <row r="579" spans="1:10" ht="18" customHeight="1" x14ac:dyDescent="0.25">
      <c r="A579" s="57"/>
      <c r="B579" s="57"/>
      <c r="C579" s="925"/>
      <c r="D579" s="925"/>
      <c r="E579" s="925"/>
      <c r="F579" s="925"/>
      <c r="G579" s="925"/>
      <c r="H579" s="925"/>
      <c r="I579" s="57"/>
      <c r="J579" s="57"/>
    </row>
    <row r="580" spans="1:10" ht="18" customHeight="1" x14ac:dyDescent="0.25">
      <c r="A580" s="57"/>
      <c r="B580" s="57"/>
      <c r="C580" s="925"/>
      <c r="D580" s="925"/>
      <c r="E580" s="925"/>
      <c r="F580" s="925"/>
      <c r="G580" s="925"/>
      <c r="H580" s="925"/>
      <c r="I580" s="57"/>
      <c r="J580" s="57"/>
    </row>
    <row r="581" spans="1:10" ht="18" customHeight="1" x14ac:dyDescent="0.25">
      <c r="A581" s="57"/>
      <c r="B581" s="57"/>
      <c r="C581" s="925"/>
      <c r="D581" s="925"/>
      <c r="E581" s="925"/>
      <c r="F581" s="925"/>
      <c r="G581" s="925"/>
      <c r="H581" s="925"/>
      <c r="I581" s="57"/>
      <c r="J581" s="57"/>
    </row>
    <row r="582" spans="1:10" ht="18" customHeight="1" x14ac:dyDescent="0.25">
      <c r="A582" s="57"/>
      <c r="B582" s="57"/>
      <c r="C582" s="925"/>
      <c r="D582" s="925"/>
      <c r="E582" s="925"/>
      <c r="F582" s="925"/>
      <c r="G582" s="925"/>
      <c r="H582" s="925"/>
      <c r="I582" s="57"/>
      <c r="J582" s="57"/>
    </row>
    <row r="583" spans="1:10" ht="18" customHeight="1" x14ac:dyDescent="0.25">
      <c r="A583" s="57"/>
      <c r="B583" s="57"/>
      <c r="C583" s="925"/>
      <c r="D583" s="925"/>
      <c r="E583" s="925"/>
      <c r="F583" s="925"/>
      <c r="G583" s="925"/>
      <c r="H583" s="925"/>
      <c r="I583" s="57"/>
      <c r="J583" s="57"/>
    </row>
    <row r="584" spans="1:10" ht="18" customHeight="1" x14ac:dyDescent="0.25">
      <c r="A584" s="57"/>
      <c r="B584" s="57"/>
      <c r="C584" s="925"/>
      <c r="D584" s="925"/>
      <c r="E584" s="925"/>
      <c r="F584" s="925"/>
      <c r="G584" s="925"/>
      <c r="H584" s="925"/>
      <c r="I584" s="57"/>
      <c r="J584" s="57"/>
    </row>
    <row r="585" spans="1:10" ht="18" customHeight="1" x14ac:dyDescent="0.25">
      <c r="A585" s="57"/>
      <c r="B585" s="57"/>
      <c r="C585" s="925"/>
      <c r="D585" s="925"/>
      <c r="E585" s="925"/>
      <c r="F585" s="925"/>
      <c r="G585" s="925"/>
      <c r="H585" s="925"/>
      <c r="I585" s="57"/>
      <c r="J585" s="57"/>
    </row>
    <row r="586" spans="1:10" ht="18" customHeight="1" x14ac:dyDescent="0.25">
      <c r="A586" s="57"/>
      <c r="B586" s="57"/>
      <c r="C586" s="925"/>
      <c r="D586" s="925"/>
      <c r="E586" s="925"/>
      <c r="F586" s="925"/>
      <c r="G586" s="925"/>
      <c r="H586" s="925"/>
      <c r="I586" s="57"/>
      <c r="J586" s="57"/>
    </row>
    <row r="587" spans="1:10" ht="18" customHeight="1" x14ac:dyDescent="0.25">
      <c r="A587" s="57"/>
      <c r="B587" s="57"/>
      <c r="C587" s="925"/>
      <c r="D587" s="925"/>
      <c r="E587" s="925"/>
      <c r="F587" s="925"/>
      <c r="G587" s="925"/>
      <c r="H587" s="925"/>
      <c r="I587" s="57"/>
      <c r="J587" s="57"/>
    </row>
    <row r="588" spans="1:10" ht="18" customHeight="1" x14ac:dyDescent="0.25">
      <c r="A588" s="57"/>
      <c r="B588" s="57"/>
      <c r="C588" s="925"/>
      <c r="D588" s="925"/>
      <c r="E588" s="925"/>
      <c r="F588" s="925"/>
      <c r="G588" s="925"/>
      <c r="H588" s="925"/>
      <c r="I588" s="57"/>
      <c r="J588" s="57"/>
    </row>
    <row r="589" spans="1:10" ht="18" customHeight="1" x14ac:dyDescent="0.25">
      <c r="A589" s="57"/>
      <c r="B589" s="57"/>
      <c r="C589" s="925"/>
      <c r="D589" s="925"/>
      <c r="E589" s="925"/>
      <c r="F589" s="925"/>
      <c r="G589" s="925"/>
      <c r="H589" s="925"/>
      <c r="I589" s="57"/>
      <c r="J589" s="57"/>
    </row>
    <row r="590" spans="1:10" ht="18" customHeight="1" x14ac:dyDescent="0.25">
      <c r="A590" s="57"/>
      <c r="B590" s="57"/>
      <c r="C590" s="925"/>
      <c r="D590" s="925"/>
      <c r="E590" s="925"/>
      <c r="F590" s="925"/>
      <c r="G590" s="925"/>
      <c r="H590" s="925"/>
      <c r="I590" s="57"/>
      <c r="J590" s="57"/>
    </row>
    <row r="591" spans="1:10" ht="18" customHeight="1" x14ac:dyDescent="0.25">
      <c r="A591" s="57"/>
      <c r="B591" s="57"/>
      <c r="C591" s="925"/>
      <c r="D591" s="925"/>
      <c r="E591" s="925"/>
      <c r="F591" s="925"/>
      <c r="G591" s="925"/>
      <c r="H591" s="925"/>
      <c r="I591" s="57"/>
      <c r="J591" s="57"/>
    </row>
    <row r="592" spans="1:10" ht="18" customHeight="1" x14ac:dyDescent="0.25">
      <c r="A592" s="57"/>
      <c r="B592" s="57"/>
      <c r="C592" s="925"/>
      <c r="D592" s="925"/>
      <c r="E592" s="925"/>
      <c r="F592" s="925"/>
      <c r="G592" s="925"/>
      <c r="H592" s="925"/>
      <c r="I592" s="57"/>
      <c r="J592" s="57"/>
    </row>
    <row r="593" spans="1:10" ht="18" customHeight="1" x14ac:dyDescent="0.25">
      <c r="A593" s="57"/>
      <c r="B593" s="57"/>
      <c r="C593" s="925"/>
      <c r="D593" s="925"/>
      <c r="E593" s="925"/>
      <c r="F593" s="925"/>
      <c r="G593" s="925"/>
      <c r="H593" s="925"/>
      <c r="I593" s="57"/>
      <c r="J593" s="57"/>
    </row>
    <row r="594" spans="1:10" ht="18" customHeight="1" x14ac:dyDescent="0.25">
      <c r="A594" s="57"/>
      <c r="B594" s="57"/>
      <c r="C594" s="925"/>
      <c r="D594" s="925"/>
      <c r="E594" s="925"/>
      <c r="F594" s="925"/>
      <c r="G594" s="925"/>
      <c r="H594" s="925"/>
      <c r="I594" s="57"/>
      <c r="J594" s="57"/>
    </row>
    <row r="595" spans="1:10" ht="18" customHeight="1" x14ac:dyDescent="0.25">
      <c r="A595" s="57"/>
      <c r="B595" s="57"/>
      <c r="C595" s="925"/>
      <c r="D595" s="925"/>
      <c r="E595" s="925"/>
      <c r="F595" s="925"/>
      <c r="G595" s="925"/>
      <c r="H595" s="925"/>
      <c r="I595" s="57"/>
      <c r="J595" s="57"/>
    </row>
    <row r="596" spans="1:10" ht="18" customHeight="1" x14ac:dyDescent="0.25">
      <c r="A596" s="57"/>
      <c r="B596" s="57"/>
      <c r="C596" s="925"/>
      <c r="D596" s="925"/>
      <c r="E596" s="925"/>
      <c r="F596" s="925"/>
      <c r="G596" s="925"/>
      <c r="H596" s="925"/>
      <c r="I596" s="57"/>
      <c r="J596" s="57"/>
    </row>
    <row r="597" spans="1:10" ht="18" customHeight="1" x14ac:dyDescent="0.25">
      <c r="A597" s="57"/>
      <c r="B597" s="57"/>
      <c r="C597" s="925"/>
      <c r="D597" s="925"/>
      <c r="E597" s="925"/>
      <c r="F597" s="925"/>
      <c r="G597" s="925"/>
      <c r="H597" s="925"/>
      <c r="I597" s="57"/>
      <c r="J597" s="57"/>
    </row>
    <row r="598" spans="1:10" ht="18" customHeight="1" x14ac:dyDescent="0.25">
      <c r="A598" s="57"/>
      <c r="B598" s="57"/>
      <c r="C598" s="925"/>
      <c r="D598" s="925"/>
      <c r="E598" s="925"/>
      <c r="F598" s="925"/>
      <c r="G598" s="925"/>
      <c r="H598" s="925"/>
      <c r="I598" s="57"/>
      <c r="J598" s="57"/>
    </row>
    <row r="599" spans="1:10" ht="18" customHeight="1" x14ac:dyDescent="0.25">
      <c r="A599" s="57"/>
      <c r="B599" s="57"/>
      <c r="C599" s="925"/>
      <c r="D599" s="925"/>
      <c r="E599" s="925"/>
      <c r="F599" s="925"/>
      <c r="G599" s="925"/>
      <c r="H599" s="925"/>
      <c r="I599" s="57"/>
      <c r="J599" s="57"/>
    </row>
    <row r="600" spans="1:10" ht="18" customHeight="1" x14ac:dyDescent="0.25">
      <c r="A600" s="57"/>
      <c r="B600" s="57"/>
      <c r="C600" s="925"/>
      <c r="D600" s="925"/>
      <c r="E600" s="925"/>
      <c r="F600" s="925"/>
      <c r="G600" s="925"/>
      <c r="H600" s="925"/>
      <c r="I600" s="57"/>
      <c r="J600" s="57"/>
    </row>
    <row r="601" spans="1:10" ht="18" customHeight="1" x14ac:dyDescent="0.25">
      <c r="A601" s="57"/>
      <c r="B601" s="57"/>
      <c r="C601" s="925"/>
      <c r="D601" s="925"/>
      <c r="E601" s="925"/>
      <c r="F601" s="925"/>
      <c r="G601" s="925"/>
      <c r="H601" s="925"/>
      <c r="I601" s="57"/>
      <c r="J601" s="57"/>
    </row>
    <row r="602" spans="1:10" ht="18" customHeight="1" x14ac:dyDescent="0.25">
      <c r="A602" s="57"/>
      <c r="B602" s="57"/>
      <c r="C602" s="925"/>
      <c r="D602" s="925"/>
      <c r="E602" s="925"/>
      <c r="F602" s="925"/>
      <c r="G602" s="925"/>
      <c r="H602" s="925"/>
      <c r="I602" s="57"/>
      <c r="J602" s="57"/>
    </row>
    <row r="603" spans="1:10" ht="18" customHeight="1" x14ac:dyDescent="0.25">
      <c r="A603" s="57"/>
      <c r="B603" s="57"/>
      <c r="C603" s="925"/>
      <c r="D603" s="925"/>
      <c r="E603" s="925"/>
      <c r="F603" s="925"/>
      <c r="G603" s="925"/>
      <c r="H603" s="925"/>
      <c r="I603" s="57"/>
      <c r="J603" s="57"/>
    </row>
    <row r="604" spans="1:10" ht="18" customHeight="1" x14ac:dyDescent="0.25">
      <c r="A604" s="57"/>
      <c r="B604" s="57"/>
      <c r="C604" s="925"/>
      <c r="D604" s="925"/>
      <c r="E604" s="925"/>
      <c r="F604" s="925"/>
      <c r="G604" s="925"/>
      <c r="H604" s="925"/>
      <c r="I604" s="57"/>
      <c r="J604" s="57"/>
    </row>
    <row r="605" spans="1:10" ht="18" customHeight="1" x14ac:dyDescent="0.25">
      <c r="A605" s="57"/>
      <c r="B605" s="57"/>
      <c r="C605" s="925"/>
      <c r="D605" s="925"/>
      <c r="E605" s="925"/>
      <c r="F605" s="925"/>
      <c r="G605" s="925"/>
      <c r="H605" s="925"/>
      <c r="I605" s="57"/>
      <c r="J605" s="57"/>
    </row>
    <row r="606" spans="1:10" ht="18" customHeight="1" x14ac:dyDescent="0.25">
      <c r="A606" s="57"/>
      <c r="B606" s="57"/>
      <c r="C606" s="925"/>
      <c r="D606" s="925"/>
      <c r="E606" s="925"/>
      <c r="F606" s="925"/>
      <c r="G606" s="925"/>
      <c r="H606" s="925"/>
      <c r="I606" s="57"/>
      <c r="J606" s="57"/>
    </row>
    <row r="607" spans="1:10" ht="18" customHeight="1" x14ac:dyDescent="0.25">
      <c r="A607" s="57"/>
      <c r="B607" s="57"/>
      <c r="C607" s="925"/>
      <c r="D607" s="925"/>
      <c r="E607" s="925"/>
      <c r="F607" s="925"/>
      <c r="G607" s="925"/>
      <c r="H607" s="925"/>
      <c r="I607" s="57"/>
      <c r="J607" s="57"/>
    </row>
    <row r="608" spans="1:10" ht="18" customHeight="1" x14ac:dyDescent="0.25">
      <c r="A608" s="57"/>
      <c r="B608" s="57"/>
      <c r="C608" s="925"/>
      <c r="D608" s="925"/>
      <c r="E608" s="925"/>
      <c r="F608" s="925"/>
      <c r="G608" s="925"/>
      <c r="H608" s="925"/>
      <c r="I608" s="57"/>
      <c r="J608" s="57"/>
    </row>
    <row r="609" spans="1:10" ht="18" customHeight="1" x14ac:dyDescent="0.25">
      <c r="A609" s="57"/>
      <c r="B609" s="57"/>
      <c r="C609" s="925"/>
      <c r="D609" s="925"/>
      <c r="E609" s="925"/>
      <c r="F609" s="925"/>
      <c r="G609" s="925"/>
      <c r="H609" s="925"/>
      <c r="I609" s="57"/>
      <c r="J609" s="57"/>
    </row>
    <row r="610" spans="1:10" ht="18" customHeight="1" x14ac:dyDescent="0.25">
      <c r="A610" s="57"/>
      <c r="B610" s="57"/>
      <c r="C610" s="925"/>
      <c r="D610" s="925"/>
      <c r="E610" s="925"/>
      <c r="F610" s="925"/>
      <c r="G610" s="925"/>
      <c r="H610" s="925"/>
      <c r="I610" s="57"/>
      <c r="J610" s="57"/>
    </row>
    <row r="611" spans="1:10" ht="18" customHeight="1" x14ac:dyDescent="0.25">
      <c r="A611" s="57"/>
      <c r="B611" s="57"/>
      <c r="C611" s="925"/>
      <c r="D611" s="925"/>
      <c r="E611" s="925"/>
      <c r="F611" s="925"/>
      <c r="G611" s="925"/>
      <c r="H611" s="925"/>
      <c r="I611" s="57"/>
      <c r="J611" s="57"/>
    </row>
    <row r="612" spans="1:10" ht="18" customHeight="1" x14ac:dyDescent="0.25">
      <c r="A612" s="57"/>
      <c r="B612" s="57"/>
      <c r="C612" s="925"/>
      <c r="D612" s="925"/>
      <c r="E612" s="925"/>
      <c r="F612" s="925"/>
      <c r="G612" s="925"/>
      <c r="H612" s="925"/>
      <c r="I612" s="57"/>
      <c r="J612" s="57"/>
    </row>
    <row r="613" spans="1:10" ht="18" customHeight="1" x14ac:dyDescent="0.25">
      <c r="A613" s="57"/>
      <c r="B613" s="57"/>
      <c r="C613" s="925"/>
      <c r="D613" s="925"/>
      <c r="E613" s="925"/>
      <c r="F613" s="925"/>
      <c r="G613" s="925"/>
      <c r="H613" s="925"/>
      <c r="I613" s="57"/>
      <c r="J613" s="57"/>
    </row>
    <row r="614" spans="1:10" ht="18" customHeight="1" x14ac:dyDescent="0.25">
      <c r="A614" s="57"/>
      <c r="B614" s="57"/>
      <c r="C614" s="925"/>
      <c r="D614" s="925"/>
      <c r="E614" s="925"/>
      <c r="F614" s="925"/>
      <c r="G614" s="925"/>
      <c r="H614" s="925"/>
      <c r="I614" s="57"/>
      <c r="J614" s="57"/>
    </row>
    <row r="615" spans="1:10" ht="18" customHeight="1" x14ac:dyDescent="0.25">
      <c r="A615" s="57"/>
      <c r="B615" s="57"/>
      <c r="C615" s="925"/>
      <c r="D615" s="925"/>
      <c r="E615" s="925"/>
      <c r="F615" s="925"/>
      <c r="G615" s="925"/>
      <c r="H615" s="925"/>
      <c r="I615" s="57"/>
      <c r="J615" s="57"/>
    </row>
    <row r="616" spans="1:10" ht="18" customHeight="1" x14ac:dyDescent="0.25">
      <c r="A616" s="57"/>
      <c r="B616" s="57"/>
      <c r="C616" s="925"/>
      <c r="D616" s="925"/>
      <c r="E616" s="925"/>
      <c r="F616" s="925"/>
      <c r="G616" s="925"/>
      <c r="H616" s="925"/>
      <c r="I616" s="57"/>
      <c r="J616" s="57"/>
    </row>
    <row r="617" spans="1:10" ht="18" customHeight="1" x14ac:dyDescent="0.25">
      <c r="A617" s="57"/>
      <c r="B617" s="57"/>
      <c r="C617" s="925"/>
      <c r="D617" s="925"/>
      <c r="E617" s="925"/>
      <c r="F617" s="925"/>
      <c r="G617" s="925"/>
      <c r="H617" s="925"/>
      <c r="I617" s="57"/>
      <c r="J617" s="57"/>
    </row>
    <row r="618" spans="1:10" ht="18" customHeight="1" x14ac:dyDescent="0.25">
      <c r="A618" s="57"/>
      <c r="B618" s="57"/>
      <c r="C618" s="925"/>
      <c r="D618" s="925"/>
      <c r="E618" s="925"/>
      <c r="F618" s="925"/>
      <c r="G618" s="925"/>
      <c r="H618" s="925"/>
      <c r="I618" s="57"/>
      <c r="J618" s="57"/>
    </row>
    <row r="619" spans="1:10" ht="18" customHeight="1" x14ac:dyDescent="0.25">
      <c r="A619" s="57"/>
      <c r="B619" s="57"/>
      <c r="C619" s="925"/>
      <c r="D619" s="925"/>
      <c r="E619" s="925"/>
      <c r="F619" s="925"/>
      <c r="G619" s="925"/>
      <c r="H619" s="925"/>
      <c r="I619" s="57"/>
      <c r="J619" s="57"/>
    </row>
    <row r="620" spans="1:10" ht="18" customHeight="1" x14ac:dyDescent="0.25">
      <c r="A620" s="57"/>
      <c r="B620" s="57"/>
      <c r="C620" s="925"/>
      <c r="D620" s="925"/>
      <c r="E620" s="925"/>
      <c r="F620" s="925"/>
      <c r="G620" s="925"/>
      <c r="H620" s="925"/>
      <c r="I620" s="57"/>
      <c r="J620" s="57"/>
    </row>
    <row r="621" spans="1:10" ht="18" customHeight="1" x14ac:dyDescent="0.25">
      <c r="A621" s="57"/>
      <c r="B621" s="57"/>
      <c r="C621" s="925"/>
      <c r="D621" s="925"/>
      <c r="E621" s="925"/>
      <c r="F621" s="925"/>
      <c r="G621" s="925"/>
      <c r="H621" s="925"/>
      <c r="I621" s="57"/>
      <c r="J621" s="57"/>
    </row>
    <row r="622" spans="1:10" ht="18" customHeight="1" x14ac:dyDescent="0.25">
      <c r="A622" s="57"/>
      <c r="B622" s="57"/>
      <c r="C622" s="925"/>
      <c r="D622" s="925"/>
      <c r="E622" s="925"/>
      <c r="F622" s="925"/>
      <c r="G622" s="925"/>
      <c r="H622" s="925"/>
      <c r="I622" s="57"/>
      <c r="J622" s="57"/>
    </row>
    <row r="623" spans="1:10" ht="18" customHeight="1" x14ac:dyDescent="0.25">
      <c r="A623" s="57"/>
      <c r="B623" s="57"/>
      <c r="C623" s="925"/>
      <c r="D623" s="925"/>
      <c r="E623" s="925"/>
      <c r="F623" s="925"/>
      <c r="G623" s="925"/>
      <c r="H623" s="925"/>
      <c r="I623" s="57"/>
      <c r="J623" s="57"/>
    </row>
    <row r="624" spans="1:10" ht="18" customHeight="1" x14ac:dyDescent="0.25">
      <c r="A624" s="57"/>
      <c r="B624" s="57"/>
      <c r="C624" s="925"/>
      <c r="D624" s="925"/>
      <c r="E624" s="925"/>
      <c r="F624" s="925"/>
      <c r="G624" s="925"/>
      <c r="H624" s="925"/>
      <c r="I624" s="57"/>
      <c r="J624" s="57"/>
    </row>
    <row r="625" spans="1:10" ht="18" customHeight="1" x14ac:dyDescent="0.25">
      <c r="A625" s="57"/>
      <c r="B625" s="57"/>
      <c r="C625" s="925"/>
      <c r="D625" s="925"/>
      <c r="E625" s="925"/>
      <c r="F625" s="925"/>
      <c r="G625" s="925"/>
      <c r="H625" s="925"/>
      <c r="I625" s="57"/>
      <c r="J625" s="57"/>
    </row>
    <row r="626" spans="1:10" ht="18" customHeight="1" x14ac:dyDescent="0.25">
      <c r="A626" s="57"/>
      <c r="B626" s="57"/>
      <c r="C626" s="925"/>
      <c r="D626" s="925"/>
      <c r="E626" s="925"/>
      <c r="F626" s="925"/>
      <c r="G626" s="925"/>
      <c r="H626" s="925"/>
      <c r="I626" s="57"/>
      <c r="J626" s="57"/>
    </row>
    <row r="627" spans="1:10" ht="18" customHeight="1" x14ac:dyDescent="0.25">
      <c r="A627" s="57"/>
      <c r="B627" s="57"/>
      <c r="C627" s="925"/>
      <c r="D627" s="925"/>
      <c r="E627" s="925"/>
      <c r="F627" s="925"/>
      <c r="G627" s="925"/>
      <c r="H627" s="925"/>
      <c r="I627" s="57"/>
      <c r="J627" s="57"/>
    </row>
    <row r="628" spans="1:10" ht="18" customHeight="1" x14ac:dyDescent="0.25">
      <c r="A628" s="57"/>
      <c r="B628" s="57"/>
      <c r="C628" s="925"/>
      <c r="D628" s="925"/>
      <c r="E628" s="925"/>
      <c r="F628" s="925"/>
      <c r="G628" s="925"/>
      <c r="H628" s="925"/>
      <c r="I628" s="57"/>
      <c r="J628" s="57"/>
    </row>
    <row r="629" spans="1:10" ht="18" customHeight="1" x14ac:dyDescent="0.25">
      <c r="A629" s="57"/>
      <c r="B629" s="57"/>
      <c r="C629" s="925"/>
      <c r="D629" s="925"/>
      <c r="E629" s="925"/>
      <c r="F629" s="925"/>
      <c r="G629" s="925"/>
      <c r="H629" s="925"/>
      <c r="I629" s="57"/>
      <c r="J629" s="57"/>
    </row>
    <row r="630" spans="1:10" ht="18" customHeight="1" x14ac:dyDescent="0.25">
      <c r="A630" s="57"/>
      <c r="B630" s="57"/>
      <c r="C630" s="925"/>
      <c r="D630" s="925"/>
      <c r="E630" s="925"/>
      <c r="F630" s="925"/>
      <c r="G630" s="925"/>
      <c r="H630" s="925"/>
      <c r="I630" s="57"/>
      <c r="J630" s="57"/>
    </row>
    <row r="631" spans="1:10" ht="18" customHeight="1" x14ac:dyDescent="0.25">
      <c r="A631" s="57"/>
      <c r="B631" s="57"/>
      <c r="C631" s="925"/>
      <c r="D631" s="925"/>
      <c r="E631" s="925"/>
      <c r="F631" s="925"/>
      <c r="G631" s="925"/>
      <c r="H631" s="925"/>
      <c r="I631" s="57"/>
      <c r="J631" s="57"/>
    </row>
    <row r="632" spans="1:10" ht="18" customHeight="1" x14ac:dyDescent="0.25">
      <c r="A632" s="57"/>
      <c r="B632" s="57"/>
      <c r="C632" s="925"/>
      <c r="D632" s="925"/>
      <c r="E632" s="925"/>
      <c r="F632" s="925"/>
      <c r="G632" s="925"/>
      <c r="H632" s="925"/>
      <c r="I632" s="57"/>
      <c r="J632" s="57"/>
    </row>
    <row r="633" spans="1:10" ht="18" customHeight="1" x14ac:dyDescent="0.25">
      <c r="A633" s="57"/>
      <c r="B633" s="57"/>
      <c r="C633" s="925"/>
      <c r="D633" s="925"/>
      <c r="E633" s="925"/>
      <c r="F633" s="925"/>
      <c r="G633" s="925"/>
      <c r="H633" s="925"/>
      <c r="I633" s="57"/>
      <c r="J633" s="57"/>
    </row>
    <row r="634" spans="1:10" ht="18" customHeight="1" x14ac:dyDescent="0.25">
      <c r="A634" s="57"/>
      <c r="B634" s="57"/>
      <c r="C634" s="925"/>
      <c r="D634" s="925"/>
      <c r="E634" s="925"/>
      <c r="F634" s="925"/>
      <c r="G634" s="925"/>
      <c r="H634" s="925"/>
      <c r="I634" s="57"/>
      <c r="J634" s="57"/>
    </row>
    <row r="635" spans="1:10" ht="18" customHeight="1" x14ac:dyDescent="0.25">
      <c r="A635" s="57"/>
      <c r="B635" s="57"/>
      <c r="C635" s="925"/>
      <c r="D635" s="925"/>
      <c r="E635" s="925"/>
      <c r="F635" s="925"/>
      <c r="G635" s="925"/>
      <c r="H635" s="925"/>
      <c r="I635" s="57"/>
      <c r="J635" s="57"/>
    </row>
    <row r="636" spans="1:10" ht="18" customHeight="1" x14ac:dyDescent="0.25">
      <c r="A636" s="57"/>
      <c r="B636" s="57"/>
      <c r="C636" s="925"/>
      <c r="D636" s="925"/>
      <c r="E636" s="925"/>
      <c r="F636" s="925"/>
      <c r="G636" s="925"/>
      <c r="H636" s="925"/>
      <c r="I636" s="57"/>
      <c r="J636" s="57"/>
    </row>
    <row r="637" spans="1:10" ht="18" customHeight="1" x14ac:dyDescent="0.25">
      <c r="A637" s="57"/>
      <c r="B637" s="57"/>
      <c r="C637" s="925"/>
      <c r="D637" s="925"/>
      <c r="E637" s="925"/>
      <c r="F637" s="925"/>
      <c r="G637" s="925"/>
      <c r="H637" s="925"/>
      <c r="I637" s="57"/>
      <c r="J637" s="57"/>
    </row>
    <row r="638" spans="1:10" ht="18" customHeight="1" x14ac:dyDescent="0.25">
      <c r="A638" s="57"/>
      <c r="B638" s="57"/>
      <c r="C638" s="925"/>
      <c r="D638" s="925"/>
      <c r="E638" s="925"/>
      <c r="F638" s="925"/>
      <c r="G638" s="925"/>
      <c r="H638" s="925"/>
      <c r="I638" s="57"/>
      <c r="J638" s="57"/>
    </row>
    <row r="639" spans="1:10" ht="18" customHeight="1" x14ac:dyDescent="0.25">
      <c r="A639" s="57"/>
      <c r="B639" s="57"/>
      <c r="C639" s="925"/>
      <c r="D639" s="925"/>
      <c r="E639" s="925"/>
      <c r="F639" s="925"/>
      <c r="G639" s="925"/>
      <c r="H639" s="925"/>
      <c r="I639" s="57"/>
      <c r="J639" s="57"/>
    </row>
    <row r="640" spans="1:10" ht="18" customHeight="1" x14ac:dyDescent="0.25">
      <c r="A640" s="57"/>
      <c r="B640" s="57"/>
      <c r="C640" s="925"/>
      <c r="D640" s="925"/>
      <c r="E640" s="925"/>
      <c r="F640" s="925"/>
      <c r="G640" s="925"/>
      <c r="H640" s="925"/>
      <c r="I640" s="57"/>
      <c r="J640" s="57"/>
    </row>
    <row r="641" spans="1:10" ht="18" customHeight="1" x14ac:dyDescent="0.25">
      <c r="A641" s="57"/>
      <c r="B641" s="57"/>
      <c r="C641" s="925"/>
      <c r="D641" s="925"/>
      <c r="E641" s="925"/>
      <c r="F641" s="925"/>
      <c r="G641" s="925"/>
      <c r="H641" s="925"/>
      <c r="I641" s="57"/>
      <c r="J641" s="57"/>
    </row>
    <row r="642" spans="1:10" ht="18" customHeight="1" x14ac:dyDescent="0.25">
      <c r="A642" s="57"/>
      <c r="B642" s="57"/>
      <c r="C642" s="925"/>
      <c r="D642" s="925"/>
      <c r="E642" s="925"/>
      <c r="F642" s="925"/>
      <c r="G642" s="925"/>
      <c r="H642" s="925"/>
      <c r="I642" s="57"/>
      <c r="J642" s="57"/>
    </row>
    <row r="643" spans="1:10" ht="18" customHeight="1" x14ac:dyDescent="0.25">
      <c r="A643" s="57"/>
      <c r="B643" s="57"/>
      <c r="C643" s="925"/>
      <c r="D643" s="925"/>
      <c r="E643" s="925"/>
      <c r="F643" s="925"/>
      <c r="G643" s="925"/>
      <c r="H643" s="925"/>
      <c r="I643" s="57"/>
      <c r="J643" s="57"/>
    </row>
    <row r="644" spans="1:10" ht="18" customHeight="1" x14ac:dyDescent="0.25">
      <c r="A644" s="57"/>
      <c r="B644" s="57"/>
      <c r="C644" s="925"/>
      <c r="D644" s="925"/>
      <c r="E644" s="925"/>
      <c r="F644" s="925"/>
      <c r="G644" s="925"/>
      <c r="H644" s="925"/>
      <c r="I644" s="57"/>
      <c r="J644" s="57"/>
    </row>
    <row r="645" spans="1:10" ht="18" customHeight="1" x14ac:dyDescent="0.25">
      <c r="A645" s="57"/>
      <c r="B645" s="57"/>
      <c r="C645" s="925"/>
      <c r="D645" s="925"/>
      <c r="E645" s="925"/>
      <c r="F645" s="925"/>
      <c r="G645" s="925"/>
      <c r="H645" s="925"/>
      <c r="I645" s="57"/>
      <c r="J645" s="57"/>
    </row>
    <row r="646" spans="1:10" ht="18" customHeight="1" x14ac:dyDescent="0.25">
      <c r="A646" s="57"/>
      <c r="B646" s="57"/>
      <c r="C646" s="925"/>
      <c r="D646" s="925"/>
      <c r="E646" s="925"/>
      <c r="F646" s="925"/>
      <c r="G646" s="925"/>
      <c r="H646" s="925"/>
      <c r="I646" s="57"/>
      <c r="J646" s="57"/>
    </row>
    <row r="647" spans="1:10" ht="18" customHeight="1" x14ac:dyDescent="0.25">
      <c r="A647" s="57"/>
      <c r="B647" s="57"/>
      <c r="C647" s="925"/>
      <c r="D647" s="925"/>
      <c r="E647" s="925"/>
      <c r="F647" s="925"/>
      <c r="G647" s="925"/>
      <c r="H647" s="925"/>
      <c r="I647" s="57"/>
      <c r="J647" s="57"/>
    </row>
    <row r="648" spans="1:10" ht="18" customHeight="1" x14ac:dyDescent="0.25">
      <c r="A648" s="57"/>
      <c r="B648" s="57"/>
      <c r="C648" s="925"/>
      <c r="D648" s="925"/>
      <c r="E648" s="925"/>
      <c r="F648" s="925"/>
      <c r="G648" s="925"/>
      <c r="H648" s="925"/>
      <c r="I648" s="57"/>
      <c r="J648" s="57"/>
    </row>
    <row r="649" spans="1:10" ht="18" customHeight="1" x14ac:dyDescent="0.25">
      <c r="A649" s="57"/>
      <c r="B649" s="57"/>
      <c r="C649" s="925"/>
      <c r="D649" s="925"/>
      <c r="E649" s="925"/>
      <c r="F649" s="925"/>
      <c r="G649" s="925"/>
      <c r="H649" s="925"/>
      <c r="I649" s="57"/>
      <c r="J649" s="57"/>
    </row>
    <row r="650" spans="1:10" ht="18" customHeight="1" x14ac:dyDescent="0.25">
      <c r="A650" s="57"/>
      <c r="B650" s="57"/>
      <c r="C650" s="925"/>
      <c r="D650" s="925"/>
      <c r="E650" s="925"/>
      <c r="F650" s="925"/>
      <c r="G650" s="925"/>
      <c r="H650" s="925"/>
      <c r="I650" s="57"/>
      <c r="J650" s="57"/>
    </row>
    <row r="651" spans="1:10" ht="18" customHeight="1" x14ac:dyDescent="0.25">
      <c r="A651" s="57"/>
      <c r="B651" s="57"/>
      <c r="C651" s="925"/>
      <c r="D651" s="925"/>
      <c r="E651" s="925"/>
      <c r="F651" s="925"/>
      <c r="G651" s="925"/>
      <c r="H651" s="925"/>
      <c r="I651" s="57"/>
      <c r="J651" s="57"/>
    </row>
    <row r="652" spans="1:10" ht="18" customHeight="1" x14ac:dyDescent="0.25">
      <c r="A652" s="57"/>
      <c r="B652" s="57"/>
      <c r="C652" s="925"/>
      <c r="D652" s="925"/>
      <c r="E652" s="925"/>
      <c r="F652" s="925"/>
      <c r="G652" s="925"/>
      <c r="H652" s="925"/>
      <c r="I652" s="57"/>
      <c r="J652" s="57"/>
    </row>
    <row r="653" spans="1:10" ht="18" customHeight="1" x14ac:dyDescent="0.25">
      <c r="A653" s="57"/>
      <c r="B653" s="57"/>
      <c r="C653" s="925"/>
      <c r="D653" s="925"/>
      <c r="E653" s="925"/>
      <c r="F653" s="925"/>
      <c r="G653" s="925"/>
      <c r="H653" s="925"/>
      <c r="I653" s="57"/>
      <c r="J653" s="57"/>
    </row>
    <row r="654" spans="1:10" ht="18" customHeight="1" x14ac:dyDescent="0.25">
      <c r="A654" s="57"/>
      <c r="B654" s="57"/>
      <c r="C654" s="925"/>
      <c r="D654" s="925"/>
      <c r="E654" s="925"/>
      <c r="F654" s="925"/>
      <c r="G654" s="925"/>
      <c r="H654" s="925"/>
      <c r="I654" s="57"/>
      <c r="J654" s="57"/>
    </row>
    <row r="655" spans="1:10" ht="18" customHeight="1" x14ac:dyDescent="0.25">
      <c r="A655" s="57"/>
      <c r="B655" s="57"/>
      <c r="C655" s="925"/>
      <c r="D655" s="925"/>
      <c r="E655" s="925"/>
      <c r="F655" s="925"/>
      <c r="G655" s="925"/>
      <c r="H655" s="925"/>
      <c r="I655" s="57"/>
      <c r="J655" s="57"/>
    </row>
    <row r="656" spans="1:10" ht="18" customHeight="1" x14ac:dyDescent="0.25">
      <c r="A656" s="57"/>
      <c r="B656" s="57"/>
      <c r="C656" s="925"/>
      <c r="D656" s="925"/>
      <c r="E656" s="925"/>
      <c r="F656" s="925"/>
      <c r="G656" s="925"/>
      <c r="H656" s="925"/>
      <c r="I656" s="57"/>
      <c r="J656" s="57"/>
    </row>
    <row r="657" spans="1:10" ht="18" customHeight="1" x14ac:dyDescent="0.25">
      <c r="A657" s="57"/>
      <c r="B657" s="57"/>
      <c r="C657" s="925"/>
      <c r="D657" s="925"/>
      <c r="E657" s="925"/>
      <c r="F657" s="925"/>
      <c r="G657" s="925"/>
      <c r="H657" s="925"/>
      <c r="I657" s="57"/>
      <c r="J657" s="57"/>
    </row>
    <row r="658" spans="1:10" ht="18" customHeight="1" x14ac:dyDescent="0.25">
      <c r="A658" s="57"/>
      <c r="B658" s="57"/>
      <c r="C658" s="925"/>
      <c r="D658" s="925"/>
      <c r="E658" s="925"/>
      <c r="F658" s="925"/>
      <c r="G658" s="925"/>
      <c r="H658" s="925"/>
      <c r="I658" s="57"/>
      <c r="J658" s="57"/>
    </row>
    <row r="659" spans="1:10" ht="18" customHeight="1" x14ac:dyDescent="0.25">
      <c r="A659" s="57"/>
      <c r="B659" s="57"/>
      <c r="C659" s="925"/>
      <c r="D659" s="925"/>
      <c r="E659" s="925"/>
      <c r="F659" s="925"/>
      <c r="G659" s="925"/>
      <c r="H659" s="925"/>
      <c r="I659" s="57"/>
      <c r="J659" s="57"/>
    </row>
    <row r="660" spans="1:10" ht="18" customHeight="1" x14ac:dyDescent="0.25">
      <c r="A660" s="57"/>
      <c r="B660" s="57"/>
      <c r="C660" s="925"/>
      <c r="D660" s="925"/>
      <c r="E660" s="925"/>
      <c r="F660" s="925"/>
      <c r="G660" s="925"/>
      <c r="H660" s="925"/>
      <c r="I660" s="57"/>
      <c r="J660" s="57"/>
    </row>
    <row r="661" spans="1:10" ht="18" customHeight="1" x14ac:dyDescent="0.25">
      <c r="A661" s="57"/>
      <c r="B661" s="57"/>
      <c r="C661" s="925"/>
      <c r="D661" s="925"/>
      <c r="E661" s="925"/>
      <c r="F661" s="925"/>
      <c r="G661" s="925"/>
      <c r="H661" s="925"/>
      <c r="I661" s="57"/>
      <c r="J661" s="57"/>
    </row>
    <row r="662" spans="1:10" ht="18" customHeight="1" x14ac:dyDescent="0.25">
      <c r="A662" s="57"/>
      <c r="B662" s="57"/>
      <c r="C662" s="925"/>
      <c r="D662" s="925"/>
      <c r="E662" s="925"/>
      <c r="F662" s="925"/>
      <c r="G662" s="925"/>
      <c r="H662" s="925"/>
      <c r="I662" s="57"/>
      <c r="J662" s="57"/>
    </row>
    <row r="663" spans="1:10" ht="18" customHeight="1" x14ac:dyDescent="0.25">
      <c r="A663" s="57"/>
      <c r="B663" s="57"/>
      <c r="C663" s="925"/>
      <c r="D663" s="925"/>
      <c r="E663" s="925"/>
      <c r="F663" s="925"/>
      <c r="G663" s="925"/>
      <c r="H663" s="925"/>
      <c r="I663" s="57"/>
      <c r="J663" s="57"/>
    </row>
    <row r="664" spans="1:10" ht="18" customHeight="1" x14ac:dyDescent="0.25">
      <c r="A664" s="57"/>
      <c r="B664" s="57"/>
      <c r="C664" s="925"/>
      <c r="D664" s="925"/>
      <c r="E664" s="925"/>
      <c r="F664" s="925"/>
      <c r="G664" s="925"/>
      <c r="H664" s="925"/>
      <c r="I664" s="57"/>
      <c r="J664" s="57"/>
    </row>
    <row r="665" spans="1:10" ht="18" customHeight="1" x14ac:dyDescent="0.25">
      <c r="A665" s="57"/>
      <c r="B665" s="57"/>
      <c r="C665" s="925"/>
      <c r="D665" s="925"/>
      <c r="E665" s="925"/>
      <c r="F665" s="925"/>
      <c r="G665" s="925"/>
      <c r="H665" s="925"/>
      <c r="I665" s="57"/>
      <c r="J665" s="57"/>
    </row>
    <row r="666" spans="1:10" ht="18" customHeight="1" x14ac:dyDescent="0.25">
      <c r="A666" s="57"/>
      <c r="B666" s="57"/>
      <c r="C666" s="925"/>
      <c r="D666" s="925"/>
      <c r="E666" s="925"/>
      <c r="F666" s="925"/>
      <c r="G666" s="925"/>
      <c r="H666" s="925"/>
      <c r="I666" s="57"/>
      <c r="J666" s="57"/>
    </row>
    <row r="667" spans="1:10" ht="18" customHeight="1" x14ac:dyDescent="0.25">
      <c r="A667" s="57"/>
      <c r="B667" s="57"/>
      <c r="C667" s="925"/>
      <c r="D667" s="925"/>
      <c r="E667" s="925"/>
      <c r="F667" s="925"/>
      <c r="G667" s="925"/>
      <c r="H667" s="925"/>
      <c r="I667" s="57"/>
      <c r="J667" s="57"/>
    </row>
    <row r="668" spans="1:10" ht="18" customHeight="1" x14ac:dyDescent="0.25">
      <c r="A668" s="57"/>
      <c r="B668" s="57"/>
      <c r="C668" s="925"/>
      <c r="D668" s="925"/>
      <c r="E668" s="925"/>
      <c r="F668" s="925"/>
      <c r="G668" s="925"/>
      <c r="H668" s="925"/>
      <c r="I668" s="57"/>
      <c r="J668" s="57"/>
    </row>
    <row r="669" spans="1:10" ht="18" customHeight="1" x14ac:dyDescent="0.25">
      <c r="A669" s="57"/>
      <c r="B669" s="57"/>
      <c r="C669" s="925"/>
      <c r="D669" s="925"/>
      <c r="E669" s="925"/>
      <c r="F669" s="925"/>
      <c r="G669" s="925"/>
      <c r="H669" s="925"/>
      <c r="I669" s="57"/>
      <c r="J669" s="57"/>
    </row>
    <row r="670" spans="1:10" ht="18" customHeight="1" x14ac:dyDescent="0.25">
      <c r="A670" s="57"/>
      <c r="B670" s="57"/>
      <c r="C670" s="925"/>
      <c r="D670" s="925"/>
      <c r="E670" s="925"/>
      <c r="F670" s="925"/>
      <c r="G670" s="925"/>
      <c r="H670" s="925"/>
      <c r="I670" s="57"/>
      <c r="J670" s="57"/>
    </row>
    <row r="671" spans="1:10" ht="18" customHeight="1" x14ac:dyDescent="0.25">
      <c r="A671" s="57"/>
      <c r="B671" s="57"/>
      <c r="C671" s="925"/>
      <c r="D671" s="925"/>
      <c r="E671" s="925"/>
      <c r="F671" s="925"/>
      <c r="G671" s="925"/>
      <c r="H671" s="925"/>
      <c r="I671" s="57"/>
      <c r="J671" s="57"/>
    </row>
    <row r="672" spans="1:10" ht="18" customHeight="1" x14ac:dyDescent="0.25">
      <c r="A672" s="57"/>
      <c r="B672" s="57"/>
      <c r="C672" s="925"/>
      <c r="D672" s="925"/>
      <c r="E672" s="925"/>
      <c r="F672" s="925"/>
      <c r="G672" s="925"/>
      <c r="H672" s="925"/>
      <c r="I672" s="57"/>
      <c r="J672" s="57"/>
    </row>
    <row r="673" spans="1:10" ht="18" customHeight="1" x14ac:dyDescent="0.25">
      <c r="A673" s="57"/>
      <c r="B673" s="57"/>
      <c r="C673" s="925"/>
      <c r="D673" s="925"/>
      <c r="E673" s="925"/>
      <c r="F673" s="925"/>
      <c r="G673" s="925"/>
      <c r="H673" s="925"/>
      <c r="I673" s="57"/>
      <c r="J673" s="57"/>
    </row>
    <row r="674" spans="1:10" ht="18" customHeight="1" x14ac:dyDescent="0.25">
      <c r="A674" s="57"/>
      <c r="B674" s="57"/>
      <c r="C674" s="925"/>
      <c r="D674" s="925"/>
      <c r="E674" s="925"/>
      <c r="F674" s="925"/>
      <c r="G674" s="925"/>
      <c r="H674" s="925"/>
      <c r="I674" s="57"/>
      <c r="J674" s="57"/>
    </row>
    <row r="675" spans="1:10" ht="18" customHeight="1" x14ac:dyDescent="0.25">
      <c r="A675" s="57"/>
      <c r="B675" s="57"/>
      <c r="C675" s="925"/>
      <c r="D675" s="925"/>
      <c r="E675" s="925"/>
      <c r="F675" s="925"/>
      <c r="G675" s="925"/>
      <c r="H675" s="925"/>
      <c r="I675" s="57"/>
      <c r="J675" s="57"/>
    </row>
    <row r="676" spans="1:10" ht="18" customHeight="1" x14ac:dyDescent="0.25">
      <c r="A676" s="57"/>
      <c r="B676" s="57"/>
      <c r="C676" s="925"/>
      <c r="D676" s="925"/>
      <c r="E676" s="925"/>
      <c r="F676" s="925"/>
      <c r="G676" s="925"/>
      <c r="H676" s="925"/>
      <c r="I676" s="57"/>
      <c r="J676" s="57"/>
    </row>
    <row r="677" spans="1:10" ht="18" customHeight="1" x14ac:dyDescent="0.25">
      <c r="A677" s="57"/>
      <c r="B677" s="57"/>
      <c r="C677" s="925"/>
      <c r="D677" s="925"/>
      <c r="E677" s="925"/>
      <c r="F677" s="925"/>
      <c r="G677" s="925"/>
      <c r="H677" s="925"/>
      <c r="I677" s="57"/>
      <c r="J677" s="57"/>
    </row>
    <row r="678" spans="1:10" ht="18" customHeight="1" x14ac:dyDescent="0.25">
      <c r="A678" s="57"/>
      <c r="B678" s="57"/>
      <c r="C678" s="925"/>
      <c r="D678" s="925"/>
      <c r="E678" s="925"/>
      <c r="F678" s="925"/>
      <c r="G678" s="925"/>
      <c r="H678" s="925"/>
      <c r="I678" s="57"/>
      <c r="J678" s="57"/>
    </row>
    <row r="679" spans="1:10" ht="18" customHeight="1" x14ac:dyDescent="0.25">
      <c r="A679" s="57"/>
      <c r="B679" s="57"/>
      <c r="C679" s="925"/>
      <c r="D679" s="925"/>
      <c r="E679" s="925"/>
      <c r="F679" s="925"/>
      <c r="G679" s="925"/>
      <c r="H679" s="925"/>
      <c r="I679" s="57"/>
      <c r="J679" s="57"/>
    </row>
    <row r="680" spans="1:10" ht="18" customHeight="1" x14ac:dyDescent="0.25">
      <c r="A680" s="57"/>
      <c r="B680" s="57"/>
      <c r="C680" s="925"/>
      <c r="D680" s="925"/>
      <c r="E680" s="925"/>
      <c r="F680" s="925"/>
      <c r="G680" s="925"/>
      <c r="H680" s="925"/>
      <c r="I680" s="57"/>
      <c r="J680" s="57"/>
    </row>
    <row r="681" spans="1:10" ht="18" customHeight="1" x14ac:dyDescent="0.25">
      <c r="A681" s="57"/>
      <c r="B681" s="57"/>
      <c r="C681" s="925"/>
      <c r="D681" s="925"/>
      <c r="E681" s="925"/>
      <c r="F681" s="925"/>
      <c r="G681" s="925"/>
      <c r="H681" s="925"/>
      <c r="I681" s="57"/>
      <c r="J681" s="57"/>
    </row>
    <row r="682" spans="1:10" ht="18" customHeight="1" x14ac:dyDescent="0.25">
      <c r="A682" s="57"/>
      <c r="B682" s="57"/>
      <c r="C682" s="925"/>
      <c r="D682" s="925"/>
      <c r="E682" s="925"/>
      <c r="F682" s="925"/>
      <c r="G682" s="925"/>
      <c r="H682" s="925"/>
      <c r="I682" s="57"/>
      <c r="J682" s="57"/>
    </row>
    <row r="683" spans="1:10" ht="18" customHeight="1" x14ac:dyDescent="0.25">
      <c r="A683" s="57"/>
      <c r="B683" s="57"/>
      <c r="C683" s="925"/>
      <c r="D683" s="925"/>
      <c r="E683" s="925"/>
      <c r="F683" s="925"/>
      <c r="G683" s="925"/>
      <c r="H683" s="925"/>
      <c r="I683" s="57"/>
      <c r="J683" s="57"/>
    </row>
    <row r="684" spans="1:10" ht="18" customHeight="1" x14ac:dyDescent="0.25">
      <c r="A684" s="57"/>
      <c r="B684" s="57"/>
      <c r="C684" s="925"/>
      <c r="D684" s="925"/>
      <c r="E684" s="925"/>
      <c r="F684" s="925"/>
      <c r="G684" s="925"/>
      <c r="H684" s="925"/>
      <c r="I684" s="57"/>
      <c r="J684" s="57"/>
    </row>
    <row r="685" spans="1:10" ht="18" customHeight="1" x14ac:dyDescent="0.25">
      <c r="A685" s="57"/>
      <c r="B685" s="57"/>
      <c r="C685" s="925"/>
      <c r="D685" s="925"/>
      <c r="E685" s="925"/>
      <c r="F685" s="925"/>
      <c r="G685" s="925"/>
      <c r="H685" s="925"/>
      <c r="I685" s="57"/>
      <c r="J685" s="57"/>
    </row>
    <row r="686" spans="1:10" ht="18" customHeight="1" x14ac:dyDescent="0.25">
      <c r="A686" s="57"/>
      <c r="B686" s="57"/>
      <c r="C686" s="925"/>
      <c r="D686" s="925"/>
      <c r="E686" s="925"/>
      <c r="F686" s="925"/>
      <c r="G686" s="925"/>
      <c r="H686" s="925"/>
      <c r="I686" s="57"/>
      <c r="J686" s="57"/>
    </row>
    <row r="687" spans="1:10" ht="18" customHeight="1" x14ac:dyDescent="0.25">
      <c r="A687" s="57"/>
      <c r="B687" s="57"/>
      <c r="C687" s="925"/>
      <c r="D687" s="925"/>
      <c r="E687" s="925"/>
      <c r="F687" s="925"/>
      <c r="G687" s="925"/>
      <c r="H687" s="925"/>
      <c r="I687" s="57"/>
      <c r="J687" s="57"/>
    </row>
    <row r="688" spans="1:10" ht="18" customHeight="1" x14ac:dyDescent="0.25">
      <c r="A688" s="57"/>
      <c r="B688" s="57"/>
      <c r="C688" s="925"/>
      <c r="D688" s="925"/>
      <c r="E688" s="925"/>
      <c r="F688" s="925"/>
      <c r="G688" s="925"/>
      <c r="H688" s="925"/>
      <c r="I688" s="57"/>
      <c r="J688" s="57"/>
    </row>
    <row r="689" spans="1:10" ht="18" customHeight="1" x14ac:dyDescent="0.25">
      <c r="A689" s="57"/>
      <c r="B689" s="57"/>
      <c r="C689" s="925"/>
      <c r="D689" s="925"/>
      <c r="E689" s="925"/>
      <c r="F689" s="925"/>
      <c r="G689" s="925"/>
      <c r="H689" s="925"/>
      <c r="I689" s="57"/>
      <c r="J689" s="57"/>
    </row>
    <row r="690" spans="1:10" ht="18" customHeight="1" x14ac:dyDescent="0.25">
      <c r="A690" s="57"/>
      <c r="B690" s="57"/>
      <c r="C690" s="925"/>
      <c r="D690" s="925"/>
      <c r="E690" s="925"/>
      <c r="F690" s="925"/>
      <c r="G690" s="925"/>
      <c r="H690" s="925"/>
      <c r="I690" s="57"/>
      <c r="J690" s="57"/>
    </row>
    <row r="691" spans="1:10" ht="18" customHeight="1" x14ac:dyDescent="0.25">
      <c r="A691" s="57"/>
      <c r="B691" s="57"/>
      <c r="C691" s="925"/>
      <c r="D691" s="925"/>
      <c r="E691" s="925"/>
      <c r="F691" s="925"/>
      <c r="G691" s="925"/>
      <c r="H691" s="925"/>
      <c r="I691" s="57"/>
      <c r="J691" s="57"/>
    </row>
    <row r="692" spans="1:10" ht="18" customHeight="1" x14ac:dyDescent="0.25">
      <c r="A692" s="57"/>
      <c r="B692" s="57"/>
      <c r="C692" s="925"/>
      <c r="D692" s="925"/>
      <c r="E692" s="925"/>
      <c r="F692" s="925"/>
      <c r="G692" s="925"/>
      <c r="H692" s="925"/>
      <c r="I692" s="57"/>
      <c r="J692" s="57"/>
    </row>
    <row r="693" spans="1:10" ht="18" customHeight="1" x14ac:dyDescent="0.25">
      <c r="A693" s="57"/>
      <c r="B693" s="57"/>
      <c r="C693" s="925"/>
      <c r="D693" s="925"/>
      <c r="E693" s="925"/>
      <c r="F693" s="925"/>
      <c r="G693" s="925"/>
      <c r="H693" s="925"/>
      <c r="I693" s="57"/>
      <c r="J693" s="57"/>
    </row>
    <row r="694" spans="1:10" ht="18" customHeight="1" x14ac:dyDescent="0.25">
      <c r="A694" s="57"/>
      <c r="B694" s="57"/>
      <c r="C694" s="925"/>
      <c r="D694" s="925"/>
      <c r="E694" s="925"/>
      <c r="F694" s="925"/>
      <c r="G694" s="925"/>
      <c r="H694" s="925"/>
      <c r="I694" s="57"/>
      <c r="J694" s="57"/>
    </row>
    <row r="695" spans="1:10" ht="18" customHeight="1" x14ac:dyDescent="0.25">
      <c r="A695" s="57"/>
      <c r="B695" s="57"/>
      <c r="C695" s="925"/>
      <c r="D695" s="925"/>
      <c r="E695" s="925"/>
      <c r="F695" s="925"/>
      <c r="G695" s="925"/>
      <c r="H695" s="925"/>
      <c r="I695" s="57"/>
      <c r="J695" s="57"/>
    </row>
    <row r="696" spans="1:10" ht="18" customHeight="1" x14ac:dyDescent="0.25">
      <c r="A696" s="57"/>
      <c r="B696" s="57"/>
      <c r="C696" s="925"/>
      <c r="D696" s="925"/>
      <c r="E696" s="925"/>
      <c r="F696" s="925"/>
      <c r="G696" s="925"/>
      <c r="H696" s="925"/>
      <c r="I696" s="57"/>
      <c r="J696" s="57"/>
    </row>
    <row r="697" spans="1:10" ht="18" customHeight="1" x14ac:dyDescent="0.25">
      <c r="A697" s="57"/>
      <c r="B697" s="57"/>
      <c r="C697" s="925"/>
      <c r="D697" s="925"/>
      <c r="E697" s="925"/>
      <c r="F697" s="925"/>
      <c r="G697" s="925"/>
      <c r="H697" s="925"/>
      <c r="I697" s="57"/>
      <c r="J697" s="57"/>
    </row>
    <row r="698" spans="1:10" ht="18" customHeight="1" x14ac:dyDescent="0.25">
      <c r="A698" s="57"/>
      <c r="B698" s="57"/>
      <c r="C698" s="925"/>
      <c r="D698" s="925"/>
      <c r="E698" s="925"/>
      <c r="F698" s="925"/>
      <c r="G698" s="925"/>
      <c r="H698" s="925"/>
      <c r="I698" s="57"/>
      <c r="J698" s="57"/>
    </row>
    <row r="699" spans="1:10" ht="18" customHeight="1" x14ac:dyDescent="0.25">
      <c r="A699" s="57"/>
      <c r="B699" s="57"/>
      <c r="C699" s="925"/>
      <c r="D699" s="925"/>
      <c r="E699" s="925"/>
      <c r="F699" s="925"/>
      <c r="G699" s="925"/>
      <c r="H699" s="925"/>
      <c r="I699" s="57"/>
      <c r="J699" s="57"/>
    </row>
    <row r="700" spans="1:10" ht="18" customHeight="1" x14ac:dyDescent="0.25">
      <c r="A700" s="57"/>
      <c r="B700" s="57"/>
      <c r="C700" s="925"/>
      <c r="D700" s="925"/>
      <c r="E700" s="925"/>
      <c r="F700" s="925"/>
      <c r="G700" s="925"/>
      <c r="H700" s="925"/>
      <c r="I700" s="57"/>
      <c r="J700" s="57"/>
    </row>
    <row r="701" spans="1:10" ht="18" customHeight="1" x14ac:dyDescent="0.25">
      <c r="A701" s="57"/>
      <c r="B701" s="57"/>
      <c r="C701" s="925"/>
      <c r="D701" s="925"/>
      <c r="E701" s="925"/>
      <c r="F701" s="925"/>
      <c r="G701" s="925"/>
      <c r="H701" s="925"/>
      <c r="I701" s="57"/>
      <c r="J701" s="57"/>
    </row>
    <row r="702" spans="1:10" ht="18" customHeight="1" x14ac:dyDescent="0.25">
      <c r="A702" s="57"/>
      <c r="B702" s="57"/>
      <c r="C702" s="925"/>
      <c r="D702" s="925"/>
      <c r="E702" s="925"/>
      <c r="F702" s="925"/>
      <c r="G702" s="925"/>
      <c r="H702" s="925"/>
      <c r="I702" s="57"/>
      <c r="J702" s="57"/>
    </row>
    <row r="703" spans="1:10" ht="18" customHeight="1" x14ac:dyDescent="0.25">
      <c r="A703" s="57"/>
      <c r="B703" s="57"/>
      <c r="C703" s="925"/>
      <c r="D703" s="925"/>
      <c r="E703" s="925"/>
      <c r="F703" s="925"/>
      <c r="G703" s="925"/>
      <c r="H703" s="925"/>
      <c r="I703" s="57"/>
      <c r="J703" s="57"/>
    </row>
    <row r="704" spans="1:10" ht="18" customHeight="1" x14ac:dyDescent="0.25">
      <c r="A704" s="57"/>
      <c r="B704" s="57"/>
      <c r="C704" s="925"/>
      <c r="D704" s="925"/>
      <c r="E704" s="925"/>
      <c r="F704" s="925"/>
      <c r="G704" s="925"/>
      <c r="H704" s="925"/>
      <c r="I704" s="57"/>
      <c r="J704" s="57"/>
    </row>
    <row r="705" spans="1:10" ht="18" customHeight="1" x14ac:dyDescent="0.25">
      <c r="A705" s="57"/>
      <c r="B705" s="57"/>
      <c r="C705" s="925"/>
      <c r="D705" s="925"/>
      <c r="E705" s="925"/>
      <c r="F705" s="925"/>
      <c r="G705" s="925"/>
      <c r="H705" s="925"/>
      <c r="I705" s="57"/>
      <c r="J705" s="57"/>
    </row>
    <row r="706" spans="1:10" ht="18" customHeight="1" x14ac:dyDescent="0.25">
      <c r="A706" s="57"/>
      <c r="B706" s="57"/>
      <c r="C706" s="925"/>
      <c r="D706" s="925"/>
      <c r="E706" s="925"/>
      <c r="F706" s="925"/>
      <c r="G706" s="925"/>
      <c r="H706" s="925"/>
      <c r="I706" s="57"/>
      <c r="J706" s="57"/>
    </row>
    <row r="707" spans="1:10" ht="18" customHeight="1" x14ac:dyDescent="0.25">
      <c r="A707" s="57"/>
      <c r="B707" s="57"/>
      <c r="C707" s="925"/>
      <c r="D707" s="925"/>
      <c r="E707" s="925"/>
      <c r="F707" s="925"/>
      <c r="G707" s="925"/>
      <c r="H707" s="925"/>
      <c r="I707" s="57"/>
      <c r="J707" s="57"/>
    </row>
    <row r="708" spans="1:10" ht="18" customHeight="1" x14ac:dyDescent="0.25">
      <c r="A708" s="57"/>
      <c r="B708" s="57"/>
      <c r="C708" s="925"/>
      <c r="D708" s="925"/>
      <c r="E708" s="925"/>
      <c r="F708" s="925"/>
      <c r="G708" s="925"/>
      <c r="H708" s="925"/>
      <c r="I708" s="57"/>
      <c r="J708" s="57"/>
    </row>
    <row r="709" spans="1:10" ht="18" customHeight="1" x14ac:dyDescent="0.25">
      <c r="A709" s="57"/>
      <c r="B709" s="57"/>
      <c r="C709" s="925"/>
      <c r="D709" s="925"/>
      <c r="E709" s="925"/>
      <c r="F709" s="925"/>
      <c r="G709" s="925"/>
      <c r="H709" s="925"/>
      <c r="I709" s="57"/>
      <c r="J709" s="57"/>
    </row>
    <row r="710" spans="1:10" ht="18" customHeight="1" x14ac:dyDescent="0.25">
      <c r="A710" s="57"/>
      <c r="B710" s="57"/>
      <c r="C710" s="925"/>
      <c r="D710" s="925"/>
      <c r="E710" s="925"/>
      <c r="F710" s="925"/>
      <c r="G710" s="925"/>
      <c r="H710" s="925"/>
      <c r="I710" s="57"/>
      <c r="J710" s="57"/>
    </row>
    <row r="711" spans="1:10" ht="18" customHeight="1" x14ac:dyDescent="0.25">
      <c r="A711" s="57"/>
      <c r="B711" s="57"/>
      <c r="C711" s="925"/>
      <c r="D711" s="925"/>
      <c r="E711" s="925"/>
      <c r="F711" s="925"/>
      <c r="G711" s="925"/>
      <c r="H711" s="925"/>
      <c r="I711" s="57"/>
      <c r="J711" s="57"/>
    </row>
    <row r="712" spans="1:10" ht="18" customHeight="1" x14ac:dyDescent="0.25">
      <c r="A712" s="57"/>
      <c r="B712" s="57"/>
      <c r="C712" s="925"/>
      <c r="D712" s="925"/>
      <c r="E712" s="925"/>
      <c r="F712" s="925"/>
      <c r="G712" s="925"/>
      <c r="H712" s="925"/>
      <c r="I712" s="57"/>
      <c r="J712" s="57"/>
    </row>
    <row r="713" spans="1:10" ht="18" customHeight="1" x14ac:dyDescent="0.25">
      <c r="A713" s="57"/>
      <c r="B713" s="57"/>
      <c r="C713" s="925"/>
      <c r="D713" s="925"/>
      <c r="E713" s="925"/>
      <c r="F713" s="925"/>
      <c r="G713" s="925"/>
      <c r="H713" s="925"/>
      <c r="I713" s="57"/>
      <c r="J713" s="57"/>
    </row>
    <row r="714" spans="1:10" ht="18" customHeight="1" x14ac:dyDescent="0.25">
      <c r="A714" s="57"/>
      <c r="B714" s="57"/>
      <c r="C714" s="925"/>
      <c r="D714" s="925"/>
      <c r="E714" s="925"/>
      <c r="F714" s="925"/>
      <c r="G714" s="925"/>
      <c r="H714" s="925"/>
      <c r="I714" s="57"/>
      <c r="J714" s="57"/>
    </row>
    <row r="715" spans="1:10" ht="18" customHeight="1" x14ac:dyDescent="0.25">
      <c r="A715" s="57"/>
      <c r="B715" s="57"/>
      <c r="C715" s="925"/>
      <c r="D715" s="925"/>
      <c r="E715" s="925"/>
      <c r="F715" s="925"/>
      <c r="G715" s="925"/>
      <c r="H715" s="925"/>
      <c r="I715" s="57"/>
      <c r="J715" s="57"/>
    </row>
    <row r="716" spans="1:10" ht="18" customHeight="1" x14ac:dyDescent="0.25">
      <c r="A716" s="57"/>
      <c r="B716" s="57"/>
      <c r="C716" s="925"/>
      <c r="D716" s="925"/>
      <c r="E716" s="925"/>
      <c r="F716" s="925"/>
      <c r="G716" s="925"/>
      <c r="H716" s="925"/>
      <c r="I716" s="57"/>
      <c r="J716" s="57"/>
    </row>
    <row r="717" spans="1:10" ht="18" customHeight="1" x14ac:dyDescent="0.25">
      <c r="A717" s="57"/>
      <c r="B717" s="57"/>
      <c r="C717" s="925"/>
      <c r="D717" s="925"/>
      <c r="E717" s="925"/>
      <c r="F717" s="925"/>
      <c r="G717" s="925"/>
      <c r="H717" s="925"/>
      <c r="I717" s="57"/>
      <c r="J717" s="57"/>
    </row>
    <row r="718" spans="1:10" ht="18" customHeight="1" x14ac:dyDescent="0.25">
      <c r="A718" s="57"/>
      <c r="B718" s="57"/>
      <c r="C718" s="925"/>
      <c r="D718" s="925"/>
      <c r="E718" s="925"/>
      <c r="F718" s="925"/>
      <c r="G718" s="925"/>
      <c r="H718" s="925"/>
      <c r="I718" s="57"/>
      <c r="J718" s="57"/>
    </row>
    <row r="719" spans="1:10" ht="18" customHeight="1" x14ac:dyDescent="0.25">
      <c r="A719" s="57"/>
      <c r="B719" s="57"/>
      <c r="C719" s="925"/>
      <c r="D719" s="925"/>
      <c r="E719" s="925"/>
      <c r="F719" s="925"/>
      <c r="G719" s="925"/>
      <c r="H719" s="925"/>
      <c r="I719" s="57"/>
      <c r="J719" s="57"/>
    </row>
    <row r="720" spans="1:10" ht="18" customHeight="1" x14ac:dyDescent="0.25">
      <c r="A720" s="57"/>
      <c r="B720" s="57"/>
      <c r="C720" s="925"/>
      <c r="D720" s="925"/>
      <c r="E720" s="925"/>
      <c r="F720" s="925"/>
      <c r="G720" s="925"/>
      <c r="H720" s="925"/>
      <c r="I720" s="57"/>
      <c r="J720" s="57"/>
    </row>
    <row r="721" spans="1:10" ht="18" customHeight="1" x14ac:dyDescent="0.25">
      <c r="A721" s="57"/>
      <c r="B721" s="57"/>
      <c r="C721" s="925"/>
      <c r="D721" s="925"/>
      <c r="E721" s="925"/>
      <c r="F721" s="925"/>
      <c r="G721" s="925"/>
      <c r="H721" s="925"/>
      <c r="I721" s="57"/>
      <c r="J721" s="57"/>
    </row>
    <row r="722" spans="1:10" ht="18" customHeight="1" x14ac:dyDescent="0.25">
      <c r="A722" s="57"/>
      <c r="B722" s="57"/>
      <c r="C722" s="925"/>
      <c r="D722" s="925"/>
      <c r="E722" s="925"/>
      <c r="F722" s="925"/>
      <c r="G722" s="925"/>
      <c r="H722" s="925"/>
      <c r="I722" s="57"/>
      <c r="J722" s="57"/>
    </row>
    <row r="723" spans="1:10" ht="18" customHeight="1" x14ac:dyDescent="0.25">
      <c r="A723" s="57"/>
      <c r="B723" s="57"/>
      <c r="C723" s="925"/>
      <c r="D723" s="925"/>
      <c r="E723" s="925"/>
      <c r="F723" s="925"/>
      <c r="G723" s="925"/>
      <c r="H723" s="925"/>
      <c r="I723" s="57"/>
      <c r="J723" s="57"/>
    </row>
    <row r="724" spans="1:10" ht="18" customHeight="1" x14ac:dyDescent="0.25">
      <c r="A724" s="57"/>
      <c r="B724" s="57"/>
      <c r="C724" s="925"/>
      <c r="D724" s="925"/>
      <c r="E724" s="925"/>
      <c r="F724" s="925"/>
      <c r="G724" s="925"/>
      <c r="H724" s="925"/>
      <c r="I724" s="57"/>
      <c r="J724" s="57"/>
    </row>
    <row r="725" spans="1:10" ht="18" customHeight="1" x14ac:dyDescent="0.25">
      <c r="A725" s="57"/>
      <c r="B725" s="57"/>
      <c r="C725" s="925"/>
      <c r="D725" s="925"/>
      <c r="E725" s="925"/>
      <c r="F725" s="925"/>
      <c r="G725" s="925"/>
      <c r="H725" s="925"/>
      <c r="I725" s="57"/>
      <c r="J725" s="57"/>
    </row>
    <row r="726" spans="1:10" ht="18" customHeight="1" x14ac:dyDescent="0.25">
      <c r="A726" s="57"/>
      <c r="B726" s="57"/>
      <c r="C726" s="925"/>
      <c r="D726" s="925"/>
      <c r="E726" s="925"/>
      <c r="F726" s="925"/>
      <c r="G726" s="925"/>
      <c r="H726" s="925"/>
      <c r="I726" s="57"/>
      <c r="J726" s="57"/>
    </row>
    <row r="727" spans="1:10" ht="18" customHeight="1" x14ac:dyDescent="0.25">
      <c r="A727" s="57"/>
      <c r="B727" s="57"/>
      <c r="C727" s="925"/>
      <c r="D727" s="925"/>
      <c r="E727" s="925"/>
      <c r="F727" s="925"/>
      <c r="G727" s="925"/>
      <c r="H727" s="925"/>
      <c r="I727" s="57"/>
      <c r="J727" s="57"/>
    </row>
    <row r="728" spans="1:10" ht="18" customHeight="1" x14ac:dyDescent="0.25">
      <c r="A728" s="57"/>
      <c r="B728" s="57"/>
      <c r="C728" s="925"/>
      <c r="D728" s="925"/>
      <c r="E728" s="925"/>
      <c r="F728" s="925"/>
      <c r="G728" s="925"/>
      <c r="H728" s="925"/>
      <c r="I728" s="57"/>
      <c r="J728" s="57"/>
    </row>
    <row r="729" spans="1:10" ht="18" customHeight="1" x14ac:dyDescent="0.25">
      <c r="A729" s="57"/>
      <c r="B729" s="57"/>
      <c r="C729" s="925"/>
      <c r="D729" s="925"/>
      <c r="E729" s="925"/>
      <c r="F729" s="925"/>
      <c r="G729" s="925"/>
      <c r="H729" s="925"/>
      <c r="I729" s="57"/>
      <c r="J729" s="57"/>
    </row>
    <row r="730" spans="1:10" ht="18" customHeight="1" x14ac:dyDescent="0.25">
      <c r="A730" s="57"/>
      <c r="B730" s="57"/>
      <c r="C730" s="925"/>
      <c r="D730" s="925"/>
      <c r="E730" s="925"/>
      <c r="F730" s="925"/>
      <c r="G730" s="925"/>
      <c r="H730" s="925"/>
      <c r="I730" s="57"/>
      <c r="J730" s="57"/>
    </row>
    <row r="731" spans="1:10" ht="18" customHeight="1" x14ac:dyDescent="0.25">
      <c r="A731" s="57"/>
      <c r="B731" s="57"/>
      <c r="C731" s="925"/>
      <c r="D731" s="925"/>
      <c r="E731" s="925"/>
      <c r="F731" s="925"/>
      <c r="G731" s="925"/>
      <c r="H731" s="925"/>
      <c r="I731" s="57"/>
      <c r="J731" s="57"/>
    </row>
    <row r="732" spans="1:10" ht="18" customHeight="1" x14ac:dyDescent="0.25">
      <c r="A732" s="57"/>
      <c r="B732" s="57"/>
      <c r="C732" s="925"/>
      <c r="D732" s="925"/>
      <c r="E732" s="925"/>
      <c r="F732" s="925"/>
      <c r="G732" s="925"/>
      <c r="H732" s="925"/>
      <c r="I732" s="57"/>
      <c r="J732" s="57"/>
    </row>
    <row r="733" spans="1:10" ht="18" customHeight="1" x14ac:dyDescent="0.25">
      <c r="A733" s="57"/>
      <c r="B733" s="57"/>
      <c r="C733" s="925"/>
      <c r="D733" s="925"/>
      <c r="E733" s="925"/>
      <c r="F733" s="925"/>
      <c r="G733" s="925"/>
      <c r="H733" s="925"/>
      <c r="I733" s="57"/>
      <c r="J733" s="57"/>
    </row>
    <row r="734" spans="1:10" ht="18" customHeight="1" x14ac:dyDescent="0.25">
      <c r="A734" s="57"/>
      <c r="B734" s="57"/>
      <c r="C734" s="925"/>
      <c r="D734" s="925"/>
      <c r="E734" s="925"/>
      <c r="F734" s="925"/>
      <c r="G734" s="925"/>
      <c r="H734" s="925"/>
      <c r="I734" s="57"/>
      <c r="J734" s="57"/>
    </row>
    <row r="735" spans="1:10" ht="18" customHeight="1" x14ac:dyDescent="0.25">
      <c r="A735" s="57"/>
      <c r="B735" s="57"/>
      <c r="C735" s="925"/>
      <c r="D735" s="925"/>
      <c r="E735" s="925"/>
      <c r="F735" s="925"/>
      <c r="G735" s="925"/>
      <c r="H735" s="925"/>
      <c r="I735" s="57"/>
      <c r="J735" s="57"/>
    </row>
    <row r="736" spans="1:10" ht="18" customHeight="1" x14ac:dyDescent="0.25">
      <c r="A736" s="57"/>
      <c r="B736" s="57"/>
      <c r="C736" s="925"/>
      <c r="D736" s="925"/>
      <c r="E736" s="925"/>
      <c r="F736" s="925"/>
      <c r="G736" s="925"/>
      <c r="H736" s="925"/>
      <c r="I736" s="57"/>
      <c r="J736" s="57"/>
    </row>
    <row r="737" spans="1:10" ht="18" customHeight="1" x14ac:dyDescent="0.25">
      <c r="A737" s="57"/>
      <c r="B737" s="57"/>
      <c r="C737" s="925"/>
      <c r="D737" s="925"/>
      <c r="E737" s="925"/>
      <c r="F737" s="925"/>
      <c r="G737" s="925"/>
      <c r="H737" s="925"/>
      <c r="I737" s="57"/>
      <c r="J737" s="57"/>
    </row>
    <row r="738" spans="1:10" ht="18" customHeight="1" x14ac:dyDescent="0.25">
      <c r="A738" s="57"/>
      <c r="B738" s="57"/>
      <c r="C738" s="925"/>
      <c r="D738" s="925"/>
      <c r="E738" s="925"/>
      <c r="F738" s="925"/>
      <c r="G738" s="925"/>
      <c r="H738" s="925"/>
      <c r="I738" s="57"/>
      <c r="J738" s="57"/>
    </row>
    <row r="739" spans="1:10" ht="18" customHeight="1" x14ac:dyDescent="0.25">
      <c r="A739" s="57"/>
      <c r="B739" s="57"/>
      <c r="C739" s="925"/>
      <c r="D739" s="925"/>
      <c r="E739" s="925"/>
      <c r="F739" s="925"/>
      <c r="G739" s="925"/>
      <c r="H739" s="925"/>
      <c r="I739" s="57"/>
      <c r="J739" s="57"/>
    </row>
    <row r="740" spans="1:10" ht="18" customHeight="1" x14ac:dyDescent="0.25">
      <c r="A740" s="57"/>
      <c r="B740" s="57"/>
      <c r="C740" s="925"/>
      <c r="D740" s="925"/>
      <c r="E740" s="925"/>
      <c r="F740" s="925"/>
      <c r="G740" s="925"/>
      <c r="H740" s="925"/>
      <c r="I740" s="57"/>
      <c r="J740" s="57"/>
    </row>
    <row r="741" spans="1:10" ht="18" customHeight="1" x14ac:dyDescent="0.25">
      <c r="A741" s="57"/>
      <c r="B741" s="57"/>
      <c r="C741" s="925"/>
      <c r="D741" s="925"/>
      <c r="E741" s="925"/>
      <c r="F741" s="925"/>
      <c r="G741" s="925"/>
      <c r="H741" s="925"/>
      <c r="I741" s="57"/>
      <c r="J741" s="57"/>
    </row>
    <row r="742" spans="1:10" ht="18" customHeight="1" x14ac:dyDescent="0.25">
      <c r="A742" s="57"/>
      <c r="B742" s="57"/>
      <c r="C742" s="925"/>
      <c r="D742" s="925"/>
      <c r="E742" s="925"/>
      <c r="F742" s="925"/>
      <c r="G742" s="925"/>
      <c r="H742" s="925"/>
      <c r="I742" s="57"/>
      <c r="J742" s="57"/>
    </row>
    <row r="743" spans="1:10" ht="18" customHeight="1" x14ac:dyDescent="0.25">
      <c r="A743" s="57"/>
      <c r="B743" s="57"/>
      <c r="C743" s="925"/>
      <c r="D743" s="925"/>
      <c r="E743" s="925"/>
      <c r="F743" s="925"/>
      <c r="G743" s="925"/>
      <c r="H743" s="925"/>
      <c r="I743" s="57"/>
      <c r="J743" s="57"/>
    </row>
    <row r="744" spans="1:10" ht="18" customHeight="1" x14ac:dyDescent="0.25">
      <c r="A744" s="57"/>
      <c r="B744" s="57"/>
      <c r="C744" s="925"/>
      <c r="D744" s="925"/>
      <c r="E744" s="925"/>
      <c r="F744" s="925"/>
      <c r="G744" s="925"/>
      <c r="H744" s="925"/>
      <c r="I744" s="57"/>
      <c r="J744" s="57"/>
    </row>
    <row r="745" spans="1:10" ht="18" customHeight="1" x14ac:dyDescent="0.25">
      <c r="A745" s="57"/>
      <c r="B745" s="57"/>
      <c r="C745" s="925"/>
      <c r="D745" s="925"/>
      <c r="E745" s="925"/>
      <c r="F745" s="925"/>
      <c r="G745" s="925"/>
      <c r="H745" s="925"/>
      <c r="I745" s="57"/>
      <c r="J745" s="57"/>
    </row>
    <row r="746" spans="1:10" ht="18" customHeight="1" x14ac:dyDescent="0.25">
      <c r="A746" s="57"/>
      <c r="B746" s="57"/>
      <c r="C746" s="925"/>
      <c r="D746" s="925"/>
      <c r="E746" s="925"/>
      <c r="F746" s="925"/>
      <c r="G746" s="925"/>
      <c r="H746" s="925"/>
      <c r="I746" s="57"/>
      <c r="J746" s="57"/>
    </row>
    <row r="747" spans="1:10" ht="18" customHeight="1" x14ac:dyDescent="0.25">
      <c r="A747" s="57"/>
      <c r="B747" s="57"/>
      <c r="C747" s="925"/>
      <c r="D747" s="925"/>
      <c r="E747" s="925"/>
      <c r="F747" s="925"/>
      <c r="G747" s="925"/>
      <c r="H747" s="925"/>
      <c r="I747" s="57"/>
      <c r="J747" s="57"/>
    </row>
    <row r="748" spans="1:10" ht="18" customHeight="1" x14ac:dyDescent="0.25">
      <c r="A748" s="57"/>
      <c r="B748" s="57"/>
      <c r="C748" s="925"/>
      <c r="D748" s="925"/>
      <c r="E748" s="925"/>
      <c r="F748" s="925"/>
      <c r="G748" s="925"/>
      <c r="H748" s="925"/>
      <c r="I748" s="57"/>
      <c r="J748" s="57"/>
    </row>
    <row r="749" spans="1:10" ht="18" customHeight="1" x14ac:dyDescent="0.25">
      <c r="A749" s="57"/>
      <c r="B749" s="57"/>
      <c r="C749" s="925"/>
      <c r="D749" s="925"/>
      <c r="E749" s="925"/>
      <c r="F749" s="925"/>
      <c r="G749" s="925"/>
      <c r="H749" s="925"/>
      <c r="I749" s="57"/>
      <c r="J749" s="57"/>
    </row>
    <row r="750" spans="1:10" ht="18" customHeight="1" x14ac:dyDescent="0.25">
      <c r="A750" s="57"/>
      <c r="B750" s="57"/>
      <c r="C750" s="925"/>
      <c r="D750" s="925"/>
      <c r="E750" s="925"/>
      <c r="F750" s="925"/>
      <c r="G750" s="925"/>
      <c r="H750" s="925"/>
      <c r="I750" s="57"/>
      <c r="J750" s="57"/>
    </row>
    <row r="751" spans="1:10" ht="18" customHeight="1" x14ac:dyDescent="0.25">
      <c r="A751" s="57"/>
      <c r="B751" s="57"/>
      <c r="C751" s="925"/>
      <c r="D751" s="925"/>
      <c r="E751" s="925"/>
      <c r="F751" s="925"/>
      <c r="G751" s="925"/>
      <c r="H751" s="925"/>
      <c r="I751" s="57"/>
      <c r="J751" s="57"/>
    </row>
    <row r="752" spans="1:10" ht="18" customHeight="1" x14ac:dyDescent="0.25">
      <c r="A752" s="57"/>
      <c r="B752" s="57"/>
      <c r="C752" s="925"/>
      <c r="D752" s="925"/>
      <c r="E752" s="925"/>
      <c r="F752" s="925"/>
      <c r="G752" s="925"/>
      <c r="H752" s="925"/>
      <c r="I752" s="57"/>
      <c r="J752" s="57"/>
    </row>
    <row r="753" spans="1:10" ht="18" customHeight="1" x14ac:dyDescent="0.25">
      <c r="A753" s="57"/>
      <c r="B753" s="57"/>
      <c r="C753" s="925"/>
      <c r="D753" s="925"/>
      <c r="E753" s="925"/>
      <c r="F753" s="925"/>
      <c r="G753" s="925"/>
      <c r="H753" s="925"/>
      <c r="I753" s="57"/>
      <c r="J753" s="57"/>
    </row>
    <row r="754" spans="1:10" ht="18" customHeight="1" x14ac:dyDescent="0.25">
      <c r="A754" s="57"/>
      <c r="B754" s="57"/>
      <c r="C754" s="925"/>
      <c r="D754" s="925"/>
      <c r="E754" s="925"/>
      <c r="F754" s="925"/>
      <c r="G754" s="925"/>
      <c r="H754" s="925"/>
      <c r="I754" s="57"/>
      <c r="J754" s="57"/>
    </row>
    <row r="755" spans="1:10" ht="18" customHeight="1" x14ac:dyDescent="0.25">
      <c r="A755" s="57"/>
      <c r="B755" s="57"/>
      <c r="C755" s="925"/>
      <c r="D755" s="925"/>
      <c r="E755" s="925"/>
      <c r="F755" s="925"/>
      <c r="G755" s="925"/>
      <c r="H755" s="925"/>
      <c r="I755" s="57"/>
      <c r="J755" s="57"/>
    </row>
    <row r="756" spans="1:10" ht="18" customHeight="1" x14ac:dyDescent="0.25">
      <c r="A756" s="57"/>
      <c r="B756" s="57"/>
      <c r="C756" s="925"/>
      <c r="D756" s="925"/>
      <c r="E756" s="925"/>
      <c r="F756" s="925"/>
      <c r="G756" s="925"/>
      <c r="H756" s="925"/>
      <c r="I756" s="57"/>
      <c r="J756" s="57"/>
    </row>
    <row r="757" spans="1:10" ht="18" customHeight="1" x14ac:dyDescent="0.25">
      <c r="A757" s="57"/>
      <c r="B757" s="57"/>
      <c r="C757" s="925"/>
      <c r="D757" s="925"/>
      <c r="E757" s="925"/>
      <c r="F757" s="925"/>
      <c r="G757" s="925"/>
      <c r="H757" s="925"/>
      <c r="I757" s="57"/>
      <c r="J757" s="57"/>
    </row>
    <row r="758" spans="1:10" ht="18" customHeight="1" x14ac:dyDescent="0.25">
      <c r="A758" s="57"/>
      <c r="B758" s="57"/>
      <c r="C758" s="925"/>
      <c r="D758" s="925"/>
      <c r="E758" s="925"/>
      <c r="F758" s="925"/>
      <c r="G758" s="925"/>
      <c r="H758" s="925"/>
      <c r="I758" s="57"/>
      <c r="J758" s="57"/>
    </row>
    <row r="759" spans="1:10" ht="18" customHeight="1" x14ac:dyDescent="0.25">
      <c r="A759" s="57"/>
      <c r="B759" s="57"/>
      <c r="C759" s="925"/>
      <c r="D759" s="925"/>
      <c r="E759" s="925"/>
      <c r="F759" s="925"/>
      <c r="G759" s="925"/>
      <c r="H759" s="925"/>
      <c r="I759" s="57"/>
      <c r="J759" s="57"/>
    </row>
    <row r="760" spans="1:10" ht="18" customHeight="1" x14ac:dyDescent="0.25">
      <c r="A760" s="57"/>
      <c r="B760" s="57"/>
      <c r="C760" s="925"/>
      <c r="D760" s="925"/>
      <c r="E760" s="925"/>
      <c r="F760" s="925"/>
      <c r="G760" s="925"/>
      <c r="H760" s="925"/>
      <c r="I760" s="57"/>
      <c r="J760" s="57"/>
    </row>
    <row r="761" spans="1:10" ht="18" customHeight="1" x14ac:dyDescent="0.25">
      <c r="A761" s="57"/>
      <c r="B761" s="57"/>
      <c r="C761" s="925"/>
      <c r="D761" s="925"/>
      <c r="E761" s="925"/>
      <c r="F761" s="925"/>
      <c r="G761" s="925"/>
      <c r="H761" s="925"/>
      <c r="I761" s="57"/>
      <c r="J761" s="57"/>
    </row>
    <row r="762" spans="1:10" ht="18" customHeight="1" x14ac:dyDescent="0.25">
      <c r="A762" s="57"/>
      <c r="B762" s="57"/>
      <c r="C762" s="925"/>
      <c r="D762" s="925"/>
      <c r="E762" s="925"/>
      <c r="F762" s="925"/>
      <c r="G762" s="925"/>
      <c r="H762" s="925"/>
      <c r="I762" s="57"/>
      <c r="J762" s="57"/>
    </row>
    <row r="763" spans="1:10" ht="18" customHeight="1" x14ac:dyDescent="0.25">
      <c r="A763" s="57"/>
      <c r="B763" s="57"/>
      <c r="C763" s="925"/>
      <c r="D763" s="925"/>
      <c r="E763" s="925"/>
      <c r="F763" s="925"/>
      <c r="G763" s="925"/>
      <c r="H763" s="925"/>
      <c r="I763" s="57"/>
      <c r="J763" s="57"/>
    </row>
    <row r="764" spans="1:10" ht="18" customHeight="1" x14ac:dyDescent="0.25">
      <c r="A764" s="57"/>
      <c r="B764" s="57"/>
      <c r="C764" s="925"/>
      <c r="D764" s="925"/>
      <c r="E764" s="925"/>
      <c r="F764" s="925"/>
      <c r="G764" s="925"/>
      <c r="H764" s="925"/>
      <c r="I764" s="57"/>
      <c r="J764" s="57"/>
    </row>
    <row r="765" spans="1:10" ht="18" customHeight="1" x14ac:dyDescent="0.25">
      <c r="A765" s="57"/>
      <c r="B765" s="57"/>
      <c r="C765" s="925"/>
      <c r="D765" s="925"/>
      <c r="E765" s="925"/>
      <c r="F765" s="925"/>
      <c r="G765" s="925"/>
      <c r="H765" s="925"/>
      <c r="I765" s="57"/>
      <c r="J765" s="57"/>
    </row>
    <row r="766" spans="1:10" ht="18" customHeight="1" x14ac:dyDescent="0.25">
      <c r="A766" s="57"/>
      <c r="B766" s="57"/>
      <c r="C766" s="925"/>
      <c r="D766" s="925"/>
      <c r="E766" s="925"/>
      <c r="F766" s="925"/>
      <c r="G766" s="925"/>
      <c r="H766" s="925"/>
      <c r="I766" s="57"/>
      <c r="J766" s="57"/>
    </row>
    <row r="767" spans="1:10" ht="18" customHeight="1" x14ac:dyDescent="0.25">
      <c r="A767" s="57"/>
      <c r="B767" s="57"/>
      <c r="C767" s="925"/>
      <c r="D767" s="925"/>
      <c r="E767" s="925"/>
      <c r="F767" s="925"/>
      <c r="G767" s="925"/>
      <c r="H767" s="925"/>
      <c r="I767" s="57"/>
      <c r="J767" s="57"/>
    </row>
    <row r="768" spans="1:10" ht="18" customHeight="1" x14ac:dyDescent="0.25">
      <c r="A768" s="57"/>
      <c r="B768" s="57"/>
      <c r="C768" s="925"/>
      <c r="D768" s="925"/>
      <c r="E768" s="925"/>
      <c r="F768" s="925"/>
      <c r="G768" s="925"/>
      <c r="H768" s="925"/>
      <c r="I768" s="57"/>
      <c r="J768" s="57"/>
    </row>
    <row r="769" spans="1:10" ht="18" customHeight="1" x14ac:dyDescent="0.25">
      <c r="A769" s="57"/>
      <c r="B769" s="57"/>
      <c r="C769" s="925"/>
      <c r="D769" s="925"/>
      <c r="E769" s="925"/>
      <c r="F769" s="925"/>
      <c r="G769" s="925"/>
      <c r="H769" s="925"/>
      <c r="I769" s="57"/>
      <c r="J769" s="57"/>
    </row>
    <row r="770" spans="1:10" ht="18" customHeight="1" x14ac:dyDescent="0.25">
      <c r="A770" s="57"/>
      <c r="B770" s="57"/>
      <c r="C770" s="925"/>
      <c r="D770" s="925"/>
      <c r="E770" s="925"/>
      <c r="F770" s="925"/>
      <c r="G770" s="925"/>
      <c r="H770" s="925"/>
      <c r="I770" s="57"/>
      <c r="J770" s="57"/>
    </row>
    <row r="771" spans="1:10" ht="18" customHeight="1" x14ac:dyDescent="0.25">
      <c r="A771" s="57"/>
      <c r="B771" s="57"/>
      <c r="C771" s="925"/>
      <c r="D771" s="925"/>
      <c r="E771" s="925"/>
      <c r="F771" s="925"/>
      <c r="G771" s="925"/>
      <c r="H771" s="925"/>
      <c r="I771" s="57"/>
      <c r="J771" s="57"/>
    </row>
    <row r="772" spans="1:10" ht="18" customHeight="1" x14ac:dyDescent="0.25">
      <c r="A772" s="57"/>
      <c r="B772" s="57"/>
      <c r="C772" s="925"/>
      <c r="D772" s="925"/>
      <c r="E772" s="925"/>
      <c r="F772" s="925"/>
      <c r="G772" s="925"/>
      <c r="H772" s="925"/>
      <c r="I772" s="57"/>
      <c r="J772" s="57"/>
    </row>
    <row r="773" spans="1:10" ht="18" customHeight="1" x14ac:dyDescent="0.25">
      <c r="A773" s="57"/>
      <c r="B773" s="57"/>
      <c r="C773" s="925"/>
      <c r="D773" s="925"/>
      <c r="E773" s="925"/>
      <c r="F773" s="925"/>
      <c r="G773" s="925"/>
      <c r="H773" s="925"/>
      <c r="I773" s="57"/>
      <c r="J773" s="57"/>
    </row>
    <row r="774" spans="1:10" ht="18" customHeight="1" x14ac:dyDescent="0.25">
      <c r="A774" s="57"/>
      <c r="B774" s="57"/>
      <c r="C774" s="925"/>
      <c r="D774" s="925"/>
      <c r="E774" s="925"/>
      <c r="F774" s="925"/>
      <c r="G774" s="925"/>
      <c r="H774" s="925"/>
      <c r="I774" s="57"/>
      <c r="J774" s="57"/>
    </row>
    <row r="775" spans="1:10" ht="18" customHeight="1" x14ac:dyDescent="0.25">
      <c r="A775" s="57"/>
      <c r="B775" s="57"/>
      <c r="C775" s="925"/>
      <c r="D775" s="925"/>
      <c r="E775" s="925"/>
      <c r="F775" s="925"/>
      <c r="G775" s="925"/>
      <c r="H775" s="925"/>
      <c r="I775" s="57"/>
      <c r="J775" s="57"/>
    </row>
    <row r="776" spans="1:10" ht="18" customHeight="1" x14ac:dyDescent="0.25">
      <c r="A776" s="57"/>
      <c r="B776" s="57"/>
      <c r="C776" s="925"/>
      <c r="D776" s="925"/>
      <c r="E776" s="925"/>
      <c r="F776" s="925"/>
      <c r="G776" s="925"/>
      <c r="H776" s="925"/>
      <c r="I776" s="57"/>
      <c r="J776" s="57"/>
    </row>
    <row r="777" spans="1:10" ht="18" customHeight="1" x14ac:dyDescent="0.25">
      <c r="A777" s="57"/>
      <c r="B777" s="57"/>
      <c r="C777" s="925"/>
      <c r="D777" s="925"/>
      <c r="E777" s="925"/>
      <c r="F777" s="925"/>
      <c r="G777" s="925"/>
      <c r="H777" s="925"/>
      <c r="I777" s="57"/>
      <c r="J777" s="57"/>
    </row>
    <row r="778" spans="1:10" ht="18" customHeight="1" x14ac:dyDescent="0.25">
      <c r="A778" s="57"/>
      <c r="B778" s="57"/>
      <c r="C778" s="925"/>
      <c r="D778" s="925"/>
      <c r="E778" s="925"/>
      <c r="F778" s="925"/>
      <c r="G778" s="925"/>
      <c r="H778" s="925"/>
      <c r="I778" s="57"/>
      <c r="J778" s="57"/>
    </row>
    <row r="779" spans="1:10" ht="18" customHeight="1" x14ac:dyDescent="0.25">
      <c r="A779" s="57"/>
      <c r="B779" s="57"/>
      <c r="C779" s="925"/>
      <c r="D779" s="925"/>
      <c r="E779" s="925"/>
      <c r="F779" s="925"/>
      <c r="G779" s="925"/>
      <c r="H779" s="925"/>
      <c r="I779" s="57"/>
      <c r="J779" s="57"/>
    </row>
    <row r="780" spans="1:10" ht="18" customHeight="1" x14ac:dyDescent="0.25">
      <c r="A780" s="57"/>
      <c r="B780" s="57"/>
      <c r="C780" s="925"/>
      <c r="D780" s="925"/>
      <c r="E780" s="925"/>
      <c r="F780" s="925"/>
      <c r="G780" s="925"/>
      <c r="H780" s="925"/>
      <c r="I780" s="57"/>
      <c r="J780" s="57"/>
    </row>
    <row r="781" spans="1:10" ht="18" customHeight="1" x14ac:dyDescent="0.25">
      <c r="A781" s="57"/>
      <c r="B781" s="57"/>
      <c r="C781" s="925"/>
      <c r="D781" s="925"/>
      <c r="E781" s="925"/>
      <c r="F781" s="925"/>
      <c r="G781" s="925"/>
      <c r="H781" s="925"/>
      <c r="I781" s="57"/>
      <c r="J781" s="57"/>
    </row>
    <row r="782" spans="1:10" ht="18" customHeight="1" x14ac:dyDescent="0.25">
      <c r="A782" s="57"/>
      <c r="B782" s="57"/>
      <c r="C782" s="925"/>
      <c r="D782" s="925"/>
      <c r="E782" s="925"/>
      <c r="F782" s="925"/>
      <c r="G782" s="925"/>
      <c r="H782" s="925"/>
      <c r="I782" s="57"/>
      <c r="J782" s="57"/>
    </row>
    <row r="783" spans="1:10" ht="18" customHeight="1" x14ac:dyDescent="0.25">
      <c r="A783" s="57"/>
      <c r="B783" s="57"/>
      <c r="C783" s="925"/>
      <c r="D783" s="925"/>
      <c r="E783" s="925"/>
      <c r="F783" s="925"/>
      <c r="G783" s="925"/>
      <c r="H783" s="925"/>
      <c r="I783" s="57"/>
      <c r="J783" s="57"/>
    </row>
    <row r="784" spans="1:10" ht="18" customHeight="1" x14ac:dyDescent="0.25">
      <c r="A784" s="57"/>
      <c r="B784" s="57"/>
      <c r="C784" s="925"/>
      <c r="D784" s="925"/>
      <c r="E784" s="925"/>
      <c r="F784" s="925"/>
      <c r="G784" s="925"/>
      <c r="H784" s="925"/>
      <c r="I784" s="57"/>
      <c r="J784" s="57"/>
    </row>
    <row r="785" spans="1:10" ht="18" customHeight="1" x14ac:dyDescent="0.25">
      <c r="A785" s="57"/>
      <c r="B785" s="57"/>
      <c r="C785" s="925"/>
      <c r="D785" s="925"/>
      <c r="E785" s="925"/>
      <c r="F785" s="925"/>
      <c r="G785" s="925"/>
      <c r="H785" s="925"/>
      <c r="I785" s="57"/>
      <c r="J785" s="57"/>
    </row>
    <row r="786" spans="1:10" ht="18" customHeight="1" x14ac:dyDescent="0.25">
      <c r="A786" s="57"/>
      <c r="B786" s="57"/>
      <c r="C786" s="925"/>
      <c r="D786" s="925"/>
      <c r="E786" s="925"/>
      <c r="F786" s="925"/>
      <c r="G786" s="925"/>
      <c r="H786" s="925"/>
      <c r="I786" s="57"/>
      <c r="J786" s="57"/>
    </row>
    <row r="787" spans="1:10" ht="18" customHeight="1" x14ac:dyDescent="0.25">
      <c r="A787" s="57"/>
      <c r="B787" s="57"/>
      <c r="C787" s="925"/>
      <c r="D787" s="925"/>
      <c r="E787" s="925"/>
      <c r="F787" s="925"/>
      <c r="G787" s="925"/>
      <c r="H787" s="925"/>
      <c r="I787" s="57"/>
      <c r="J787" s="57"/>
    </row>
    <row r="788" spans="1:10" ht="18" customHeight="1" x14ac:dyDescent="0.25">
      <c r="A788" s="57"/>
      <c r="B788" s="57"/>
      <c r="C788" s="925"/>
      <c r="D788" s="925"/>
      <c r="E788" s="925"/>
      <c r="F788" s="925"/>
      <c r="G788" s="925"/>
      <c r="H788" s="925"/>
      <c r="I788" s="57"/>
      <c r="J788" s="57"/>
    </row>
    <row r="789" spans="1:10" ht="18" customHeight="1" x14ac:dyDescent="0.25">
      <c r="A789" s="57"/>
      <c r="B789" s="57"/>
      <c r="C789" s="925"/>
      <c r="D789" s="925"/>
      <c r="E789" s="925"/>
      <c r="F789" s="925"/>
      <c r="G789" s="925"/>
      <c r="H789" s="925"/>
      <c r="I789" s="57"/>
      <c r="J789" s="57"/>
    </row>
    <row r="790" spans="1:10" ht="18" customHeight="1" x14ac:dyDescent="0.25">
      <c r="A790" s="57"/>
      <c r="B790" s="57"/>
      <c r="C790" s="925"/>
      <c r="D790" s="925"/>
      <c r="E790" s="925"/>
      <c r="F790" s="925"/>
      <c r="G790" s="925"/>
      <c r="H790" s="925"/>
      <c r="I790" s="57"/>
      <c r="J790" s="57"/>
    </row>
    <row r="791" spans="1:10" ht="18" customHeight="1" x14ac:dyDescent="0.25">
      <c r="A791" s="57"/>
      <c r="B791" s="57"/>
      <c r="C791" s="925"/>
      <c r="D791" s="925"/>
      <c r="E791" s="925"/>
      <c r="F791" s="925"/>
      <c r="G791" s="925"/>
      <c r="H791" s="925"/>
      <c r="I791" s="57"/>
      <c r="J791" s="57"/>
    </row>
    <row r="792" spans="1:10" ht="18" customHeight="1" x14ac:dyDescent="0.25">
      <c r="A792" s="57"/>
      <c r="B792" s="57"/>
      <c r="C792" s="925"/>
      <c r="D792" s="925"/>
      <c r="E792" s="925"/>
      <c r="F792" s="925"/>
      <c r="G792" s="925"/>
      <c r="H792" s="925"/>
      <c r="I792" s="57"/>
      <c r="J792" s="57"/>
    </row>
    <row r="793" spans="1:10" ht="18" customHeight="1" x14ac:dyDescent="0.25">
      <c r="A793" s="57"/>
      <c r="B793" s="57"/>
      <c r="C793" s="925"/>
      <c r="D793" s="925"/>
      <c r="E793" s="925"/>
      <c r="F793" s="925"/>
      <c r="G793" s="925"/>
      <c r="H793" s="925"/>
      <c r="I793" s="57"/>
      <c r="J793" s="57"/>
    </row>
    <row r="794" spans="1:10" ht="18" customHeight="1" x14ac:dyDescent="0.25">
      <c r="A794" s="57"/>
      <c r="B794" s="57"/>
      <c r="C794" s="925"/>
      <c r="D794" s="925"/>
      <c r="E794" s="925"/>
      <c r="F794" s="925"/>
      <c r="G794" s="925"/>
      <c r="H794" s="925"/>
      <c r="I794" s="57"/>
      <c r="J794" s="57"/>
    </row>
    <row r="795" spans="1:10" ht="18" customHeight="1" x14ac:dyDescent="0.25">
      <c r="A795" s="57"/>
      <c r="B795" s="57"/>
      <c r="C795" s="925"/>
      <c r="D795" s="925"/>
      <c r="E795" s="925"/>
      <c r="F795" s="925"/>
      <c r="G795" s="925"/>
      <c r="H795" s="925"/>
      <c r="I795" s="57"/>
      <c r="J795" s="57"/>
    </row>
    <row r="796" spans="1:10" ht="18" customHeight="1" x14ac:dyDescent="0.25">
      <c r="A796" s="57"/>
      <c r="B796" s="57"/>
      <c r="C796" s="925"/>
      <c r="D796" s="925"/>
      <c r="E796" s="925"/>
      <c r="F796" s="925"/>
      <c r="G796" s="925"/>
      <c r="H796" s="925"/>
      <c r="I796" s="57"/>
      <c r="J796" s="57"/>
    </row>
    <row r="797" spans="1:10" ht="18" customHeight="1" x14ac:dyDescent="0.25">
      <c r="A797" s="57"/>
      <c r="B797" s="57"/>
      <c r="C797" s="925"/>
      <c r="D797" s="925"/>
      <c r="E797" s="925"/>
      <c r="F797" s="925"/>
      <c r="G797" s="925"/>
      <c r="H797" s="925"/>
      <c r="I797" s="57"/>
      <c r="J797" s="57"/>
    </row>
    <row r="798" spans="1:10" ht="18" customHeight="1" x14ac:dyDescent="0.25">
      <c r="A798" s="57"/>
      <c r="B798" s="57"/>
      <c r="C798" s="925"/>
      <c r="D798" s="925"/>
      <c r="E798" s="925"/>
      <c r="F798" s="925"/>
      <c r="G798" s="925"/>
      <c r="H798" s="925"/>
      <c r="I798" s="57"/>
      <c r="J798" s="57"/>
    </row>
    <row r="799" spans="1:10" ht="18" customHeight="1" x14ac:dyDescent="0.25">
      <c r="A799" s="57"/>
      <c r="B799" s="57"/>
      <c r="C799" s="925"/>
      <c r="D799" s="925"/>
      <c r="E799" s="925"/>
      <c r="F799" s="925"/>
      <c r="G799" s="925"/>
      <c r="H799" s="925"/>
      <c r="I799" s="57"/>
      <c r="J799" s="57"/>
    </row>
    <row r="800" spans="1:10" ht="18" customHeight="1" x14ac:dyDescent="0.25">
      <c r="A800" s="57"/>
      <c r="B800" s="57"/>
      <c r="C800" s="925"/>
      <c r="D800" s="925"/>
      <c r="E800" s="925"/>
      <c r="F800" s="925"/>
      <c r="G800" s="925"/>
      <c r="H800" s="925"/>
      <c r="I800" s="57"/>
      <c r="J800" s="57"/>
    </row>
    <row r="801" spans="1:10" ht="18" customHeight="1" x14ac:dyDescent="0.25">
      <c r="A801" s="57"/>
      <c r="B801" s="57"/>
      <c r="C801" s="925"/>
      <c r="D801" s="925"/>
      <c r="E801" s="925"/>
      <c r="F801" s="925"/>
      <c r="G801" s="925"/>
      <c r="H801" s="925"/>
      <c r="I801" s="57"/>
      <c r="J801" s="57"/>
    </row>
    <row r="802" spans="1:10" ht="18" customHeight="1" x14ac:dyDescent="0.25">
      <c r="A802" s="57"/>
      <c r="B802" s="57"/>
      <c r="C802" s="925"/>
      <c r="D802" s="925"/>
      <c r="E802" s="925"/>
      <c r="F802" s="925"/>
      <c r="G802" s="925"/>
      <c r="H802" s="925"/>
      <c r="I802" s="57"/>
      <c r="J802" s="57"/>
    </row>
    <row r="803" spans="1:10" ht="18" customHeight="1" x14ac:dyDescent="0.25">
      <c r="A803" s="57"/>
      <c r="B803" s="57"/>
      <c r="C803" s="925"/>
      <c r="D803" s="925"/>
      <c r="E803" s="925"/>
      <c r="F803" s="925"/>
      <c r="G803" s="925"/>
      <c r="H803" s="925"/>
      <c r="I803" s="57"/>
      <c r="J803" s="57"/>
    </row>
    <row r="804" spans="1:10" ht="18" customHeight="1" x14ac:dyDescent="0.25">
      <c r="A804" s="57"/>
      <c r="B804" s="57"/>
      <c r="C804" s="925"/>
      <c r="D804" s="925"/>
      <c r="E804" s="925"/>
      <c r="F804" s="925"/>
      <c r="G804" s="925"/>
      <c r="H804" s="925"/>
      <c r="I804" s="57"/>
      <c r="J804" s="57"/>
    </row>
    <row r="805" spans="1:10" ht="18" customHeight="1" x14ac:dyDescent="0.25">
      <c r="A805" s="57"/>
      <c r="B805" s="57"/>
      <c r="C805" s="925"/>
      <c r="D805" s="925"/>
      <c r="E805" s="925"/>
      <c r="F805" s="925"/>
      <c r="G805" s="925"/>
      <c r="H805" s="925"/>
      <c r="I805" s="57"/>
      <c r="J805" s="57"/>
    </row>
    <row r="806" spans="1:10" ht="18" customHeight="1" x14ac:dyDescent="0.25">
      <c r="A806" s="57"/>
      <c r="B806" s="57"/>
      <c r="C806" s="925"/>
      <c r="D806" s="925"/>
      <c r="E806" s="925"/>
      <c r="F806" s="925"/>
      <c r="G806" s="925"/>
      <c r="H806" s="925"/>
      <c r="I806" s="57"/>
      <c r="J806" s="57"/>
    </row>
    <row r="807" spans="1:10" ht="18" customHeight="1" x14ac:dyDescent="0.25">
      <c r="A807" s="57"/>
      <c r="B807" s="57"/>
      <c r="C807" s="925"/>
      <c r="D807" s="925"/>
      <c r="E807" s="925"/>
      <c r="F807" s="925"/>
      <c r="G807" s="925"/>
      <c r="H807" s="925"/>
      <c r="I807" s="57"/>
      <c r="J807" s="57"/>
    </row>
    <row r="808" spans="1:10" ht="18" customHeight="1" x14ac:dyDescent="0.25">
      <c r="A808" s="57"/>
      <c r="B808" s="57"/>
      <c r="C808" s="925"/>
      <c r="D808" s="925"/>
      <c r="E808" s="925"/>
      <c r="F808" s="925"/>
      <c r="G808" s="925"/>
      <c r="H808" s="925"/>
      <c r="I808" s="57"/>
      <c r="J808" s="57"/>
    </row>
    <row r="809" spans="1:10" ht="18" customHeight="1" x14ac:dyDescent="0.25">
      <c r="A809" s="57"/>
      <c r="B809" s="57"/>
      <c r="C809" s="925"/>
      <c r="D809" s="925"/>
      <c r="E809" s="925"/>
      <c r="F809" s="925"/>
      <c r="G809" s="925"/>
      <c r="H809" s="925"/>
      <c r="I809" s="57"/>
      <c r="J809" s="57"/>
    </row>
    <row r="810" spans="1:10" ht="18" customHeight="1" x14ac:dyDescent="0.25">
      <c r="A810" s="57"/>
      <c r="B810" s="57"/>
      <c r="C810" s="925"/>
      <c r="D810" s="925"/>
      <c r="E810" s="925"/>
      <c r="F810" s="925"/>
      <c r="G810" s="925"/>
      <c r="H810" s="925"/>
      <c r="I810" s="57"/>
      <c r="J810" s="57"/>
    </row>
    <row r="811" spans="1:10" ht="18" customHeight="1" x14ac:dyDescent="0.25">
      <c r="A811" s="57"/>
      <c r="B811" s="57"/>
      <c r="C811" s="925"/>
      <c r="D811" s="925"/>
      <c r="E811" s="925"/>
      <c r="F811" s="925"/>
      <c r="G811" s="925"/>
      <c r="H811" s="925"/>
      <c r="I811" s="57"/>
      <c r="J811" s="57"/>
    </row>
    <row r="812" spans="1:10" ht="18" customHeight="1" x14ac:dyDescent="0.25">
      <c r="A812" s="57"/>
      <c r="B812" s="57"/>
      <c r="C812" s="925"/>
      <c r="D812" s="925"/>
      <c r="E812" s="925"/>
      <c r="F812" s="925"/>
      <c r="G812" s="925"/>
      <c r="H812" s="925"/>
      <c r="I812" s="57"/>
      <c r="J812" s="57"/>
    </row>
    <row r="813" spans="1:10" ht="18" customHeight="1" x14ac:dyDescent="0.25">
      <c r="A813" s="57"/>
      <c r="B813" s="57"/>
      <c r="C813" s="925"/>
      <c r="D813" s="925"/>
      <c r="E813" s="925"/>
      <c r="F813" s="925"/>
      <c r="G813" s="925"/>
      <c r="H813" s="925"/>
      <c r="I813" s="57"/>
      <c r="J813" s="57"/>
    </row>
    <row r="814" spans="1:10" ht="18" customHeight="1" x14ac:dyDescent="0.25">
      <c r="A814" s="57"/>
      <c r="B814" s="57"/>
      <c r="C814" s="925"/>
      <c r="D814" s="925"/>
      <c r="E814" s="925"/>
      <c r="F814" s="925"/>
      <c r="G814" s="925"/>
      <c r="H814" s="925"/>
      <c r="I814" s="57"/>
      <c r="J814" s="57"/>
    </row>
    <row r="815" spans="1:10" ht="18" customHeight="1" x14ac:dyDescent="0.25">
      <c r="A815" s="57"/>
      <c r="B815" s="57"/>
      <c r="C815" s="925"/>
      <c r="D815" s="925"/>
      <c r="E815" s="925"/>
      <c r="F815" s="925"/>
      <c r="G815" s="925"/>
      <c r="H815" s="925"/>
      <c r="I815" s="57"/>
      <c r="J815" s="57"/>
    </row>
    <row r="816" spans="1:10" ht="18" customHeight="1" x14ac:dyDescent="0.25">
      <c r="A816" s="57"/>
      <c r="B816" s="57"/>
      <c r="C816" s="925"/>
      <c r="D816" s="925"/>
      <c r="E816" s="925"/>
      <c r="F816" s="925"/>
      <c r="G816" s="925"/>
      <c r="H816" s="925"/>
      <c r="I816" s="57"/>
      <c r="J816" s="57"/>
    </row>
    <row r="817" spans="1:10" ht="18" customHeight="1" x14ac:dyDescent="0.25">
      <c r="A817" s="57"/>
      <c r="B817" s="57"/>
      <c r="C817" s="925"/>
      <c r="D817" s="925"/>
      <c r="E817" s="925"/>
      <c r="F817" s="925"/>
      <c r="G817" s="925"/>
      <c r="H817" s="925"/>
      <c r="I817" s="57"/>
      <c r="J817" s="57"/>
    </row>
    <row r="818" spans="1:10" ht="18" customHeight="1" x14ac:dyDescent="0.25">
      <c r="A818" s="57"/>
      <c r="B818" s="57"/>
      <c r="C818" s="925"/>
      <c r="D818" s="925"/>
      <c r="E818" s="925"/>
      <c r="F818" s="925"/>
      <c r="G818" s="925"/>
      <c r="H818" s="925"/>
      <c r="I818" s="57"/>
      <c r="J818" s="57"/>
    </row>
    <row r="819" spans="1:10" ht="18" customHeight="1" x14ac:dyDescent="0.25">
      <c r="A819" s="57"/>
      <c r="B819" s="57"/>
      <c r="C819" s="925"/>
      <c r="D819" s="925"/>
      <c r="E819" s="925"/>
      <c r="F819" s="925"/>
      <c r="G819" s="925"/>
      <c r="H819" s="925"/>
      <c r="I819" s="57"/>
      <c r="J819" s="57"/>
    </row>
    <row r="820" spans="1:10" ht="18" customHeight="1" x14ac:dyDescent="0.25">
      <c r="A820" s="57"/>
      <c r="B820" s="57"/>
      <c r="C820" s="925"/>
      <c r="D820" s="925"/>
      <c r="E820" s="925"/>
      <c r="F820" s="925"/>
      <c r="G820" s="925"/>
      <c r="H820" s="925"/>
      <c r="I820" s="57"/>
      <c r="J820" s="57"/>
    </row>
    <row r="821" spans="1:10" ht="18" customHeight="1" x14ac:dyDescent="0.25">
      <c r="A821" s="57"/>
      <c r="B821" s="57"/>
      <c r="C821" s="925"/>
      <c r="D821" s="925"/>
      <c r="E821" s="925"/>
      <c r="F821" s="925"/>
      <c r="G821" s="925"/>
      <c r="H821" s="925"/>
      <c r="I821" s="57"/>
      <c r="J821" s="57"/>
    </row>
    <row r="822" spans="1:10" ht="18" customHeight="1" x14ac:dyDescent="0.25">
      <c r="A822" s="57"/>
      <c r="B822" s="57"/>
      <c r="C822" s="925"/>
      <c r="D822" s="925"/>
      <c r="E822" s="925"/>
      <c r="F822" s="925"/>
      <c r="G822" s="925"/>
      <c r="H822" s="925"/>
      <c r="I822" s="57"/>
      <c r="J822" s="57"/>
    </row>
    <row r="823" spans="1:10" ht="18" customHeight="1" x14ac:dyDescent="0.25">
      <c r="A823" s="57"/>
      <c r="B823" s="57"/>
      <c r="C823" s="925"/>
      <c r="D823" s="925"/>
      <c r="E823" s="925"/>
      <c r="F823" s="925"/>
      <c r="G823" s="925"/>
      <c r="H823" s="925"/>
      <c r="I823" s="57"/>
      <c r="J823" s="57"/>
    </row>
    <row r="824" spans="1:10" ht="18" customHeight="1" x14ac:dyDescent="0.25">
      <c r="A824" s="57"/>
      <c r="B824" s="57"/>
      <c r="C824" s="925"/>
      <c r="D824" s="925"/>
      <c r="E824" s="925"/>
      <c r="F824" s="925"/>
      <c r="G824" s="925"/>
      <c r="H824" s="925"/>
      <c r="I824" s="57"/>
      <c r="J824" s="57"/>
    </row>
    <row r="825" spans="1:10" ht="18" customHeight="1" x14ac:dyDescent="0.25">
      <c r="A825" s="57"/>
      <c r="B825" s="57"/>
      <c r="C825" s="925"/>
      <c r="D825" s="925"/>
      <c r="E825" s="925"/>
      <c r="F825" s="925"/>
      <c r="G825" s="925"/>
      <c r="H825" s="925"/>
      <c r="I825" s="57"/>
      <c r="J825" s="57"/>
    </row>
    <row r="826" spans="1:10" ht="18" customHeight="1" x14ac:dyDescent="0.25">
      <c r="A826" s="57"/>
      <c r="B826" s="57"/>
      <c r="C826" s="925"/>
      <c r="D826" s="925"/>
      <c r="E826" s="925"/>
      <c r="F826" s="925"/>
      <c r="G826" s="925"/>
      <c r="H826" s="925"/>
      <c r="I826" s="57"/>
      <c r="J826" s="57"/>
    </row>
    <row r="827" spans="1:10" ht="18" customHeight="1" x14ac:dyDescent="0.25">
      <c r="A827" s="57"/>
      <c r="B827" s="57"/>
      <c r="C827" s="925"/>
      <c r="D827" s="925"/>
      <c r="E827" s="925"/>
      <c r="F827" s="925"/>
      <c r="G827" s="925"/>
      <c r="H827" s="925"/>
      <c r="I827" s="57"/>
      <c r="J827" s="57"/>
    </row>
    <row r="828" spans="1:10" ht="18" customHeight="1" x14ac:dyDescent="0.25">
      <c r="A828" s="57"/>
      <c r="B828" s="57"/>
      <c r="C828" s="925"/>
      <c r="D828" s="925"/>
      <c r="E828" s="925"/>
      <c r="F828" s="925"/>
      <c r="G828" s="925"/>
      <c r="H828" s="925"/>
      <c r="I828" s="57"/>
      <c r="J828" s="57"/>
    </row>
    <row r="829" spans="1:10" ht="18" customHeight="1" x14ac:dyDescent="0.25">
      <c r="A829" s="57"/>
      <c r="B829" s="57"/>
      <c r="C829" s="925"/>
      <c r="D829" s="925"/>
      <c r="E829" s="925"/>
      <c r="F829" s="925"/>
      <c r="G829" s="925"/>
      <c r="H829" s="925"/>
      <c r="I829" s="57"/>
      <c r="J829" s="57"/>
    </row>
    <row r="830" spans="1:10" ht="18" customHeight="1" x14ac:dyDescent="0.25">
      <c r="A830" s="57"/>
      <c r="B830" s="57"/>
      <c r="C830" s="925"/>
      <c r="D830" s="925"/>
      <c r="E830" s="925"/>
      <c r="F830" s="925"/>
      <c r="G830" s="925"/>
      <c r="H830" s="925"/>
      <c r="I830" s="57"/>
      <c r="J830" s="57"/>
    </row>
    <row r="831" spans="1:10" ht="18" customHeight="1" x14ac:dyDescent="0.25">
      <c r="A831" s="57"/>
      <c r="B831" s="57"/>
      <c r="C831" s="925"/>
      <c r="D831" s="925"/>
      <c r="E831" s="925"/>
      <c r="F831" s="925"/>
      <c r="G831" s="925"/>
      <c r="H831" s="925"/>
      <c r="I831" s="57"/>
      <c r="J831" s="57"/>
    </row>
    <row r="832" spans="1:10" ht="18" customHeight="1" x14ac:dyDescent="0.25">
      <c r="A832" s="57"/>
      <c r="B832" s="57"/>
      <c r="C832" s="925"/>
      <c r="D832" s="925"/>
      <c r="E832" s="925"/>
      <c r="F832" s="925"/>
      <c r="G832" s="925"/>
      <c r="H832" s="925"/>
      <c r="I832" s="57"/>
      <c r="J832" s="57"/>
    </row>
    <row r="833" spans="1:10" ht="18" customHeight="1" x14ac:dyDescent="0.25">
      <c r="A833" s="57"/>
      <c r="B833" s="57"/>
      <c r="C833" s="925"/>
      <c r="D833" s="925"/>
      <c r="E833" s="925"/>
      <c r="F833" s="925"/>
      <c r="G833" s="925"/>
      <c r="H833" s="925"/>
      <c r="I833" s="57"/>
      <c r="J833" s="57"/>
    </row>
    <row r="834" spans="1:10" ht="18" customHeight="1" x14ac:dyDescent="0.25">
      <c r="A834" s="57"/>
      <c r="B834" s="57"/>
      <c r="C834" s="925"/>
      <c r="D834" s="925"/>
      <c r="E834" s="925"/>
      <c r="F834" s="925"/>
      <c r="G834" s="925"/>
      <c r="H834" s="925"/>
      <c r="I834" s="57"/>
      <c r="J834" s="57"/>
    </row>
    <row r="835" spans="1:10" ht="18" customHeight="1" x14ac:dyDescent="0.25">
      <c r="A835" s="57"/>
      <c r="B835" s="57"/>
      <c r="C835" s="925"/>
      <c r="D835" s="925"/>
      <c r="E835" s="925"/>
      <c r="F835" s="925"/>
      <c r="G835" s="925"/>
      <c r="H835" s="925"/>
      <c r="I835" s="57"/>
      <c r="J835" s="57"/>
    </row>
    <row r="836" spans="1:10" ht="18" customHeight="1" x14ac:dyDescent="0.25">
      <c r="A836" s="57"/>
      <c r="B836" s="57"/>
      <c r="C836" s="925"/>
      <c r="D836" s="925"/>
      <c r="E836" s="925"/>
      <c r="F836" s="925"/>
      <c r="G836" s="925"/>
      <c r="H836" s="925"/>
      <c r="I836" s="57"/>
      <c r="J836" s="57"/>
    </row>
    <row r="837" spans="1:10" ht="18" customHeight="1" x14ac:dyDescent="0.25">
      <c r="A837" s="57"/>
      <c r="B837" s="57"/>
      <c r="C837" s="925"/>
      <c r="D837" s="925"/>
      <c r="E837" s="925"/>
      <c r="F837" s="925"/>
      <c r="G837" s="925"/>
      <c r="H837" s="925"/>
      <c r="I837" s="57"/>
      <c r="J837" s="57"/>
    </row>
    <row r="838" spans="1:10" ht="18" customHeight="1" x14ac:dyDescent="0.25">
      <c r="A838" s="57"/>
      <c r="B838" s="57"/>
      <c r="C838" s="925"/>
      <c r="D838" s="925"/>
      <c r="E838" s="925"/>
      <c r="F838" s="925"/>
      <c r="G838" s="925"/>
      <c r="H838" s="925"/>
      <c r="I838" s="57"/>
      <c r="J838" s="57"/>
    </row>
    <row r="839" spans="1:10" ht="18" customHeight="1" x14ac:dyDescent="0.25">
      <c r="A839" s="57"/>
      <c r="B839" s="57"/>
      <c r="C839" s="925"/>
      <c r="D839" s="925"/>
      <c r="E839" s="925"/>
      <c r="F839" s="925"/>
      <c r="G839" s="925"/>
      <c r="H839" s="925"/>
      <c r="I839" s="57"/>
      <c r="J839" s="57"/>
    </row>
    <row r="840" spans="1:10" ht="18" customHeight="1" x14ac:dyDescent="0.25">
      <c r="A840" s="57"/>
      <c r="B840" s="57"/>
      <c r="C840" s="925"/>
      <c r="D840" s="925"/>
      <c r="E840" s="925"/>
      <c r="F840" s="925"/>
      <c r="G840" s="925"/>
      <c r="H840" s="925"/>
      <c r="I840" s="57"/>
      <c r="J840" s="57"/>
    </row>
    <row r="841" spans="1:10" ht="18" customHeight="1" x14ac:dyDescent="0.25">
      <c r="A841" s="57"/>
      <c r="B841" s="57"/>
      <c r="C841" s="925"/>
      <c r="D841" s="925"/>
      <c r="E841" s="925"/>
      <c r="F841" s="925"/>
      <c r="G841" s="925"/>
      <c r="H841" s="925"/>
      <c r="I841" s="57"/>
      <c r="J841" s="57"/>
    </row>
    <row r="842" spans="1:10" ht="18" customHeight="1" x14ac:dyDescent="0.25">
      <c r="A842" s="57"/>
      <c r="B842" s="57"/>
      <c r="C842" s="925"/>
      <c r="D842" s="925"/>
      <c r="E842" s="925"/>
      <c r="F842" s="925"/>
      <c r="G842" s="925"/>
      <c r="H842" s="925"/>
      <c r="I842" s="57"/>
      <c r="J842" s="57"/>
    </row>
    <row r="843" spans="1:10" ht="18" customHeight="1" x14ac:dyDescent="0.25">
      <c r="A843" s="57"/>
      <c r="B843" s="57"/>
      <c r="C843" s="925"/>
      <c r="D843" s="925"/>
      <c r="E843" s="925"/>
      <c r="F843" s="925"/>
      <c r="G843" s="925"/>
      <c r="H843" s="925"/>
      <c r="I843" s="57"/>
      <c r="J843" s="57"/>
    </row>
    <row r="844" spans="1:10" ht="18" customHeight="1" x14ac:dyDescent="0.25">
      <c r="A844" s="57"/>
      <c r="B844" s="57"/>
      <c r="C844" s="925"/>
      <c r="D844" s="925"/>
      <c r="E844" s="925"/>
      <c r="F844" s="925"/>
      <c r="G844" s="925"/>
      <c r="H844" s="925"/>
      <c r="I844" s="57"/>
      <c r="J844" s="57"/>
    </row>
    <row r="845" spans="1:10" ht="18" customHeight="1" x14ac:dyDescent="0.25">
      <c r="A845" s="57"/>
      <c r="B845" s="57"/>
      <c r="C845" s="925"/>
      <c r="D845" s="925"/>
      <c r="E845" s="925"/>
      <c r="F845" s="925"/>
      <c r="G845" s="925"/>
      <c r="H845" s="925"/>
      <c r="I845" s="57"/>
      <c r="J845" s="57"/>
    </row>
    <row r="846" spans="1:10" ht="18" customHeight="1" x14ac:dyDescent="0.25">
      <c r="A846" s="57"/>
      <c r="B846" s="57"/>
      <c r="C846" s="925"/>
      <c r="D846" s="925"/>
      <c r="E846" s="925"/>
      <c r="F846" s="925"/>
      <c r="G846" s="925"/>
      <c r="H846" s="925"/>
      <c r="I846" s="57"/>
      <c r="J846" s="57"/>
    </row>
    <row r="847" spans="1:10" ht="18" customHeight="1" x14ac:dyDescent="0.25">
      <c r="A847" s="57"/>
      <c r="B847" s="57"/>
      <c r="C847" s="925"/>
      <c r="D847" s="925"/>
      <c r="E847" s="925"/>
      <c r="F847" s="925"/>
      <c r="G847" s="925"/>
      <c r="H847" s="925"/>
      <c r="I847" s="57"/>
      <c r="J847" s="57"/>
    </row>
    <row r="848" spans="1:10" ht="18" customHeight="1" x14ac:dyDescent="0.25">
      <c r="A848" s="57"/>
      <c r="B848" s="57"/>
      <c r="C848" s="925"/>
      <c r="D848" s="925"/>
      <c r="E848" s="925"/>
      <c r="F848" s="925"/>
      <c r="G848" s="925"/>
      <c r="H848" s="925"/>
      <c r="I848" s="57"/>
      <c r="J848" s="57"/>
    </row>
    <row r="849" spans="1:10" ht="18" customHeight="1" x14ac:dyDescent="0.25">
      <c r="A849" s="57"/>
      <c r="B849" s="57"/>
      <c r="C849" s="925"/>
      <c r="D849" s="925"/>
      <c r="E849" s="925"/>
      <c r="F849" s="925"/>
      <c r="G849" s="925"/>
      <c r="H849" s="925"/>
      <c r="I849" s="57"/>
      <c r="J849" s="57"/>
    </row>
    <row r="850" spans="1:10" ht="18" customHeight="1" x14ac:dyDescent="0.25">
      <c r="A850" s="57"/>
      <c r="B850" s="57"/>
      <c r="C850" s="925"/>
      <c r="D850" s="925"/>
      <c r="E850" s="925"/>
      <c r="F850" s="925"/>
      <c r="G850" s="925"/>
      <c r="H850" s="925"/>
      <c r="I850" s="57"/>
      <c r="J850" s="57"/>
    </row>
    <row r="851" spans="1:10" ht="18" customHeight="1" x14ac:dyDescent="0.25">
      <c r="A851" s="57"/>
      <c r="B851" s="57"/>
      <c r="C851" s="925"/>
      <c r="D851" s="925"/>
      <c r="E851" s="925"/>
      <c r="F851" s="925"/>
      <c r="G851" s="925"/>
      <c r="H851" s="925"/>
      <c r="I851" s="57"/>
      <c r="J851" s="57"/>
    </row>
    <row r="852" spans="1:10" ht="18" customHeight="1" x14ac:dyDescent="0.25">
      <c r="A852" s="57"/>
      <c r="B852" s="57"/>
      <c r="C852" s="925"/>
      <c r="D852" s="925"/>
      <c r="E852" s="925"/>
      <c r="F852" s="925"/>
      <c r="G852" s="925"/>
      <c r="H852" s="925"/>
      <c r="I852" s="57"/>
      <c r="J852" s="57"/>
    </row>
    <row r="853" spans="1:10" ht="18" customHeight="1" x14ac:dyDescent="0.25">
      <c r="A853" s="57"/>
      <c r="B853" s="57"/>
      <c r="C853" s="925"/>
      <c r="D853" s="925"/>
      <c r="E853" s="925"/>
      <c r="F853" s="925"/>
      <c r="G853" s="925"/>
      <c r="H853" s="925"/>
      <c r="I853" s="57"/>
      <c r="J853" s="57"/>
    </row>
    <row r="854" spans="1:10" ht="18" customHeight="1" x14ac:dyDescent="0.25">
      <c r="A854" s="57"/>
      <c r="B854" s="57"/>
      <c r="C854" s="925"/>
      <c r="D854" s="925"/>
      <c r="E854" s="925"/>
      <c r="F854" s="925"/>
      <c r="G854" s="925"/>
      <c r="H854" s="925"/>
      <c r="I854" s="57"/>
      <c r="J854" s="57"/>
    </row>
    <row r="855" spans="1:10" ht="18" customHeight="1" x14ac:dyDescent="0.25">
      <c r="A855" s="57"/>
      <c r="B855" s="57"/>
      <c r="C855" s="925"/>
      <c r="D855" s="925"/>
      <c r="E855" s="925"/>
      <c r="F855" s="925"/>
      <c r="G855" s="925"/>
      <c r="H855" s="925"/>
      <c r="I855" s="57"/>
      <c r="J855" s="57"/>
    </row>
    <row r="856" spans="1:10" ht="18" customHeight="1" x14ac:dyDescent="0.25">
      <c r="A856" s="57"/>
      <c r="B856" s="57"/>
      <c r="C856" s="925"/>
      <c r="D856" s="925"/>
      <c r="E856" s="925"/>
      <c r="F856" s="925"/>
      <c r="G856" s="925"/>
      <c r="H856" s="925"/>
      <c r="I856" s="57"/>
      <c r="J856" s="57"/>
    </row>
    <row r="857" spans="1:10" ht="18" customHeight="1" x14ac:dyDescent="0.25">
      <c r="A857" s="57"/>
      <c r="B857" s="57"/>
      <c r="C857" s="925"/>
      <c r="D857" s="925"/>
      <c r="E857" s="925"/>
      <c r="F857" s="925"/>
      <c r="G857" s="925"/>
      <c r="H857" s="925"/>
      <c r="I857" s="57"/>
      <c r="J857" s="57"/>
    </row>
    <row r="858" spans="1:10" ht="18" customHeight="1" x14ac:dyDescent="0.25">
      <c r="A858" s="57"/>
      <c r="B858" s="57"/>
      <c r="C858" s="925"/>
      <c r="D858" s="925"/>
      <c r="E858" s="925"/>
      <c r="F858" s="925"/>
      <c r="G858" s="925"/>
      <c r="H858" s="925"/>
      <c r="I858" s="57"/>
      <c r="J858" s="57"/>
    </row>
    <row r="859" spans="1:10" ht="18" customHeight="1" x14ac:dyDescent="0.25">
      <c r="A859" s="57"/>
      <c r="B859" s="57"/>
      <c r="C859" s="925"/>
      <c r="D859" s="925"/>
      <c r="E859" s="925"/>
      <c r="F859" s="925"/>
      <c r="G859" s="925"/>
      <c r="H859" s="925"/>
      <c r="I859" s="57"/>
      <c r="J859" s="57"/>
    </row>
    <row r="860" spans="1:10" ht="18" customHeight="1" x14ac:dyDescent="0.25">
      <c r="A860" s="57"/>
      <c r="B860" s="57"/>
      <c r="C860" s="925"/>
      <c r="D860" s="925"/>
      <c r="E860" s="925"/>
      <c r="F860" s="925"/>
      <c r="G860" s="925"/>
      <c r="H860" s="925"/>
      <c r="I860" s="57"/>
      <c r="J860" s="57"/>
    </row>
    <row r="861" spans="1:10" ht="18" customHeight="1" x14ac:dyDescent="0.25">
      <c r="A861" s="57"/>
      <c r="B861" s="57"/>
      <c r="C861" s="925"/>
      <c r="D861" s="925"/>
      <c r="E861" s="925"/>
      <c r="F861" s="925"/>
      <c r="G861" s="925"/>
      <c r="H861" s="925"/>
      <c r="I861" s="57"/>
      <c r="J861" s="57"/>
    </row>
    <row r="862" spans="1:10" ht="18" customHeight="1" x14ac:dyDescent="0.25">
      <c r="A862" s="57"/>
      <c r="B862" s="57"/>
      <c r="C862" s="925"/>
      <c r="D862" s="925"/>
      <c r="E862" s="925"/>
      <c r="F862" s="925"/>
      <c r="G862" s="925"/>
      <c r="H862" s="925"/>
      <c r="I862" s="57"/>
      <c r="J862" s="57"/>
    </row>
    <row r="863" spans="1:10" ht="18" customHeight="1" x14ac:dyDescent="0.25">
      <c r="A863" s="57"/>
      <c r="B863" s="57"/>
      <c r="C863" s="925"/>
      <c r="D863" s="925"/>
      <c r="E863" s="925"/>
      <c r="F863" s="925"/>
      <c r="G863" s="925"/>
      <c r="H863" s="925"/>
      <c r="I863" s="57"/>
      <c r="J863" s="57"/>
    </row>
    <row r="864" spans="1:10" ht="18" customHeight="1" x14ac:dyDescent="0.25">
      <c r="A864" s="57"/>
      <c r="B864" s="57"/>
      <c r="C864" s="925"/>
      <c r="D864" s="925"/>
      <c r="E864" s="925"/>
      <c r="F864" s="925"/>
      <c r="G864" s="925"/>
      <c r="H864" s="925"/>
      <c r="I864" s="57"/>
      <c r="J864" s="57"/>
    </row>
    <row r="865" spans="1:10" ht="18" customHeight="1" x14ac:dyDescent="0.25">
      <c r="A865" s="57"/>
      <c r="B865" s="57"/>
      <c r="C865" s="925"/>
      <c r="D865" s="925"/>
      <c r="E865" s="925"/>
      <c r="F865" s="925"/>
      <c r="G865" s="925"/>
      <c r="H865" s="925"/>
      <c r="I865" s="57"/>
      <c r="J865" s="57"/>
    </row>
    <row r="866" spans="1:10" ht="18" customHeight="1" x14ac:dyDescent="0.25">
      <c r="A866" s="57"/>
      <c r="B866" s="57"/>
      <c r="C866" s="925"/>
      <c r="D866" s="925"/>
      <c r="E866" s="925"/>
      <c r="F866" s="925"/>
      <c r="G866" s="925"/>
      <c r="H866" s="925"/>
      <c r="I866" s="57"/>
      <c r="J866" s="57"/>
    </row>
    <row r="867" spans="1:10" ht="18" customHeight="1" x14ac:dyDescent="0.25">
      <c r="A867" s="57"/>
      <c r="B867" s="57"/>
      <c r="C867" s="925"/>
      <c r="D867" s="925"/>
      <c r="E867" s="925"/>
      <c r="F867" s="925"/>
      <c r="G867" s="925"/>
      <c r="H867" s="925"/>
      <c r="I867" s="57"/>
      <c r="J867" s="57"/>
    </row>
    <row r="868" spans="1:10" ht="18" customHeight="1" x14ac:dyDescent="0.25">
      <c r="A868" s="57"/>
      <c r="B868" s="57"/>
      <c r="C868" s="925"/>
      <c r="D868" s="925"/>
      <c r="E868" s="925"/>
      <c r="F868" s="925"/>
      <c r="G868" s="925"/>
      <c r="H868" s="925"/>
      <c r="I868" s="57"/>
      <c r="J868" s="57"/>
    </row>
    <row r="869" spans="1:10" ht="18" customHeight="1" x14ac:dyDescent="0.25">
      <c r="A869" s="57"/>
      <c r="B869" s="57"/>
      <c r="C869" s="925"/>
      <c r="D869" s="925"/>
      <c r="E869" s="925"/>
      <c r="F869" s="925"/>
      <c r="G869" s="925"/>
      <c r="H869" s="925"/>
      <c r="I869" s="57"/>
      <c r="J869" s="57"/>
    </row>
    <row r="870" spans="1:10" ht="18" customHeight="1" x14ac:dyDescent="0.25">
      <c r="A870" s="57"/>
      <c r="B870" s="57"/>
      <c r="C870" s="925"/>
      <c r="D870" s="925"/>
      <c r="E870" s="925"/>
      <c r="F870" s="925"/>
      <c r="G870" s="925"/>
      <c r="H870" s="925"/>
      <c r="I870" s="57"/>
      <c r="J870" s="57"/>
    </row>
    <row r="871" spans="1:10" ht="18" customHeight="1" x14ac:dyDescent="0.25">
      <c r="A871" s="57"/>
      <c r="B871" s="57"/>
      <c r="C871" s="925"/>
      <c r="D871" s="925"/>
      <c r="E871" s="925"/>
      <c r="F871" s="925"/>
      <c r="G871" s="925"/>
      <c r="H871" s="925"/>
      <c r="I871" s="57"/>
      <c r="J871" s="57"/>
    </row>
    <row r="872" spans="1:10" ht="18" customHeight="1" x14ac:dyDescent="0.25">
      <c r="A872" s="57"/>
      <c r="B872" s="57"/>
      <c r="C872" s="925"/>
      <c r="D872" s="925"/>
      <c r="E872" s="925"/>
      <c r="F872" s="925"/>
      <c r="G872" s="925"/>
      <c r="H872" s="925"/>
      <c r="I872" s="57"/>
      <c r="J872" s="57"/>
    </row>
    <row r="873" spans="1:10" ht="18" customHeight="1" x14ac:dyDescent="0.25">
      <c r="A873" s="57"/>
      <c r="B873" s="57"/>
      <c r="C873" s="925"/>
      <c r="D873" s="925"/>
      <c r="E873" s="925"/>
      <c r="F873" s="925"/>
      <c r="G873" s="925"/>
      <c r="H873" s="925"/>
      <c r="I873" s="57"/>
      <c r="J873" s="57"/>
    </row>
    <row r="874" spans="1:10" ht="18" customHeight="1" x14ac:dyDescent="0.25">
      <c r="A874" s="57"/>
      <c r="B874" s="57"/>
      <c r="C874" s="925"/>
      <c r="D874" s="925"/>
      <c r="E874" s="925"/>
      <c r="F874" s="925"/>
      <c r="G874" s="925"/>
      <c r="H874" s="925"/>
      <c r="I874" s="57"/>
      <c r="J874" s="57"/>
    </row>
    <row r="875" spans="1:10" ht="18" customHeight="1" x14ac:dyDescent="0.25">
      <c r="A875" s="57"/>
      <c r="B875" s="57"/>
      <c r="C875" s="925"/>
      <c r="D875" s="925"/>
      <c r="E875" s="925"/>
      <c r="F875" s="925"/>
      <c r="G875" s="925"/>
      <c r="H875" s="925"/>
      <c r="I875" s="57"/>
      <c r="J875" s="57"/>
    </row>
    <row r="876" spans="1:10" ht="18" customHeight="1" x14ac:dyDescent="0.25">
      <c r="A876" s="57"/>
      <c r="B876" s="57"/>
      <c r="C876" s="925"/>
      <c r="D876" s="925"/>
      <c r="E876" s="925"/>
      <c r="F876" s="925"/>
      <c r="G876" s="925"/>
      <c r="H876" s="925"/>
      <c r="I876" s="57"/>
      <c r="J876" s="57"/>
    </row>
    <row r="877" spans="1:10" ht="18" customHeight="1" x14ac:dyDescent="0.25">
      <c r="A877" s="57"/>
      <c r="B877" s="57"/>
      <c r="C877" s="925"/>
      <c r="D877" s="925"/>
      <c r="E877" s="925"/>
      <c r="F877" s="925"/>
      <c r="G877" s="925"/>
      <c r="H877" s="925"/>
      <c r="I877" s="57"/>
      <c r="J877" s="57"/>
    </row>
    <row r="878" spans="1:10" ht="18" customHeight="1" x14ac:dyDescent="0.25">
      <c r="A878" s="57"/>
      <c r="B878" s="57"/>
      <c r="C878" s="925"/>
      <c r="D878" s="925"/>
      <c r="E878" s="925"/>
      <c r="F878" s="925"/>
      <c r="G878" s="925"/>
      <c r="H878" s="925"/>
      <c r="I878" s="57"/>
      <c r="J878" s="57"/>
    </row>
    <row r="879" spans="1:10" ht="18" customHeight="1" x14ac:dyDescent="0.25">
      <c r="A879" s="57"/>
      <c r="B879" s="57"/>
      <c r="C879" s="925"/>
      <c r="D879" s="925"/>
      <c r="E879" s="925"/>
      <c r="F879" s="925"/>
      <c r="G879" s="925"/>
      <c r="H879" s="925"/>
      <c r="I879" s="57"/>
      <c r="J879" s="57"/>
    </row>
    <row r="880" spans="1:10" ht="18" customHeight="1" x14ac:dyDescent="0.25">
      <c r="A880" s="57"/>
      <c r="B880" s="57"/>
      <c r="C880" s="925"/>
      <c r="D880" s="925"/>
      <c r="E880" s="925"/>
      <c r="F880" s="925"/>
      <c r="G880" s="925"/>
      <c r="H880" s="925"/>
      <c r="I880" s="57"/>
      <c r="J880" s="57"/>
    </row>
    <row r="881" spans="1:10" ht="18" customHeight="1" x14ac:dyDescent="0.25">
      <c r="A881" s="57"/>
      <c r="B881" s="57"/>
      <c r="C881" s="925"/>
      <c r="D881" s="925"/>
      <c r="E881" s="925"/>
      <c r="F881" s="925"/>
      <c r="G881" s="925"/>
      <c r="H881" s="925"/>
      <c r="I881" s="57"/>
      <c r="J881" s="57"/>
    </row>
    <row r="882" spans="1:10" ht="18" customHeight="1" x14ac:dyDescent="0.25">
      <c r="A882" s="57"/>
      <c r="B882" s="57"/>
      <c r="C882" s="925"/>
      <c r="D882" s="925"/>
      <c r="E882" s="925"/>
      <c r="F882" s="925"/>
      <c r="G882" s="925"/>
      <c r="H882" s="925"/>
      <c r="I882" s="57"/>
      <c r="J882" s="57"/>
    </row>
    <row r="883" spans="1:10" ht="18" customHeight="1" x14ac:dyDescent="0.25">
      <c r="A883" s="57"/>
      <c r="B883" s="57"/>
      <c r="C883" s="925"/>
      <c r="D883" s="925"/>
      <c r="E883" s="925"/>
      <c r="F883" s="925"/>
      <c r="G883" s="925"/>
      <c r="H883" s="925"/>
      <c r="I883" s="57"/>
      <c r="J883" s="57"/>
    </row>
    <row r="884" spans="1:10" ht="18" customHeight="1" x14ac:dyDescent="0.25">
      <c r="A884" s="57"/>
      <c r="B884" s="57"/>
      <c r="C884" s="925"/>
      <c r="D884" s="925"/>
      <c r="E884" s="925"/>
      <c r="F884" s="925"/>
      <c r="G884" s="925"/>
      <c r="H884" s="925"/>
      <c r="I884" s="57"/>
      <c r="J884" s="57"/>
    </row>
    <row r="885" spans="1:10" ht="18" customHeight="1" x14ac:dyDescent="0.25">
      <c r="A885" s="57"/>
      <c r="B885" s="57"/>
      <c r="C885" s="925"/>
      <c r="D885" s="925"/>
      <c r="E885" s="925"/>
      <c r="F885" s="925"/>
      <c r="G885" s="925"/>
      <c r="H885" s="925"/>
      <c r="I885" s="57"/>
      <c r="J885" s="57"/>
    </row>
    <row r="886" spans="1:10" ht="18" customHeight="1" x14ac:dyDescent="0.25">
      <c r="A886" s="57"/>
      <c r="B886" s="57"/>
      <c r="C886" s="925"/>
      <c r="D886" s="925"/>
      <c r="E886" s="925"/>
      <c r="F886" s="925"/>
      <c r="G886" s="925"/>
      <c r="H886" s="925"/>
      <c r="I886" s="57"/>
      <c r="J886" s="57"/>
    </row>
    <row r="887" spans="1:10" ht="18" customHeight="1" x14ac:dyDescent="0.25">
      <c r="A887" s="57"/>
      <c r="B887" s="57"/>
      <c r="C887" s="925"/>
      <c r="D887" s="925"/>
      <c r="E887" s="925"/>
      <c r="F887" s="925"/>
      <c r="G887" s="925"/>
      <c r="H887" s="925"/>
      <c r="I887" s="57"/>
      <c r="J887" s="57"/>
    </row>
    <row r="888" spans="1:10" ht="18" customHeight="1" x14ac:dyDescent="0.25">
      <c r="A888" s="57"/>
      <c r="B888" s="57"/>
      <c r="C888" s="925"/>
      <c r="D888" s="925"/>
      <c r="E888" s="925"/>
      <c r="F888" s="925"/>
      <c r="G888" s="925"/>
      <c r="H888" s="925"/>
      <c r="I888" s="57"/>
      <c r="J888" s="57"/>
    </row>
    <row r="889" spans="1:10" ht="18" customHeight="1" x14ac:dyDescent="0.25">
      <c r="A889" s="57"/>
      <c r="B889" s="57"/>
      <c r="C889" s="925"/>
      <c r="D889" s="925"/>
      <c r="E889" s="925"/>
      <c r="F889" s="925"/>
      <c r="G889" s="925"/>
      <c r="H889" s="925"/>
      <c r="I889" s="57"/>
      <c r="J889" s="57"/>
    </row>
    <row r="890" spans="1:10" ht="18" customHeight="1" x14ac:dyDescent="0.25">
      <c r="A890" s="57"/>
      <c r="B890" s="57"/>
      <c r="C890" s="925"/>
      <c r="D890" s="925"/>
      <c r="E890" s="925"/>
      <c r="F890" s="925"/>
      <c r="G890" s="925"/>
      <c r="H890" s="925"/>
      <c r="I890" s="57"/>
      <c r="J890" s="57"/>
    </row>
    <row r="891" spans="1:10" ht="18" customHeight="1" x14ac:dyDescent="0.25">
      <c r="A891" s="57"/>
      <c r="B891" s="57"/>
      <c r="C891" s="925"/>
      <c r="D891" s="925"/>
      <c r="E891" s="925"/>
      <c r="F891" s="925"/>
      <c r="G891" s="925"/>
      <c r="H891" s="925"/>
      <c r="I891" s="57"/>
      <c r="J891" s="57"/>
    </row>
    <row r="892" spans="1:10" ht="18" customHeight="1" x14ac:dyDescent="0.25">
      <c r="A892" s="57"/>
      <c r="B892" s="57"/>
      <c r="C892" s="925"/>
      <c r="D892" s="925"/>
      <c r="E892" s="925"/>
      <c r="F892" s="925"/>
      <c r="G892" s="925"/>
      <c r="H892" s="925"/>
      <c r="I892" s="57"/>
      <c r="J892" s="57"/>
    </row>
    <row r="893" spans="1:10" ht="18" customHeight="1" x14ac:dyDescent="0.25">
      <c r="A893" s="57"/>
      <c r="B893" s="57"/>
      <c r="C893" s="925"/>
      <c r="D893" s="925"/>
      <c r="E893" s="925"/>
      <c r="F893" s="925"/>
      <c r="G893" s="925"/>
      <c r="H893" s="925"/>
      <c r="I893" s="57"/>
      <c r="J893" s="57"/>
    </row>
    <row r="894" spans="1:10" ht="18" customHeight="1" x14ac:dyDescent="0.25">
      <c r="A894" s="57"/>
      <c r="B894" s="57"/>
      <c r="C894" s="925"/>
      <c r="D894" s="925"/>
      <c r="E894" s="925"/>
      <c r="F894" s="925"/>
      <c r="G894" s="925"/>
      <c r="H894" s="925"/>
      <c r="I894" s="57"/>
      <c r="J894" s="57"/>
    </row>
    <row r="895" spans="1:10" ht="18" customHeight="1" x14ac:dyDescent="0.25">
      <c r="A895" s="57"/>
      <c r="B895" s="57"/>
      <c r="C895" s="925"/>
      <c r="D895" s="925"/>
      <c r="E895" s="925"/>
      <c r="F895" s="925"/>
      <c r="G895" s="925"/>
      <c r="H895" s="925"/>
      <c r="I895" s="57"/>
      <c r="J895" s="57"/>
    </row>
    <row r="896" spans="1:10" ht="18" customHeight="1" x14ac:dyDescent="0.25">
      <c r="A896" s="57"/>
      <c r="B896" s="57"/>
      <c r="C896" s="925"/>
      <c r="D896" s="925"/>
      <c r="E896" s="925"/>
      <c r="F896" s="925"/>
      <c r="G896" s="925"/>
      <c r="H896" s="925"/>
      <c r="I896" s="57"/>
      <c r="J896" s="57"/>
    </row>
    <row r="897" spans="1:10" ht="18" customHeight="1" x14ac:dyDescent="0.25">
      <c r="A897" s="57"/>
      <c r="B897" s="57"/>
      <c r="C897" s="925"/>
      <c r="D897" s="925"/>
      <c r="E897" s="925"/>
      <c r="F897" s="925"/>
      <c r="G897" s="925"/>
      <c r="H897" s="925"/>
      <c r="I897" s="57"/>
      <c r="J897" s="57"/>
    </row>
    <row r="898" spans="1:10" ht="18" customHeight="1" x14ac:dyDescent="0.25">
      <c r="A898" s="57"/>
      <c r="B898" s="57"/>
      <c r="C898" s="925"/>
      <c r="D898" s="925"/>
      <c r="E898" s="925"/>
      <c r="F898" s="925"/>
      <c r="G898" s="925"/>
      <c r="H898" s="925"/>
      <c r="I898" s="57"/>
      <c r="J898" s="57"/>
    </row>
    <row r="899" spans="1:10" ht="18" customHeight="1" x14ac:dyDescent="0.25">
      <c r="A899" s="57"/>
      <c r="B899" s="57"/>
      <c r="C899" s="925"/>
      <c r="D899" s="925"/>
      <c r="E899" s="925"/>
      <c r="F899" s="925"/>
      <c r="G899" s="925"/>
      <c r="H899" s="925"/>
      <c r="I899" s="57"/>
      <c r="J899" s="57"/>
    </row>
    <row r="900" spans="1:10" ht="18" customHeight="1" x14ac:dyDescent="0.25">
      <c r="A900" s="57"/>
      <c r="B900" s="57"/>
      <c r="C900" s="925"/>
      <c r="D900" s="925"/>
      <c r="E900" s="925"/>
      <c r="F900" s="925"/>
      <c r="G900" s="925"/>
      <c r="H900" s="925"/>
      <c r="I900" s="57"/>
      <c r="J900" s="57"/>
    </row>
    <row r="901" spans="1:10" ht="18" customHeight="1" x14ac:dyDescent="0.25">
      <c r="A901" s="57"/>
      <c r="B901" s="57"/>
      <c r="C901" s="925"/>
      <c r="D901" s="925"/>
      <c r="E901" s="925"/>
      <c r="F901" s="925"/>
      <c r="G901" s="925"/>
      <c r="H901" s="925"/>
      <c r="I901" s="57"/>
      <c r="J901" s="57"/>
    </row>
    <row r="902" spans="1:10" ht="18" customHeight="1" x14ac:dyDescent="0.25">
      <c r="A902" s="57"/>
      <c r="B902" s="57"/>
      <c r="C902" s="925"/>
      <c r="D902" s="925"/>
      <c r="E902" s="925"/>
      <c r="F902" s="925"/>
      <c r="G902" s="925"/>
      <c r="H902" s="925"/>
      <c r="I902" s="57"/>
      <c r="J902" s="57"/>
    </row>
    <row r="903" spans="1:10" ht="18" customHeight="1" x14ac:dyDescent="0.25">
      <c r="A903" s="57"/>
      <c r="B903" s="57"/>
      <c r="C903" s="925"/>
      <c r="D903" s="925"/>
      <c r="E903" s="925"/>
      <c r="F903" s="925"/>
      <c r="G903" s="925"/>
      <c r="H903" s="925"/>
      <c r="I903" s="57"/>
      <c r="J903" s="57"/>
    </row>
    <row r="904" spans="1:10" ht="18" customHeight="1" x14ac:dyDescent="0.25">
      <c r="A904" s="57"/>
      <c r="B904" s="57"/>
      <c r="C904" s="925"/>
      <c r="D904" s="925"/>
      <c r="E904" s="925"/>
      <c r="F904" s="925"/>
      <c r="G904" s="925"/>
      <c r="H904" s="925"/>
      <c r="I904" s="57"/>
      <c r="J904" s="57"/>
    </row>
    <row r="905" spans="1:10" ht="18" customHeight="1" x14ac:dyDescent="0.25">
      <c r="A905" s="57"/>
      <c r="B905" s="57"/>
      <c r="C905" s="925"/>
      <c r="D905" s="925"/>
      <c r="E905" s="925"/>
      <c r="F905" s="925"/>
      <c r="G905" s="925"/>
      <c r="H905" s="925"/>
      <c r="I905" s="57"/>
      <c r="J905" s="57"/>
    </row>
    <row r="906" spans="1:10" ht="18" customHeight="1" x14ac:dyDescent="0.25">
      <c r="A906" s="57"/>
      <c r="B906" s="57"/>
      <c r="C906" s="925"/>
      <c r="D906" s="925"/>
      <c r="E906" s="925"/>
      <c r="F906" s="925"/>
      <c r="G906" s="925"/>
      <c r="H906" s="925"/>
      <c r="I906" s="57"/>
      <c r="J906" s="57"/>
    </row>
    <row r="907" spans="1:10" ht="18" customHeight="1" x14ac:dyDescent="0.25">
      <c r="A907" s="57"/>
      <c r="B907" s="57"/>
      <c r="C907" s="925"/>
      <c r="D907" s="925"/>
      <c r="E907" s="925"/>
      <c r="F907" s="925"/>
      <c r="G907" s="925"/>
      <c r="H907" s="925"/>
      <c r="I907" s="57"/>
      <c r="J907" s="57"/>
    </row>
    <row r="908" spans="1:10" ht="18" customHeight="1" x14ac:dyDescent="0.25">
      <c r="A908" s="57"/>
      <c r="B908" s="57"/>
      <c r="C908" s="925"/>
      <c r="D908" s="925"/>
      <c r="E908" s="925"/>
      <c r="F908" s="925"/>
      <c r="G908" s="925"/>
      <c r="H908" s="925"/>
      <c r="I908" s="57"/>
      <c r="J908" s="57"/>
    </row>
    <row r="909" spans="1:10" ht="18" customHeight="1" x14ac:dyDescent="0.25">
      <c r="A909" s="57"/>
      <c r="B909" s="57"/>
      <c r="C909" s="925"/>
      <c r="D909" s="925"/>
      <c r="E909" s="925"/>
      <c r="F909" s="925"/>
      <c r="G909" s="925"/>
      <c r="H909" s="925"/>
      <c r="I909" s="57"/>
      <c r="J909" s="57"/>
    </row>
    <row r="910" spans="1:10" ht="18" customHeight="1" x14ac:dyDescent="0.25">
      <c r="A910" s="57"/>
      <c r="B910" s="57"/>
      <c r="C910" s="925"/>
      <c r="D910" s="925"/>
      <c r="E910" s="925"/>
      <c r="F910" s="925"/>
      <c r="G910" s="925"/>
      <c r="H910" s="925"/>
      <c r="I910" s="57"/>
      <c r="J910" s="57"/>
    </row>
    <row r="911" spans="1:10" ht="18" customHeight="1" x14ac:dyDescent="0.25">
      <c r="A911" s="57"/>
      <c r="B911" s="57"/>
      <c r="C911" s="925"/>
      <c r="D911" s="925"/>
      <c r="E911" s="925"/>
      <c r="F911" s="925"/>
      <c r="G911" s="925"/>
      <c r="H911" s="925"/>
      <c r="I911" s="57"/>
      <c r="J911" s="57"/>
    </row>
    <row r="912" spans="1:10" ht="18" customHeight="1" x14ac:dyDescent="0.25">
      <c r="A912" s="57"/>
      <c r="B912" s="57"/>
      <c r="C912" s="925"/>
      <c r="D912" s="925"/>
      <c r="E912" s="925"/>
      <c r="F912" s="925"/>
      <c r="G912" s="925"/>
      <c r="H912" s="925"/>
      <c r="I912" s="57"/>
      <c r="J912" s="57"/>
    </row>
    <row r="913" spans="1:10" ht="18" customHeight="1" x14ac:dyDescent="0.25">
      <c r="A913" s="57"/>
      <c r="B913" s="57"/>
      <c r="C913" s="925"/>
      <c r="D913" s="925"/>
      <c r="E913" s="925"/>
      <c r="F913" s="925"/>
      <c r="G913" s="925"/>
      <c r="H913" s="925"/>
      <c r="I913" s="57"/>
      <c r="J913" s="57"/>
    </row>
    <row r="914" spans="1:10" ht="18" customHeight="1" x14ac:dyDescent="0.25">
      <c r="A914" s="57"/>
      <c r="B914" s="57"/>
      <c r="C914" s="925"/>
      <c r="D914" s="925"/>
      <c r="E914" s="925"/>
      <c r="F914" s="925"/>
      <c r="G914" s="925"/>
      <c r="H914" s="925"/>
      <c r="I914" s="57"/>
      <c r="J914" s="57"/>
    </row>
    <row r="915" spans="1:10" ht="18" customHeight="1" x14ac:dyDescent="0.25">
      <c r="A915" s="57"/>
      <c r="B915" s="57"/>
      <c r="C915" s="925"/>
      <c r="D915" s="925"/>
      <c r="E915" s="925"/>
      <c r="F915" s="925"/>
      <c r="G915" s="925"/>
      <c r="H915" s="925"/>
      <c r="I915" s="57"/>
      <c r="J915" s="57"/>
    </row>
    <row r="916" spans="1:10" ht="18" customHeight="1" x14ac:dyDescent="0.25">
      <c r="A916" s="57"/>
      <c r="B916" s="57"/>
      <c r="C916" s="925"/>
      <c r="D916" s="925"/>
      <c r="E916" s="925"/>
      <c r="F916" s="925"/>
      <c r="G916" s="925"/>
      <c r="H916" s="925"/>
      <c r="I916" s="57"/>
      <c r="J916" s="57"/>
    </row>
    <row r="917" spans="1:10" ht="18" customHeight="1" x14ac:dyDescent="0.25">
      <c r="A917" s="57"/>
      <c r="B917" s="57"/>
      <c r="C917" s="925"/>
      <c r="D917" s="925"/>
      <c r="E917" s="925"/>
      <c r="F917" s="925"/>
      <c r="G917" s="925"/>
      <c r="H917" s="925"/>
      <c r="I917" s="57"/>
      <c r="J917" s="57"/>
    </row>
    <row r="918" spans="1:10" ht="18" customHeight="1" x14ac:dyDescent="0.25">
      <c r="A918" s="57"/>
      <c r="B918" s="57"/>
      <c r="C918" s="925"/>
      <c r="D918" s="925"/>
      <c r="E918" s="925"/>
      <c r="F918" s="925"/>
      <c r="G918" s="925"/>
      <c r="H918" s="925"/>
      <c r="I918" s="57"/>
      <c r="J918" s="57"/>
    </row>
    <row r="919" spans="1:10" ht="18" customHeight="1" x14ac:dyDescent="0.25">
      <c r="A919" s="57"/>
      <c r="B919" s="57"/>
      <c r="C919" s="925"/>
      <c r="D919" s="925"/>
      <c r="E919" s="925"/>
      <c r="F919" s="925"/>
      <c r="G919" s="925"/>
      <c r="H919" s="925"/>
      <c r="I919" s="57"/>
      <c r="J919" s="57"/>
    </row>
    <row r="920" spans="1:10" ht="18" customHeight="1" x14ac:dyDescent="0.25">
      <c r="A920" s="57"/>
      <c r="B920" s="57"/>
      <c r="C920" s="925"/>
      <c r="D920" s="925"/>
      <c r="E920" s="925"/>
      <c r="F920" s="925"/>
      <c r="G920" s="925"/>
      <c r="H920" s="925"/>
      <c r="I920" s="57"/>
      <c r="J920" s="57"/>
    </row>
    <row r="921" spans="1:10" ht="18" customHeight="1" x14ac:dyDescent="0.25">
      <c r="A921" s="57"/>
      <c r="B921" s="57"/>
      <c r="C921" s="925"/>
      <c r="D921" s="925"/>
      <c r="E921" s="925"/>
      <c r="F921" s="925"/>
      <c r="G921" s="925"/>
      <c r="H921" s="925"/>
      <c r="I921" s="57"/>
      <c r="J921" s="57"/>
    </row>
    <row r="922" spans="1:10" ht="18" customHeight="1" x14ac:dyDescent="0.25">
      <c r="A922" s="57"/>
      <c r="B922" s="57"/>
      <c r="C922" s="925"/>
      <c r="D922" s="925"/>
      <c r="E922" s="925"/>
      <c r="F922" s="925"/>
      <c r="G922" s="925"/>
      <c r="H922" s="925"/>
      <c r="I922" s="57"/>
      <c r="J922" s="57"/>
    </row>
    <row r="923" spans="1:10" ht="18" customHeight="1" x14ac:dyDescent="0.25">
      <c r="A923" s="57"/>
      <c r="B923" s="57"/>
      <c r="C923" s="925"/>
      <c r="D923" s="925"/>
      <c r="E923" s="925"/>
      <c r="F923" s="925"/>
      <c r="G923" s="925"/>
      <c r="H923" s="925"/>
      <c r="I923" s="57"/>
      <c r="J923" s="57"/>
    </row>
    <row r="924" spans="1:10" ht="18" customHeight="1" x14ac:dyDescent="0.25">
      <c r="A924" s="57"/>
      <c r="B924" s="57"/>
      <c r="C924" s="925"/>
      <c r="D924" s="925"/>
      <c r="E924" s="925"/>
      <c r="F924" s="925"/>
      <c r="G924" s="925"/>
      <c r="H924" s="925"/>
      <c r="I924" s="57"/>
      <c r="J924" s="57"/>
    </row>
    <row r="925" spans="1:10" ht="18" customHeight="1" x14ac:dyDescent="0.25">
      <c r="A925" s="57"/>
      <c r="B925" s="57"/>
      <c r="C925" s="925"/>
      <c r="D925" s="925"/>
      <c r="E925" s="925"/>
      <c r="F925" s="925"/>
      <c r="G925" s="925"/>
      <c r="H925" s="925"/>
      <c r="I925" s="57"/>
      <c r="J925" s="57"/>
    </row>
    <row r="926" spans="1:10" ht="18" customHeight="1" x14ac:dyDescent="0.25">
      <c r="A926" s="57"/>
      <c r="B926" s="57"/>
      <c r="C926" s="925"/>
      <c r="D926" s="925"/>
      <c r="E926" s="925"/>
      <c r="F926" s="925"/>
      <c r="G926" s="925"/>
      <c r="H926" s="925"/>
      <c r="I926" s="57"/>
      <c r="J926" s="57"/>
    </row>
    <row r="927" spans="1:10" ht="18" customHeight="1" x14ac:dyDescent="0.25">
      <c r="A927" s="57"/>
      <c r="B927" s="57"/>
      <c r="C927" s="925"/>
      <c r="D927" s="925"/>
      <c r="E927" s="925"/>
      <c r="F927" s="925"/>
      <c r="G927" s="925"/>
      <c r="H927" s="925"/>
      <c r="I927" s="57"/>
      <c r="J927" s="57"/>
    </row>
    <row r="928" spans="1:10" ht="18" customHeight="1" x14ac:dyDescent="0.25">
      <c r="A928" s="57"/>
      <c r="B928" s="57"/>
      <c r="C928" s="925"/>
      <c r="D928" s="925"/>
      <c r="E928" s="925"/>
      <c r="F928" s="925"/>
      <c r="G928" s="925"/>
      <c r="H928" s="925"/>
      <c r="I928" s="57"/>
      <c r="J928" s="57"/>
    </row>
    <row r="929" spans="1:10" ht="18" customHeight="1" x14ac:dyDescent="0.25">
      <c r="A929" s="57"/>
      <c r="B929" s="57"/>
      <c r="C929" s="925"/>
      <c r="D929" s="925"/>
      <c r="E929" s="925"/>
      <c r="F929" s="925"/>
      <c r="G929" s="925"/>
      <c r="H929" s="925"/>
      <c r="I929" s="57"/>
      <c r="J929" s="57"/>
    </row>
    <row r="930" spans="1:10" ht="18" customHeight="1" x14ac:dyDescent="0.25">
      <c r="A930" s="57"/>
      <c r="B930" s="57"/>
      <c r="C930" s="925"/>
      <c r="D930" s="925"/>
      <c r="E930" s="925"/>
      <c r="F930" s="925"/>
      <c r="G930" s="925"/>
      <c r="H930" s="925"/>
      <c r="I930" s="57"/>
      <c r="J930" s="57"/>
    </row>
    <row r="931" spans="1:10" ht="18" customHeight="1" x14ac:dyDescent="0.25">
      <c r="A931" s="57"/>
      <c r="B931" s="57"/>
      <c r="C931" s="925"/>
      <c r="D931" s="925"/>
      <c r="E931" s="925"/>
      <c r="F931" s="925"/>
      <c r="G931" s="925"/>
      <c r="H931" s="925"/>
      <c r="I931" s="57"/>
      <c r="J931" s="57"/>
    </row>
    <row r="932" spans="1:10" ht="18" customHeight="1" x14ac:dyDescent="0.25">
      <c r="A932" s="57"/>
      <c r="B932" s="57"/>
      <c r="C932" s="925"/>
      <c r="D932" s="925"/>
      <c r="E932" s="925"/>
      <c r="F932" s="925"/>
      <c r="G932" s="925"/>
      <c r="H932" s="925"/>
      <c r="I932" s="57"/>
      <c r="J932" s="57"/>
    </row>
    <row r="933" spans="1:10" ht="18" customHeight="1" x14ac:dyDescent="0.25">
      <c r="A933" s="57"/>
      <c r="B933" s="57"/>
      <c r="C933" s="925"/>
      <c r="D933" s="925"/>
      <c r="E933" s="925"/>
      <c r="F933" s="925"/>
      <c r="G933" s="925"/>
      <c r="H933" s="925"/>
      <c r="I933" s="57"/>
      <c r="J933" s="57"/>
    </row>
    <row r="934" spans="1:10" ht="18" customHeight="1" x14ac:dyDescent="0.25">
      <c r="A934" s="57"/>
      <c r="B934" s="57"/>
      <c r="C934" s="925"/>
      <c r="D934" s="925"/>
      <c r="E934" s="925"/>
      <c r="F934" s="925"/>
      <c r="G934" s="925"/>
      <c r="H934" s="925"/>
      <c r="I934" s="57"/>
      <c r="J934" s="57"/>
    </row>
    <row r="935" spans="1:10" ht="18" customHeight="1" x14ac:dyDescent="0.25">
      <c r="A935" s="57"/>
      <c r="B935" s="57"/>
      <c r="C935" s="925"/>
      <c r="D935" s="925"/>
      <c r="E935" s="925"/>
      <c r="F935" s="925"/>
      <c r="G935" s="925"/>
      <c r="H935" s="925"/>
      <c r="I935" s="57"/>
      <c r="J935" s="57"/>
    </row>
    <row r="936" spans="1:10" ht="18" customHeight="1" x14ac:dyDescent="0.25">
      <c r="A936" s="57"/>
      <c r="B936" s="57"/>
      <c r="C936" s="925"/>
      <c r="D936" s="925"/>
      <c r="E936" s="925"/>
      <c r="F936" s="925"/>
      <c r="G936" s="925"/>
      <c r="H936" s="925"/>
      <c r="I936" s="57"/>
      <c r="J936" s="57"/>
    </row>
    <row r="937" spans="1:10" ht="18" customHeight="1" x14ac:dyDescent="0.25">
      <c r="A937" s="57"/>
      <c r="B937" s="57"/>
      <c r="C937" s="925"/>
      <c r="D937" s="925"/>
      <c r="E937" s="925"/>
      <c r="F937" s="925"/>
      <c r="G937" s="925"/>
      <c r="H937" s="925"/>
      <c r="I937" s="57"/>
      <c r="J937" s="57"/>
    </row>
    <row r="938" spans="1:10" ht="18" customHeight="1" x14ac:dyDescent="0.25">
      <c r="A938" s="57"/>
      <c r="B938" s="57"/>
      <c r="C938" s="925"/>
      <c r="D938" s="925"/>
      <c r="E938" s="925"/>
      <c r="F938" s="925"/>
      <c r="G938" s="925"/>
      <c r="H938" s="925"/>
      <c r="I938" s="57"/>
      <c r="J938" s="57"/>
    </row>
    <row r="939" spans="1:10" ht="18" customHeight="1" x14ac:dyDescent="0.25">
      <c r="A939" s="57"/>
      <c r="B939" s="57"/>
      <c r="C939" s="925"/>
      <c r="D939" s="925"/>
      <c r="E939" s="925"/>
      <c r="F939" s="925"/>
      <c r="G939" s="925"/>
      <c r="H939" s="925"/>
      <c r="I939" s="57"/>
      <c r="J939" s="57"/>
    </row>
    <row r="940" spans="1:10" ht="18" customHeight="1" x14ac:dyDescent="0.25">
      <c r="A940" s="57"/>
      <c r="B940" s="57"/>
      <c r="C940" s="925"/>
      <c r="D940" s="925"/>
      <c r="E940" s="925"/>
      <c r="F940" s="925"/>
      <c r="G940" s="925"/>
      <c r="H940" s="925"/>
      <c r="I940" s="57"/>
      <c r="J940" s="57"/>
    </row>
    <row r="941" spans="1:10" ht="18" customHeight="1" x14ac:dyDescent="0.25">
      <c r="A941" s="57"/>
      <c r="B941" s="57"/>
      <c r="C941" s="925"/>
      <c r="D941" s="925"/>
      <c r="E941" s="925"/>
      <c r="F941" s="925"/>
      <c r="G941" s="925"/>
      <c r="H941" s="925"/>
      <c r="I941" s="57"/>
      <c r="J941" s="57"/>
    </row>
    <row r="942" spans="1:10" ht="18" customHeight="1" x14ac:dyDescent="0.25">
      <c r="A942" s="57"/>
      <c r="B942" s="57"/>
      <c r="C942" s="925"/>
      <c r="D942" s="925"/>
      <c r="E942" s="925"/>
      <c r="F942" s="925"/>
      <c r="G942" s="925"/>
      <c r="H942" s="925"/>
      <c r="I942" s="57"/>
      <c r="J942" s="57"/>
    </row>
    <row r="943" spans="1:10" ht="18" customHeight="1" x14ac:dyDescent="0.25">
      <c r="A943" s="57"/>
      <c r="B943" s="57"/>
      <c r="C943" s="925"/>
      <c r="D943" s="925"/>
      <c r="E943" s="925"/>
      <c r="F943" s="925"/>
      <c r="G943" s="925"/>
      <c r="H943" s="925"/>
      <c r="I943" s="57"/>
      <c r="J943" s="57"/>
    </row>
    <row r="944" spans="1:10" ht="18" customHeight="1" x14ac:dyDescent="0.25">
      <c r="A944" s="57"/>
      <c r="B944" s="57"/>
      <c r="C944" s="925"/>
      <c r="D944" s="925"/>
      <c r="E944" s="925"/>
      <c r="F944" s="925"/>
      <c r="G944" s="925"/>
      <c r="H944" s="925"/>
      <c r="I944" s="57"/>
      <c r="J944" s="57"/>
    </row>
    <row r="945" spans="1:10" ht="18" customHeight="1" x14ac:dyDescent="0.25">
      <c r="A945" s="57"/>
      <c r="B945" s="57"/>
      <c r="C945" s="925"/>
      <c r="D945" s="925"/>
      <c r="E945" s="925"/>
      <c r="F945" s="925"/>
      <c r="G945" s="925"/>
      <c r="H945" s="925"/>
      <c r="I945" s="57"/>
      <c r="J945" s="57"/>
    </row>
    <row r="946" spans="1:10" ht="18" customHeight="1" x14ac:dyDescent="0.25">
      <c r="A946" s="57"/>
      <c r="B946" s="57"/>
      <c r="C946" s="925"/>
      <c r="D946" s="925"/>
      <c r="E946" s="925"/>
      <c r="F946" s="925"/>
      <c r="G946" s="925"/>
      <c r="H946" s="925"/>
      <c r="I946" s="57"/>
      <c r="J946" s="57"/>
    </row>
    <row r="947" spans="1:10" ht="18" customHeight="1" x14ac:dyDescent="0.25">
      <c r="A947" s="57"/>
      <c r="B947" s="57"/>
      <c r="C947" s="925"/>
      <c r="D947" s="925"/>
      <c r="E947" s="925"/>
      <c r="F947" s="925"/>
      <c r="G947" s="925"/>
      <c r="H947" s="925"/>
      <c r="I947" s="57"/>
      <c r="J947" s="57"/>
    </row>
    <row r="948" spans="1:10" ht="18" customHeight="1" x14ac:dyDescent="0.25">
      <c r="A948" s="57"/>
      <c r="B948" s="57"/>
      <c r="C948" s="925"/>
      <c r="D948" s="925"/>
      <c r="E948" s="925"/>
      <c r="F948" s="925"/>
      <c r="G948" s="925"/>
      <c r="H948" s="925"/>
      <c r="I948" s="57"/>
      <c r="J948" s="57"/>
    </row>
    <row r="949" spans="1:10" ht="18" customHeight="1" x14ac:dyDescent="0.25">
      <c r="A949" s="57"/>
      <c r="B949" s="57"/>
      <c r="C949" s="925"/>
      <c r="D949" s="925"/>
      <c r="E949" s="925"/>
      <c r="F949" s="925"/>
      <c r="G949" s="925"/>
      <c r="H949" s="925"/>
      <c r="I949" s="57"/>
      <c r="J949" s="57"/>
    </row>
    <row r="950" spans="1:10" ht="18" customHeight="1" x14ac:dyDescent="0.25">
      <c r="A950" s="57"/>
      <c r="B950" s="57"/>
      <c r="C950" s="925"/>
      <c r="D950" s="925"/>
      <c r="E950" s="925"/>
      <c r="F950" s="925"/>
      <c r="G950" s="925"/>
      <c r="H950" s="925"/>
      <c r="I950" s="57"/>
      <c r="J950" s="57"/>
    </row>
    <row r="951" spans="1:10" ht="18" customHeight="1" x14ac:dyDescent="0.25">
      <c r="A951" s="57"/>
      <c r="B951" s="57"/>
      <c r="C951" s="925"/>
      <c r="D951" s="925"/>
      <c r="E951" s="925"/>
      <c r="F951" s="925"/>
      <c r="G951" s="925"/>
      <c r="H951" s="925"/>
      <c r="I951" s="57"/>
      <c r="J951" s="57"/>
    </row>
    <row r="952" spans="1:10" ht="18" customHeight="1" x14ac:dyDescent="0.25">
      <c r="A952" s="57"/>
      <c r="B952" s="57"/>
      <c r="C952" s="925"/>
      <c r="D952" s="925"/>
      <c r="E952" s="925"/>
      <c r="F952" s="925"/>
      <c r="G952" s="925"/>
      <c r="H952" s="925"/>
      <c r="I952" s="57"/>
      <c r="J952" s="57"/>
    </row>
    <row r="953" spans="1:10" ht="18" customHeight="1" x14ac:dyDescent="0.25">
      <c r="A953" s="57"/>
      <c r="B953" s="57"/>
      <c r="C953" s="925"/>
      <c r="D953" s="925"/>
      <c r="E953" s="925"/>
      <c r="F953" s="925"/>
      <c r="G953" s="925"/>
      <c r="H953" s="925"/>
      <c r="I953" s="57"/>
      <c r="J953" s="57"/>
    </row>
    <row r="954" spans="1:10" ht="18" customHeight="1" x14ac:dyDescent="0.25">
      <c r="A954" s="57"/>
      <c r="B954" s="57"/>
      <c r="C954" s="925"/>
      <c r="D954" s="925"/>
      <c r="E954" s="925"/>
      <c r="F954" s="925"/>
      <c r="G954" s="925"/>
      <c r="H954" s="925"/>
      <c r="I954" s="57"/>
      <c r="J954" s="57"/>
    </row>
    <row r="955" spans="1:10" ht="18" customHeight="1" x14ac:dyDescent="0.25">
      <c r="A955" s="57"/>
      <c r="B955" s="57"/>
      <c r="C955" s="925"/>
      <c r="D955" s="925"/>
      <c r="E955" s="925"/>
      <c r="F955" s="925"/>
      <c r="G955" s="925"/>
      <c r="H955" s="925"/>
      <c r="I955" s="57"/>
      <c r="J955" s="57"/>
    </row>
    <row r="956" spans="1:10" ht="18" customHeight="1" x14ac:dyDescent="0.25">
      <c r="A956" s="57"/>
      <c r="B956" s="57"/>
      <c r="C956" s="925"/>
      <c r="D956" s="925"/>
      <c r="E956" s="925"/>
      <c r="F956" s="925"/>
      <c r="G956" s="925"/>
      <c r="H956" s="925"/>
      <c r="I956" s="57"/>
      <c r="J956" s="57"/>
    </row>
    <row r="957" spans="1:10" ht="18" customHeight="1" x14ac:dyDescent="0.25">
      <c r="A957" s="57"/>
      <c r="B957" s="57"/>
      <c r="C957" s="925"/>
      <c r="D957" s="925"/>
      <c r="E957" s="925"/>
      <c r="F957" s="925"/>
      <c r="G957" s="925"/>
      <c r="H957" s="925"/>
      <c r="I957" s="57"/>
      <c r="J957" s="57"/>
    </row>
    <row r="958" spans="1:10" ht="18" customHeight="1" x14ac:dyDescent="0.25">
      <c r="A958" s="57"/>
      <c r="B958" s="57"/>
      <c r="C958" s="925"/>
      <c r="D958" s="925"/>
      <c r="E958" s="925"/>
      <c r="F958" s="925"/>
      <c r="G958" s="925"/>
      <c r="H958" s="925"/>
      <c r="I958" s="57"/>
      <c r="J958" s="57"/>
    </row>
    <row r="959" spans="1:10" ht="18" customHeight="1" x14ac:dyDescent="0.25">
      <c r="A959" s="57"/>
      <c r="B959" s="57"/>
      <c r="C959" s="925"/>
      <c r="D959" s="925"/>
      <c r="E959" s="925"/>
      <c r="F959" s="925"/>
      <c r="G959" s="925"/>
      <c r="H959" s="925"/>
      <c r="I959" s="57"/>
      <c r="J959" s="57"/>
    </row>
    <row r="960" spans="1:10" ht="18" customHeight="1" x14ac:dyDescent="0.25">
      <c r="A960" s="57"/>
      <c r="B960" s="57"/>
      <c r="C960" s="925"/>
      <c r="D960" s="925"/>
      <c r="E960" s="925"/>
      <c r="F960" s="925"/>
      <c r="G960" s="925"/>
      <c r="H960" s="925"/>
      <c r="I960" s="57"/>
      <c r="J960" s="57"/>
    </row>
    <row r="961" spans="1:10" ht="18" customHeight="1" x14ac:dyDescent="0.25">
      <c r="A961" s="57"/>
      <c r="B961" s="57"/>
      <c r="C961" s="925"/>
      <c r="D961" s="925"/>
      <c r="E961" s="925"/>
      <c r="F961" s="925"/>
      <c r="G961" s="925"/>
      <c r="H961" s="925"/>
      <c r="I961" s="57"/>
      <c r="J961" s="57"/>
    </row>
    <row r="962" spans="1:10" ht="18" customHeight="1" x14ac:dyDescent="0.25">
      <c r="A962" s="57"/>
      <c r="B962" s="57"/>
      <c r="C962" s="925"/>
      <c r="D962" s="925"/>
      <c r="E962" s="925"/>
      <c r="F962" s="925"/>
      <c r="G962" s="925"/>
      <c r="H962" s="925"/>
      <c r="I962" s="57"/>
      <c r="J962" s="57"/>
    </row>
    <row r="963" spans="1:10" ht="18" customHeight="1" x14ac:dyDescent="0.25">
      <c r="A963" s="57"/>
      <c r="B963" s="57"/>
      <c r="C963" s="925"/>
      <c r="D963" s="925"/>
      <c r="E963" s="925"/>
      <c r="F963" s="925"/>
      <c r="G963" s="925"/>
      <c r="H963" s="925"/>
      <c r="I963" s="57"/>
      <c r="J963" s="57"/>
    </row>
    <row r="964" spans="1:10" ht="18" customHeight="1" x14ac:dyDescent="0.25">
      <c r="A964" s="57"/>
      <c r="B964" s="57"/>
      <c r="C964" s="925"/>
      <c r="D964" s="925"/>
      <c r="E964" s="925"/>
      <c r="F964" s="925"/>
      <c r="G964" s="925"/>
      <c r="H964" s="925"/>
      <c r="I964" s="57"/>
      <c r="J964" s="57"/>
    </row>
    <row r="965" spans="1:10" ht="18" customHeight="1" x14ac:dyDescent="0.25">
      <c r="A965" s="57"/>
      <c r="B965" s="57"/>
      <c r="C965" s="925"/>
      <c r="D965" s="925"/>
      <c r="E965" s="925"/>
      <c r="F965" s="925"/>
      <c r="G965" s="925"/>
      <c r="H965" s="925"/>
      <c r="I965" s="57"/>
      <c r="J965" s="57"/>
    </row>
    <row r="966" spans="1:10" ht="18" customHeight="1" x14ac:dyDescent="0.25">
      <c r="A966" s="57"/>
      <c r="B966" s="57"/>
      <c r="C966" s="925"/>
      <c r="D966" s="925"/>
      <c r="E966" s="925"/>
      <c r="F966" s="925"/>
      <c r="G966" s="925"/>
      <c r="H966" s="925"/>
      <c r="I966" s="57"/>
      <c r="J966" s="57"/>
    </row>
    <row r="967" spans="1:10" ht="18" customHeight="1" x14ac:dyDescent="0.25">
      <c r="A967" s="57"/>
      <c r="B967" s="57"/>
      <c r="C967" s="925"/>
      <c r="D967" s="925"/>
      <c r="E967" s="925"/>
      <c r="F967" s="925"/>
      <c r="G967" s="925"/>
      <c r="H967" s="925"/>
      <c r="I967" s="57"/>
      <c r="J967" s="57"/>
    </row>
    <row r="968" spans="1:10" ht="18" customHeight="1" x14ac:dyDescent="0.25">
      <c r="A968" s="57"/>
      <c r="B968" s="57"/>
      <c r="C968" s="925"/>
      <c r="D968" s="925"/>
      <c r="E968" s="925"/>
      <c r="F968" s="925"/>
      <c r="G968" s="925"/>
      <c r="H968" s="925"/>
      <c r="I968" s="57"/>
      <c r="J968" s="57"/>
    </row>
    <row r="969" spans="1:10" ht="18" customHeight="1" x14ac:dyDescent="0.25">
      <c r="A969" s="57"/>
      <c r="B969" s="57"/>
      <c r="C969" s="925"/>
      <c r="D969" s="925"/>
      <c r="E969" s="925"/>
      <c r="F969" s="925"/>
      <c r="G969" s="925"/>
      <c r="H969" s="925"/>
      <c r="I969" s="57"/>
      <c r="J969" s="57"/>
    </row>
    <row r="970" spans="1:10" ht="18" customHeight="1" x14ac:dyDescent="0.25">
      <c r="A970" s="57"/>
      <c r="B970" s="57"/>
      <c r="C970" s="925"/>
      <c r="D970" s="925"/>
      <c r="E970" s="925"/>
      <c r="F970" s="925"/>
      <c r="G970" s="925"/>
      <c r="H970" s="925"/>
      <c r="I970" s="57"/>
      <c r="J970" s="57"/>
    </row>
    <row r="971" spans="1:10" ht="18" customHeight="1" x14ac:dyDescent="0.25">
      <c r="A971" s="57"/>
      <c r="B971" s="57"/>
      <c r="C971" s="925"/>
      <c r="D971" s="925"/>
      <c r="E971" s="925"/>
      <c r="F971" s="925"/>
      <c r="G971" s="925"/>
      <c r="H971" s="925"/>
      <c r="I971" s="57"/>
      <c r="J971" s="57"/>
    </row>
    <row r="972" spans="1:10" ht="18" customHeight="1" x14ac:dyDescent="0.25">
      <c r="A972" s="57"/>
      <c r="B972" s="57"/>
      <c r="C972" s="925"/>
      <c r="D972" s="925"/>
      <c r="E972" s="925"/>
      <c r="F972" s="925"/>
      <c r="G972" s="925"/>
      <c r="H972" s="925"/>
      <c r="I972" s="57"/>
      <c r="J972" s="57"/>
    </row>
    <row r="973" spans="1:10" ht="18" customHeight="1" x14ac:dyDescent="0.25">
      <c r="A973" s="57"/>
      <c r="B973" s="57"/>
      <c r="C973" s="925"/>
      <c r="D973" s="925"/>
      <c r="E973" s="925"/>
      <c r="F973" s="925"/>
      <c r="G973" s="925"/>
      <c r="H973" s="925"/>
      <c r="I973" s="57"/>
      <c r="J973" s="57"/>
    </row>
    <row r="974" spans="1:10" ht="18" customHeight="1" x14ac:dyDescent="0.25">
      <c r="A974" s="57"/>
      <c r="B974" s="57"/>
      <c r="C974" s="925"/>
      <c r="D974" s="925"/>
      <c r="E974" s="925"/>
      <c r="F974" s="925"/>
      <c r="G974" s="925"/>
      <c r="H974" s="925"/>
      <c r="I974" s="57"/>
      <c r="J974" s="57"/>
    </row>
    <row r="975" spans="1:10" ht="18" customHeight="1" x14ac:dyDescent="0.25">
      <c r="A975" s="57"/>
      <c r="B975" s="57"/>
      <c r="C975" s="925"/>
      <c r="D975" s="925"/>
      <c r="E975" s="925"/>
      <c r="F975" s="925"/>
      <c r="G975" s="925"/>
      <c r="H975" s="925"/>
      <c r="I975" s="57"/>
      <c r="J975" s="57"/>
    </row>
    <row r="976" spans="1:10" ht="18" customHeight="1" x14ac:dyDescent="0.25">
      <c r="A976" s="57"/>
      <c r="B976" s="57"/>
      <c r="C976" s="925"/>
      <c r="D976" s="925"/>
      <c r="E976" s="925"/>
      <c r="F976" s="925"/>
      <c r="G976" s="925"/>
      <c r="H976" s="925"/>
      <c r="I976" s="57"/>
      <c r="J976" s="57"/>
    </row>
    <row r="977" spans="1:10" ht="18" customHeight="1" x14ac:dyDescent="0.25">
      <c r="A977" s="57"/>
      <c r="B977" s="57"/>
      <c r="C977" s="925"/>
      <c r="D977" s="925"/>
      <c r="E977" s="925"/>
      <c r="F977" s="925"/>
      <c r="G977" s="925"/>
      <c r="H977" s="925"/>
      <c r="I977" s="57"/>
      <c r="J977" s="57"/>
    </row>
    <row r="978" spans="1:10" ht="18" customHeight="1" x14ac:dyDescent="0.25">
      <c r="A978" s="57"/>
      <c r="B978" s="57"/>
      <c r="C978" s="925"/>
      <c r="D978" s="925"/>
      <c r="E978" s="925"/>
      <c r="F978" s="925"/>
      <c r="G978" s="925"/>
      <c r="H978" s="925"/>
      <c r="I978" s="57"/>
      <c r="J978" s="57"/>
    </row>
    <row r="979" spans="1:10" ht="18" customHeight="1" x14ac:dyDescent="0.25">
      <c r="A979" s="57"/>
      <c r="B979" s="57"/>
      <c r="C979" s="925"/>
      <c r="D979" s="925"/>
      <c r="E979" s="925"/>
      <c r="F979" s="925"/>
      <c r="G979" s="925"/>
      <c r="H979" s="925"/>
      <c r="I979" s="57"/>
      <c r="J979" s="57"/>
    </row>
    <row r="980" spans="1:10" ht="18" customHeight="1" x14ac:dyDescent="0.25">
      <c r="A980" s="57"/>
      <c r="B980" s="57"/>
      <c r="C980" s="925"/>
      <c r="D980" s="925"/>
      <c r="E980" s="925"/>
      <c r="F980" s="925"/>
      <c r="G980" s="925"/>
      <c r="H980" s="925"/>
      <c r="I980" s="57"/>
      <c r="J980" s="57"/>
    </row>
    <row r="981" spans="1:10" ht="18" customHeight="1" x14ac:dyDescent="0.25">
      <c r="A981" s="57"/>
      <c r="B981" s="57"/>
      <c r="C981" s="925"/>
      <c r="D981" s="925"/>
      <c r="E981" s="925"/>
      <c r="F981" s="925"/>
      <c r="G981" s="925"/>
      <c r="H981" s="925"/>
      <c r="I981" s="57"/>
      <c r="J981" s="57"/>
    </row>
    <row r="982" spans="1:10" ht="18" customHeight="1" x14ac:dyDescent="0.25">
      <c r="A982" s="57"/>
      <c r="B982" s="57"/>
      <c r="C982" s="925"/>
      <c r="D982" s="925"/>
      <c r="E982" s="925"/>
      <c r="F982" s="925"/>
      <c r="G982" s="925"/>
      <c r="H982" s="925"/>
      <c r="I982" s="57"/>
      <c r="J982" s="57"/>
    </row>
    <row r="983" spans="1:10" ht="18" customHeight="1" x14ac:dyDescent="0.25">
      <c r="A983" s="57"/>
      <c r="B983" s="57"/>
      <c r="C983" s="925"/>
      <c r="D983" s="925"/>
      <c r="E983" s="925"/>
      <c r="F983" s="925"/>
      <c r="G983" s="925"/>
      <c r="H983" s="925"/>
      <c r="I983" s="57"/>
      <c r="J983" s="57"/>
    </row>
    <row r="984" spans="1:10" ht="18" customHeight="1" x14ac:dyDescent="0.25">
      <c r="A984" s="57"/>
      <c r="B984" s="57"/>
      <c r="C984" s="925"/>
      <c r="D984" s="925"/>
      <c r="E984" s="925"/>
      <c r="F984" s="925"/>
      <c r="G984" s="925"/>
      <c r="H984" s="925"/>
      <c r="I984" s="57"/>
      <c r="J984" s="57"/>
    </row>
    <row r="985" spans="1:10" ht="18" customHeight="1" x14ac:dyDescent="0.25">
      <c r="A985" s="57"/>
      <c r="B985" s="57"/>
      <c r="C985" s="925"/>
      <c r="D985" s="925"/>
      <c r="E985" s="925"/>
      <c r="F985" s="925"/>
      <c r="G985" s="925"/>
      <c r="H985" s="925"/>
      <c r="I985" s="57"/>
      <c r="J985" s="57"/>
    </row>
    <row r="986" spans="1:10" ht="18" customHeight="1" x14ac:dyDescent="0.25">
      <c r="A986" s="57"/>
      <c r="B986" s="57"/>
      <c r="C986" s="925"/>
      <c r="D986" s="925"/>
      <c r="E986" s="925"/>
      <c r="F986" s="925"/>
      <c r="G986" s="925"/>
      <c r="H986" s="925"/>
      <c r="I986" s="57"/>
      <c r="J986" s="57"/>
    </row>
    <row r="987" spans="1:10" ht="18" customHeight="1" x14ac:dyDescent="0.25">
      <c r="A987" s="57"/>
      <c r="B987" s="57"/>
      <c r="C987" s="925"/>
      <c r="D987" s="925"/>
      <c r="E987" s="925"/>
      <c r="F987" s="925"/>
      <c r="G987" s="925"/>
      <c r="H987" s="925"/>
      <c r="I987" s="57"/>
      <c r="J987" s="57"/>
    </row>
    <row r="988" spans="1:10" ht="18" customHeight="1" x14ac:dyDescent="0.25">
      <c r="A988" s="57"/>
      <c r="B988" s="57"/>
      <c r="C988" s="925"/>
      <c r="D988" s="925"/>
      <c r="E988" s="925"/>
      <c r="F988" s="925"/>
      <c r="G988" s="925"/>
      <c r="H988" s="925"/>
      <c r="I988" s="57"/>
      <c r="J988" s="57"/>
    </row>
    <row r="989" spans="1:10" ht="18" customHeight="1" x14ac:dyDescent="0.25">
      <c r="A989" s="57"/>
      <c r="B989" s="57"/>
      <c r="C989" s="925"/>
      <c r="D989" s="925"/>
      <c r="E989" s="925"/>
      <c r="F989" s="925"/>
      <c r="G989" s="925"/>
      <c r="H989" s="925"/>
      <c r="I989" s="57"/>
      <c r="J989" s="57"/>
    </row>
    <row r="990" spans="1:10" ht="18" customHeight="1" x14ac:dyDescent="0.25">
      <c r="A990" s="57"/>
      <c r="B990" s="57"/>
      <c r="C990" s="925"/>
      <c r="D990" s="925"/>
      <c r="E990" s="925"/>
      <c r="F990" s="925"/>
      <c r="G990" s="925"/>
      <c r="H990" s="925"/>
      <c r="I990" s="57"/>
      <c r="J990" s="57"/>
    </row>
    <row r="991" spans="1:10" ht="18" customHeight="1" x14ac:dyDescent="0.25">
      <c r="A991" s="57"/>
      <c r="B991" s="57"/>
      <c r="C991" s="925"/>
      <c r="D991" s="925"/>
      <c r="E991" s="925"/>
      <c r="F991" s="925"/>
      <c r="G991" s="925"/>
      <c r="H991" s="925"/>
      <c r="I991" s="57"/>
      <c r="J991" s="57"/>
    </row>
    <row r="992" spans="1:10" ht="18" customHeight="1" x14ac:dyDescent="0.25">
      <c r="A992" s="57"/>
      <c r="B992" s="57"/>
      <c r="C992" s="925"/>
      <c r="D992" s="925"/>
      <c r="E992" s="925"/>
      <c r="F992" s="925"/>
      <c r="G992" s="925"/>
      <c r="H992" s="925"/>
      <c r="I992" s="57"/>
      <c r="J992" s="57"/>
    </row>
    <row r="993" spans="1:10" ht="18" customHeight="1" x14ac:dyDescent="0.25">
      <c r="A993" s="57"/>
      <c r="B993" s="57"/>
      <c r="C993" s="925"/>
      <c r="D993" s="925"/>
      <c r="E993" s="925"/>
      <c r="F993" s="925"/>
      <c r="G993" s="925"/>
      <c r="H993" s="925"/>
      <c r="I993" s="57"/>
      <c r="J993" s="57"/>
    </row>
    <row r="994" spans="1:10" ht="18" customHeight="1" x14ac:dyDescent="0.25">
      <c r="A994" s="57"/>
      <c r="B994" s="57"/>
      <c r="C994" s="925"/>
      <c r="D994" s="925"/>
      <c r="E994" s="925"/>
      <c r="F994" s="925"/>
      <c r="G994" s="925"/>
      <c r="H994" s="925"/>
      <c r="I994" s="57"/>
      <c r="J994" s="57"/>
    </row>
    <row r="995" spans="1:10" ht="18" customHeight="1" x14ac:dyDescent="0.25">
      <c r="A995" s="57"/>
      <c r="B995" s="57"/>
      <c r="C995" s="925"/>
      <c r="D995" s="925"/>
      <c r="E995" s="925"/>
      <c r="F995" s="925"/>
      <c r="G995" s="925"/>
      <c r="H995" s="925"/>
      <c r="I995" s="57"/>
      <c r="J995" s="57"/>
    </row>
    <row r="996" spans="1:10" ht="18" customHeight="1" x14ac:dyDescent="0.25">
      <c r="A996" s="57"/>
      <c r="B996" s="57"/>
      <c r="C996" s="925"/>
      <c r="D996" s="925"/>
      <c r="E996" s="925"/>
      <c r="F996" s="925"/>
      <c r="G996" s="925"/>
      <c r="H996" s="925"/>
      <c r="I996" s="57"/>
      <c r="J996" s="57"/>
    </row>
    <row r="997" spans="1:10" ht="18" customHeight="1" x14ac:dyDescent="0.25">
      <c r="A997" s="57"/>
      <c r="B997" s="57"/>
      <c r="C997" s="925"/>
      <c r="D997" s="925"/>
      <c r="E997" s="925"/>
      <c r="F997" s="925"/>
      <c r="G997" s="925"/>
      <c r="H997" s="925"/>
      <c r="I997" s="57"/>
      <c r="J997" s="57"/>
    </row>
    <row r="998" spans="1:10" ht="18" customHeight="1" x14ac:dyDescent="0.25">
      <c r="A998" s="57"/>
      <c r="B998" s="57"/>
      <c r="C998" s="925"/>
      <c r="D998" s="925"/>
      <c r="E998" s="925"/>
      <c r="F998" s="925"/>
      <c r="G998" s="925"/>
      <c r="H998" s="925"/>
      <c r="I998" s="57"/>
      <c r="J998" s="57"/>
    </row>
    <row r="999" spans="1:10" ht="18" customHeight="1" x14ac:dyDescent="0.25">
      <c r="A999" s="57"/>
      <c r="B999" s="57"/>
      <c r="C999" s="925"/>
      <c r="D999" s="925"/>
      <c r="E999" s="925"/>
      <c r="F999" s="925"/>
      <c r="G999" s="925"/>
      <c r="H999" s="925"/>
      <c r="I999" s="57"/>
      <c r="J999" s="57"/>
    </row>
    <row r="1000" spans="1:10" ht="18" customHeight="1" x14ac:dyDescent="0.25">
      <c r="A1000" s="57"/>
      <c r="B1000" s="57"/>
      <c r="C1000" s="925"/>
      <c r="D1000" s="925"/>
      <c r="E1000" s="925"/>
      <c r="F1000" s="925"/>
      <c r="G1000" s="925"/>
      <c r="H1000" s="925"/>
      <c r="I1000" s="57"/>
      <c r="J1000" s="57"/>
    </row>
    <row r="1001" spans="1:10" ht="18" customHeight="1" x14ac:dyDescent="0.25">
      <c r="A1001" s="57"/>
      <c r="B1001" s="57"/>
      <c r="C1001" s="925"/>
      <c r="D1001" s="925"/>
      <c r="E1001" s="925"/>
      <c r="F1001" s="925"/>
      <c r="G1001" s="925"/>
      <c r="H1001" s="925"/>
      <c r="I1001" s="57"/>
      <c r="J1001" s="57"/>
    </row>
    <row r="1002" spans="1:10" ht="18" customHeight="1" x14ac:dyDescent="0.25">
      <c r="A1002" s="57"/>
      <c r="B1002" s="57"/>
      <c r="C1002" s="925"/>
      <c r="D1002" s="925"/>
      <c r="E1002" s="925"/>
      <c r="F1002" s="925"/>
      <c r="G1002" s="925"/>
      <c r="H1002" s="925"/>
      <c r="I1002" s="57"/>
      <c r="J1002" s="57"/>
    </row>
    <row r="1003" spans="1:10" ht="18" customHeight="1" x14ac:dyDescent="0.25">
      <c r="A1003" s="57"/>
      <c r="B1003" s="57"/>
      <c r="C1003" s="925"/>
      <c r="D1003" s="925"/>
      <c r="E1003" s="925"/>
      <c r="F1003" s="925"/>
      <c r="G1003" s="925"/>
      <c r="H1003" s="925"/>
      <c r="I1003" s="57"/>
      <c r="J1003" s="57"/>
    </row>
    <row r="1004" spans="1:10" ht="18" customHeight="1" x14ac:dyDescent="0.25">
      <c r="A1004" s="57"/>
      <c r="B1004" s="57"/>
      <c r="C1004" s="925"/>
      <c r="D1004" s="925"/>
      <c r="E1004" s="925"/>
      <c r="F1004" s="925"/>
      <c r="G1004" s="925"/>
      <c r="H1004" s="925"/>
      <c r="I1004" s="57"/>
      <c r="J1004" s="57"/>
    </row>
    <row r="1005" spans="1:10" ht="18" customHeight="1" x14ac:dyDescent="0.25">
      <c r="A1005" s="57"/>
      <c r="B1005" s="57"/>
      <c r="C1005" s="925"/>
      <c r="D1005" s="925"/>
      <c r="E1005" s="925"/>
      <c r="F1005" s="925"/>
      <c r="G1005" s="925"/>
      <c r="H1005" s="925"/>
      <c r="I1005" s="57"/>
      <c r="J1005" s="57"/>
    </row>
    <row r="1006" spans="1:10" ht="18" customHeight="1" x14ac:dyDescent="0.25">
      <c r="A1006" s="57"/>
      <c r="B1006" s="57"/>
      <c r="C1006" s="925"/>
      <c r="D1006" s="925"/>
      <c r="E1006" s="925"/>
      <c r="F1006" s="925"/>
      <c r="G1006" s="925"/>
      <c r="H1006" s="925"/>
      <c r="I1006" s="57"/>
      <c r="J1006" s="57"/>
    </row>
    <row r="1007" spans="1:10" ht="18" customHeight="1" x14ac:dyDescent="0.25">
      <c r="A1007" s="57"/>
      <c r="B1007" s="57"/>
      <c r="C1007" s="925"/>
      <c r="D1007" s="925"/>
      <c r="E1007" s="925"/>
      <c r="F1007" s="925"/>
      <c r="G1007" s="925"/>
      <c r="H1007" s="925"/>
      <c r="I1007" s="57"/>
      <c r="J1007" s="57"/>
    </row>
    <row r="1008" spans="1:10" ht="18" customHeight="1" x14ac:dyDescent="0.25">
      <c r="A1008" s="57"/>
      <c r="B1008" s="57"/>
      <c r="C1008" s="925"/>
      <c r="D1008" s="925"/>
      <c r="E1008" s="925"/>
      <c r="F1008" s="925"/>
      <c r="G1008" s="925"/>
      <c r="H1008" s="925"/>
      <c r="I1008" s="57"/>
      <c r="J1008" s="57"/>
    </row>
    <row r="1009" spans="1:10" ht="18" customHeight="1" x14ac:dyDescent="0.25">
      <c r="A1009" s="57"/>
      <c r="B1009" s="57"/>
      <c r="C1009" s="925"/>
      <c r="D1009" s="925"/>
      <c r="E1009" s="925"/>
      <c r="F1009" s="925"/>
      <c r="G1009" s="925"/>
      <c r="H1009" s="925"/>
      <c r="I1009" s="57"/>
      <c r="J1009" s="57"/>
    </row>
    <row r="1010" spans="1:10" ht="18" customHeight="1" x14ac:dyDescent="0.25">
      <c r="A1010" s="57"/>
      <c r="B1010" s="57"/>
      <c r="C1010" s="925"/>
      <c r="D1010" s="925"/>
      <c r="E1010" s="925"/>
      <c r="F1010" s="925"/>
      <c r="G1010" s="925"/>
      <c r="H1010" s="925"/>
      <c r="I1010" s="57"/>
      <c r="J1010" s="57"/>
    </row>
    <row r="1011" spans="1:10" ht="18" customHeight="1" x14ac:dyDescent="0.25">
      <c r="A1011" s="57"/>
      <c r="B1011" s="57"/>
      <c r="C1011" s="925"/>
      <c r="D1011" s="925"/>
      <c r="E1011" s="925"/>
      <c r="F1011" s="925"/>
      <c r="G1011" s="925"/>
      <c r="H1011" s="925"/>
      <c r="I1011" s="57"/>
      <c r="J1011" s="57"/>
    </row>
    <row r="1012" spans="1:10" ht="18" customHeight="1" x14ac:dyDescent="0.25">
      <c r="A1012" s="57"/>
      <c r="B1012" s="57"/>
      <c r="C1012" s="925"/>
      <c r="D1012" s="925"/>
      <c r="E1012" s="925"/>
      <c r="F1012" s="925"/>
      <c r="G1012" s="925"/>
      <c r="H1012" s="925"/>
      <c r="I1012" s="57"/>
      <c r="J1012" s="57"/>
    </row>
    <row r="1013" spans="1:10" ht="18" customHeight="1" x14ac:dyDescent="0.25">
      <c r="A1013" s="57"/>
      <c r="B1013" s="57"/>
      <c r="C1013" s="925"/>
      <c r="D1013" s="925"/>
      <c r="E1013" s="925"/>
      <c r="F1013" s="925"/>
      <c r="G1013" s="925"/>
      <c r="H1013" s="925"/>
      <c r="I1013" s="57"/>
      <c r="J1013" s="57"/>
    </row>
    <row r="1014" spans="1:10" ht="18" customHeight="1" x14ac:dyDescent="0.25">
      <c r="A1014" s="57"/>
      <c r="B1014" s="57"/>
      <c r="C1014" s="925"/>
      <c r="D1014" s="925"/>
      <c r="E1014" s="925"/>
      <c r="F1014" s="925"/>
      <c r="G1014" s="925"/>
      <c r="H1014" s="925"/>
      <c r="I1014" s="57"/>
      <c r="J1014" s="57"/>
    </row>
    <row r="1015" spans="1:10" ht="18" customHeight="1" x14ac:dyDescent="0.25">
      <c r="A1015" s="57"/>
      <c r="B1015" s="57"/>
      <c r="C1015" s="925"/>
      <c r="D1015" s="925"/>
      <c r="E1015" s="925"/>
      <c r="F1015" s="925"/>
      <c r="G1015" s="925"/>
      <c r="H1015" s="925"/>
      <c r="I1015" s="57"/>
      <c r="J1015" s="57"/>
    </row>
    <row r="1016" spans="1:10" ht="18" customHeight="1" x14ac:dyDescent="0.25">
      <c r="A1016" s="57"/>
      <c r="B1016" s="57"/>
      <c r="C1016" s="925"/>
      <c r="D1016" s="925"/>
      <c r="E1016" s="925"/>
      <c r="F1016" s="925"/>
      <c r="G1016" s="925"/>
      <c r="H1016" s="925"/>
      <c r="I1016" s="57"/>
      <c r="J1016" s="57"/>
    </row>
    <row r="1017" spans="1:10" ht="18" customHeight="1" x14ac:dyDescent="0.25">
      <c r="A1017" s="57"/>
      <c r="B1017" s="57"/>
      <c r="C1017" s="925"/>
      <c r="D1017" s="925"/>
      <c r="E1017" s="925"/>
      <c r="F1017" s="925"/>
      <c r="G1017" s="925"/>
      <c r="H1017" s="925"/>
      <c r="I1017" s="57"/>
      <c r="J1017" s="57"/>
    </row>
    <row r="1018" spans="1:10" ht="18" customHeight="1" x14ac:dyDescent="0.25">
      <c r="A1018" s="57"/>
      <c r="B1018" s="57"/>
      <c r="C1018" s="925"/>
      <c r="D1018" s="925"/>
      <c r="E1018" s="925"/>
      <c r="F1018" s="925"/>
      <c r="G1018" s="925"/>
      <c r="H1018" s="925"/>
      <c r="I1018" s="57"/>
      <c r="J1018" s="57"/>
    </row>
    <row r="1019" spans="1:10" ht="18" customHeight="1" x14ac:dyDescent="0.25">
      <c r="A1019" s="57"/>
      <c r="B1019" s="57"/>
      <c r="C1019" s="925"/>
      <c r="D1019" s="925"/>
      <c r="E1019" s="925"/>
      <c r="F1019" s="925"/>
      <c r="G1019" s="925"/>
      <c r="H1019" s="925"/>
      <c r="I1019" s="57"/>
      <c r="J1019" s="57"/>
    </row>
    <row r="1020" spans="1:10" ht="18" customHeight="1" x14ac:dyDescent="0.25">
      <c r="A1020" s="57"/>
      <c r="B1020" s="57"/>
      <c r="C1020" s="925"/>
      <c r="D1020" s="925"/>
      <c r="E1020" s="925"/>
      <c r="F1020" s="925"/>
      <c r="G1020" s="925"/>
      <c r="H1020" s="925"/>
      <c r="I1020" s="57"/>
      <c r="J1020" s="57"/>
    </row>
    <row r="1021" spans="1:10" ht="18" customHeight="1" x14ac:dyDescent="0.25">
      <c r="A1021" s="57"/>
      <c r="B1021" s="57"/>
      <c r="C1021" s="925"/>
      <c r="D1021" s="925"/>
      <c r="E1021" s="925"/>
      <c r="F1021" s="925"/>
      <c r="G1021" s="925"/>
      <c r="H1021" s="925"/>
      <c r="I1021" s="57"/>
      <c r="J1021" s="57"/>
    </row>
    <row r="1022" spans="1:10" ht="18" customHeight="1" x14ac:dyDescent="0.25">
      <c r="A1022" s="57"/>
      <c r="B1022" s="57"/>
      <c r="C1022" s="925"/>
      <c r="D1022" s="925"/>
      <c r="E1022" s="925"/>
      <c r="F1022" s="925"/>
      <c r="G1022" s="925"/>
      <c r="H1022" s="925"/>
      <c r="I1022" s="57"/>
      <c r="J1022" s="57"/>
    </row>
    <row r="1023" spans="1:10" ht="18" customHeight="1" x14ac:dyDescent="0.25">
      <c r="A1023" s="57"/>
      <c r="B1023" s="57"/>
      <c r="C1023" s="925"/>
      <c r="D1023" s="925"/>
      <c r="E1023" s="925"/>
      <c r="F1023" s="925"/>
      <c r="G1023" s="925"/>
      <c r="H1023" s="925"/>
      <c r="I1023" s="57"/>
      <c r="J1023" s="57"/>
    </row>
    <row r="1024" spans="1:10" ht="18" customHeight="1" x14ac:dyDescent="0.25">
      <c r="A1024" s="57"/>
      <c r="B1024" s="57"/>
      <c r="C1024" s="925"/>
      <c r="D1024" s="925"/>
      <c r="E1024" s="925"/>
      <c r="F1024" s="925"/>
      <c r="G1024" s="925"/>
      <c r="H1024" s="925"/>
      <c r="I1024" s="57"/>
      <c r="J1024" s="57"/>
    </row>
    <row r="1025" spans="1:10" ht="18" customHeight="1" x14ac:dyDescent="0.25">
      <c r="A1025" s="57"/>
      <c r="B1025" s="57"/>
      <c r="C1025" s="925"/>
      <c r="D1025" s="925"/>
      <c r="E1025" s="925"/>
      <c r="F1025" s="925"/>
      <c r="G1025" s="925"/>
      <c r="H1025" s="925"/>
      <c r="I1025" s="57"/>
      <c r="J1025" s="57"/>
    </row>
    <row r="1026" spans="1:10" ht="18" customHeight="1" x14ac:dyDescent="0.25">
      <c r="A1026" s="57"/>
      <c r="B1026" s="57"/>
      <c r="C1026" s="925"/>
      <c r="D1026" s="925"/>
      <c r="E1026" s="925"/>
      <c r="F1026" s="925"/>
      <c r="G1026" s="925"/>
      <c r="H1026" s="925"/>
      <c r="I1026" s="57"/>
      <c r="J1026" s="57"/>
    </row>
    <row r="1027" spans="1:10" ht="18" customHeight="1" x14ac:dyDescent="0.25">
      <c r="A1027" s="57"/>
      <c r="B1027" s="57"/>
      <c r="C1027" s="925"/>
      <c r="D1027" s="925"/>
      <c r="E1027" s="925"/>
      <c r="F1027" s="925"/>
      <c r="G1027" s="925"/>
      <c r="H1027" s="925"/>
      <c r="I1027" s="57"/>
      <c r="J1027" s="57"/>
    </row>
    <row r="1028" spans="1:10" ht="18" customHeight="1" x14ac:dyDescent="0.25">
      <c r="A1028" s="57"/>
      <c r="B1028" s="57"/>
      <c r="C1028" s="925"/>
      <c r="D1028" s="925"/>
      <c r="E1028" s="925"/>
      <c r="F1028" s="925"/>
      <c r="G1028" s="925"/>
      <c r="H1028" s="925"/>
      <c r="I1028" s="57"/>
      <c r="J1028" s="57"/>
    </row>
    <row r="1029" spans="1:10" ht="18" customHeight="1" x14ac:dyDescent="0.25">
      <c r="A1029" s="57"/>
      <c r="B1029" s="57"/>
      <c r="C1029" s="925"/>
      <c r="D1029" s="925"/>
      <c r="E1029" s="925"/>
      <c r="F1029" s="925"/>
      <c r="G1029" s="925"/>
      <c r="H1029" s="925"/>
      <c r="I1029" s="57"/>
      <c r="J1029" s="57"/>
    </row>
    <row r="1030" spans="1:10" ht="18" customHeight="1" x14ac:dyDescent="0.25">
      <c r="A1030" s="57"/>
      <c r="B1030" s="57"/>
      <c r="C1030" s="925"/>
      <c r="D1030" s="925"/>
      <c r="E1030" s="925"/>
      <c r="F1030" s="925"/>
      <c r="G1030" s="925"/>
      <c r="H1030" s="925"/>
      <c r="I1030" s="57"/>
      <c r="J1030" s="57"/>
    </row>
    <row r="1031" spans="1:10" ht="18" customHeight="1" x14ac:dyDescent="0.25">
      <c r="A1031" s="57"/>
      <c r="B1031" s="57"/>
      <c r="C1031" s="925"/>
      <c r="D1031" s="925"/>
      <c r="E1031" s="925"/>
      <c r="F1031" s="925"/>
      <c r="G1031" s="925"/>
      <c r="H1031" s="925"/>
      <c r="I1031" s="57"/>
      <c r="J1031" s="57"/>
    </row>
    <row r="1032" spans="1:10" ht="18" customHeight="1" x14ac:dyDescent="0.25">
      <c r="A1032" s="57"/>
      <c r="B1032" s="57"/>
      <c r="C1032" s="925"/>
      <c r="D1032" s="925"/>
      <c r="E1032" s="925"/>
      <c r="F1032" s="925"/>
      <c r="G1032" s="925"/>
      <c r="H1032" s="925"/>
      <c r="I1032" s="57"/>
      <c r="J1032" s="57"/>
    </row>
    <row r="1033" spans="1:10" ht="18" customHeight="1" x14ac:dyDescent="0.25">
      <c r="A1033" s="57"/>
      <c r="B1033" s="57"/>
      <c r="C1033" s="925"/>
      <c r="D1033" s="925"/>
      <c r="E1033" s="925"/>
      <c r="F1033" s="925"/>
      <c r="G1033" s="925"/>
      <c r="H1033" s="925"/>
      <c r="I1033" s="57"/>
      <c r="J1033" s="57"/>
    </row>
    <row r="1034" spans="1:10" ht="18" customHeight="1" x14ac:dyDescent="0.25">
      <c r="A1034" s="57"/>
      <c r="B1034" s="57"/>
      <c r="C1034" s="925"/>
      <c r="D1034" s="925"/>
      <c r="E1034" s="925"/>
      <c r="F1034" s="925"/>
      <c r="G1034" s="925"/>
      <c r="H1034" s="925"/>
      <c r="I1034" s="57"/>
      <c r="J1034" s="57"/>
    </row>
    <row r="1035" spans="1:10" ht="18" customHeight="1" x14ac:dyDescent="0.25">
      <c r="A1035" s="57"/>
      <c r="B1035" s="57"/>
      <c r="C1035" s="925"/>
      <c r="D1035" s="925"/>
      <c r="E1035" s="925"/>
      <c r="F1035" s="925"/>
      <c r="G1035" s="925"/>
      <c r="H1035" s="925"/>
      <c r="I1035" s="57"/>
      <c r="J1035" s="57"/>
    </row>
    <row r="1036" spans="1:10" ht="18" customHeight="1" x14ac:dyDescent="0.25">
      <c r="A1036" s="57"/>
      <c r="B1036" s="57"/>
      <c r="C1036" s="925"/>
      <c r="D1036" s="925"/>
      <c r="E1036" s="925"/>
      <c r="F1036" s="925"/>
      <c r="G1036" s="925"/>
      <c r="H1036" s="925"/>
      <c r="I1036" s="57"/>
      <c r="J1036" s="57"/>
    </row>
    <row r="1037" spans="1:10" ht="18" customHeight="1" x14ac:dyDescent="0.25">
      <c r="A1037" s="57"/>
      <c r="B1037" s="57"/>
      <c r="C1037" s="925"/>
      <c r="D1037" s="925"/>
      <c r="E1037" s="925"/>
      <c r="F1037" s="925"/>
      <c r="G1037" s="925"/>
      <c r="H1037" s="925"/>
      <c r="I1037" s="57"/>
      <c r="J1037" s="57"/>
    </row>
    <row r="1038" spans="1:10" ht="18" customHeight="1" x14ac:dyDescent="0.25">
      <c r="A1038" s="57"/>
      <c r="B1038" s="57"/>
      <c r="C1038" s="925"/>
      <c r="D1038" s="925"/>
      <c r="E1038" s="925"/>
      <c r="F1038" s="925"/>
      <c r="G1038" s="925"/>
      <c r="H1038" s="925"/>
      <c r="I1038" s="57"/>
      <c r="J1038" s="57"/>
    </row>
    <row r="1039" spans="1:10" ht="18" customHeight="1" x14ac:dyDescent="0.25">
      <c r="A1039" s="57"/>
      <c r="B1039" s="57"/>
      <c r="C1039" s="925"/>
      <c r="D1039" s="925"/>
      <c r="E1039" s="925"/>
      <c r="F1039" s="925"/>
      <c r="G1039" s="925"/>
      <c r="H1039" s="925"/>
      <c r="I1039" s="57"/>
      <c r="J1039" s="57"/>
    </row>
    <row r="1040" spans="1:10" ht="18" customHeight="1" x14ac:dyDescent="0.25">
      <c r="A1040" s="57"/>
      <c r="B1040" s="57"/>
      <c r="C1040" s="925"/>
      <c r="D1040" s="925"/>
      <c r="E1040" s="925"/>
      <c r="F1040" s="925"/>
      <c r="G1040" s="925"/>
      <c r="H1040" s="925"/>
      <c r="I1040" s="57"/>
      <c r="J1040" s="57"/>
    </row>
    <row r="1041" spans="1:10" ht="18" customHeight="1" x14ac:dyDescent="0.25">
      <c r="A1041" s="57"/>
      <c r="B1041" s="57"/>
      <c r="C1041" s="925"/>
      <c r="D1041" s="925"/>
      <c r="E1041" s="925"/>
      <c r="F1041" s="925"/>
      <c r="G1041" s="925"/>
      <c r="H1041" s="925"/>
      <c r="I1041" s="57"/>
      <c r="J1041" s="57"/>
    </row>
    <row r="1042" spans="1:10" ht="18" customHeight="1" x14ac:dyDescent="0.25">
      <c r="A1042" s="57"/>
      <c r="B1042" s="57"/>
      <c r="C1042" s="925"/>
      <c r="D1042" s="925"/>
      <c r="E1042" s="925"/>
      <c r="F1042" s="925"/>
      <c r="G1042" s="925"/>
      <c r="H1042" s="925"/>
      <c r="I1042" s="57"/>
      <c r="J1042" s="57"/>
    </row>
    <row r="1043" spans="1:10" ht="18" customHeight="1" x14ac:dyDescent="0.25">
      <c r="A1043" s="57"/>
      <c r="B1043" s="57"/>
      <c r="C1043" s="925"/>
      <c r="D1043" s="925"/>
      <c r="E1043" s="925"/>
      <c r="F1043" s="925"/>
      <c r="G1043" s="925"/>
      <c r="H1043" s="925"/>
      <c r="I1043" s="57"/>
      <c r="J1043" s="57"/>
    </row>
    <row r="1044" spans="1:10" ht="18" customHeight="1" x14ac:dyDescent="0.25">
      <c r="A1044" s="57"/>
      <c r="B1044" s="57"/>
      <c r="C1044" s="925"/>
      <c r="D1044" s="925"/>
      <c r="E1044" s="925"/>
      <c r="F1044" s="925"/>
      <c r="G1044" s="925"/>
      <c r="H1044" s="925"/>
      <c r="I1044" s="57"/>
      <c r="J1044" s="57"/>
    </row>
    <row r="1045" spans="1:10" ht="18" customHeight="1" x14ac:dyDescent="0.25">
      <c r="A1045" s="57"/>
      <c r="B1045" s="57"/>
      <c r="C1045" s="925"/>
      <c r="D1045" s="925"/>
      <c r="E1045" s="925"/>
      <c r="F1045" s="925"/>
      <c r="G1045" s="925"/>
      <c r="H1045" s="925"/>
      <c r="I1045" s="57"/>
      <c r="J1045" s="57"/>
    </row>
    <row r="1046" spans="1:10" ht="18" customHeight="1" x14ac:dyDescent="0.25">
      <c r="A1046" s="57"/>
      <c r="B1046" s="57"/>
      <c r="C1046" s="925"/>
      <c r="D1046" s="925"/>
      <c r="E1046" s="925"/>
      <c r="F1046" s="925"/>
      <c r="G1046" s="925"/>
      <c r="H1046" s="925"/>
      <c r="I1046" s="57"/>
      <c r="J1046" s="57"/>
    </row>
    <row r="1047" spans="1:10" ht="18" customHeight="1" x14ac:dyDescent="0.25">
      <c r="A1047" s="57"/>
      <c r="B1047" s="57"/>
      <c r="C1047" s="925"/>
      <c r="D1047" s="925"/>
      <c r="E1047" s="925"/>
      <c r="F1047" s="925"/>
      <c r="G1047" s="925"/>
      <c r="H1047" s="925"/>
      <c r="I1047" s="57"/>
      <c r="J1047" s="57"/>
    </row>
    <row r="1048" spans="1:10" ht="18" customHeight="1" x14ac:dyDescent="0.25">
      <c r="A1048" s="57"/>
      <c r="B1048" s="57"/>
      <c r="C1048" s="925"/>
      <c r="D1048" s="925"/>
      <c r="E1048" s="925"/>
      <c r="F1048" s="925"/>
      <c r="G1048" s="925"/>
      <c r="H1048" s="925"/>
      <c r="I1048" s="57"/>
      <c r="J1048" s="57"/>
    </row>
    <row r="1049" spans="1:10" ht="18" customHeight="1" x14ac:dyDescent="0.25">
      <c r="A1049" s="57"/>
      <c r="B1049" s="57"/>
      <c r="C1049" s="925"/>
      <c r="D1049" s="925"/>
      <c r="E1049" s="925"/>
      <c r="F1049" s="925"/>
      <c r="G1049" s="925"/>
      <c r="H1049" s="925"/>
      <c r="I1049" s="57"/>
      <c r="J1049" s="57"/>
    </row>
    <row r="1050" spans="1:10" ht="18" customHeight="1" x14ac:dyDescent="0.25">
      <c r="A1050" s="57"/>
      <c r="B1050" s="57"/>
      <c r="C1050" s="925"/>
      <c r="D1050" s="925"/>
      <c r="E1050" s="925"/>
      <c r="F1050" s="925"/>
      <c r="G1050" s="925"/>
      <c r="H1050" s="925"/>
      <c r="I1050" s="57"/>
      <c r="J1050" s="57"/>
    </row>
    <row r="1051" spans="1:10" ht="18" customHeight="1" x14ac:dyDescent="0.25">
      <c r="A1051" s="57"/>
      <c r="B1051" s="57"/>
      <c r="C1051" s="925"/>
      <c r="D1051" s="925"/>
      <c r="E1051" s="925"/>
      <c r="F1051" s="925"/>
      <c r="G1051" s="925"/>
      <c r="H1051" s="925"/>
      <c r="I1051" s="57"/>
      <c r="J1051" s="57"/>
    </row>
    <row r="1052" spans="1:10" ht="18" customHeight="1" x14ac:dyDescent="0.25">
      <c r="A1052" s="57"/>
      <c r="B1052" s="57"/>
      <c r="C1052" s="925"/>
      <c r="D1052" s="925"/>
      <c r="E1052" s="925"/>
      <c r="F1052" s="925"/>
      <c r="G1052" s="925"/>
      <c r="H1052" s="925"/>
      <c r="I1052" s="57"/>
      <c r="J1052" s="57"/>
    </row>
    <row r="1053" spans="1:10" ht="18" customHeight="1" x14ac:dyDescent="0.25">
      <c r="A1053" s="57"/>
      <c r="B1053" s="57"/>
      <c r="C1053" s="925"/>
      <c r="D1053" s="925"/>
      <c r="E1053" s="925"/>
      <c r="F1053" s="925"/>
      <c r="G1053" s="925"/>
      <c r="H1053" s="925"/>
      <c r="I1053" s="57"/>
      <c r="J1053" s="57"/>
    </row>
    <row r="1054" spans="1:10" ht="18" customHeight="1" x14ac:dyDescent="0.25">
      <c r="A1054" s="57"/>
      <c r="B1054" s="57"/>
      <c r="C1054" s="925"/>
      <c r="D1054" s="925"/>
      <c r="E1054" s="925"/>
      <c r="F1054" s="925"/>
      <c r="G1054" s="925"/>
      <c r="H1054" s="925"/>
      <c r="I1054" s="57"/>
      <c r="J1054" s="57"/>
    </row>
    <row r="1055" spans="1:10" ht="18" customHeight="1" x14ac:dyDescent="0.25">
      <c r="A1055" s="57"/>
      <c r="B1055" s="57"/>
      <c r="C1055" s="925"/>
      <c r="D1055" s="925"/>
      <c r="E1055" s="925"/>
      <c r="F1055" s="925"/>
      <c r="G1055" s="925"/>
      <c r="H1055" s="925"/>
      <c r="I1055" s="57"/>
      <c r="J1055" s="57"/>
    </row>
    <row r="1056" spans="1:10" ht="18" customHeight="1" x14ac:dyDescent="0.25">
      <c r="A1056" s="57"/>
      <c r="B1056" s="57"/>
      <c r="C1056" s="925"/>
      <c r="D1056" s="925"/>
      <c r="E1056" s="925"/>
      <c r="F1056" s="925"/>
      <c r="G1056" s="925"/>
      <c r="H1056" s="925"/>
      <c r="I1056" s="57"/>
      <c r="J1056" s="57"/>
    </row>
    <row r="1057" spans="1:10" ht="18" customHeight="1" x14ac:dyDescent="0.25">
      <c r="A1057" s="57"/>
      <c r="B1057" s="57"/>
      <c r="C1057" s="925"/>
      <c r="D1057" s="925"/>
      <c r="E1057" s="925"/>
      <c r="F1057" s="925"/>
      <c r="G1057" s="925"/>
      <c r="H1057" s="925"/>
      <c r="I1057" s="57"/>
      <c r="J1057" s="57"/>
    </row>
    <row r="1058" spans="1:10" ht="18" customHeight="1" x14ac:dyDescent="0.25">
      <c r="A1058" s="57"/>
      <c r="B1058" s="57"/>
      <c r="C1058" s="925"/>
      <c r="D1058" s="925"/>
      <c r="E1058" s="925"/>
      <c r="F1058" s="925"/>
      <c r="G1058" s="925"/>
      <c r="H1058" s="925"/>
      <c r="I1058" s="57"/>
      <c r="J1058" s="57"/>
    </row>
    <row r="1059" spans="1:10" ht="18" customHeight="1" x14ac:dyDescent="0.25">
      <c r="A1059" s="57"/>
      <c r="B1059" s="57"/>
      <c r="C1059" s="925"/>
      <c r="D1059" s="925"/>
      <c r="E1059" s="925"/>
      <c r="F1059" s="925"/>
      <c r="G1059" s="925"/>
      <c r="H1059" s="925"/>
      <c r="I1059" s="57"/>
      <c r="J1059" s="57"/>
    </row>
    <row r="1060" spans="1:10" ht="18" customHeight="1" x14ac:dyDescent="0.25">
      <c r="A1060" s="57"/>
      <c r="B1060" s="57"/>
      <c r="C1060" s="925"/>
      <c r="D1060" s="925"/>
      <c r="E1060" s="925"/>
      <c r="F1060" s="925"/>
      <c r="G1060" s="925"/>
      <c r="H1060" s="925"/>
      <c r="I1060" s="57"/>
      <c r="J1060" s="57"/>
    </row>
    <row r="1061" spans="1:10" ht="18" customHeight="1" x14ac:dyDescent="0.25">
      <c r="A1061" s="57"/>
      <c r="B1061" s="57"/>
      <c r="C1061" s="925"/>
      <c r="D1061" s="925"/>
      <c r="E1061" s="925"/>
      <c r="F1061" s="925"/>
      <c r="G1061" s="925"/>
      <c r="H1061" s="925"/>
      <c r="I1061" s="57"/>
      <c r="J1061" s="57"/>
    </row>
    <row r="1062" spans="1:10" ht="18" customHeight="1" x14ac:dyDescent="0.25">
      <c r="A1062" s="57"/>
      <c r="B1062" s="57"/>
      <c r="C1062" s="925"/>
      <c r="D1062" s="925"/>
      <c r="E1062" s="925"/>
      <c r="F1062" s="925"/>
      <c r="G1062" s="925"/>
      <c r="H1062" s="925"/>
      <c r="I1062" s="57"/>
      <c r="J1062" s="57"/>
    </row>
    <row r="1063" spans="1:10" ht="18" customHeight="1" x14ac:dyDescent="0.25">
      <c r="A1063" s="57"/>
      <c r="B1063" s="57"/>
      <c r="C1063" s="925"/>
      <c r="D1063" s="925"/>
      <c r="E1063" s="925"/>
      <c r="F1063" s="925"/>
      <c r="G1063" s="925"/>
      <c r="H1063" s="925"/>
      <c r="I1063" s="57"/>
      <c r="J1063" s="57"/>
    </row>
    <row r="1064" spans="1:10" ht="18" customHeight="1" x14ac:dyDescent="0.25">
      <c r="A1064" s="57"/>
      <c r="B1064" s="57"/>
      <c r="C1064" s="925"/>
      <c r="D1064" s="925"/>
      <c r="E1064" s="925"/>
      <c r="F1064" s="925"/>
      <c r="G1064" s="925"/>
      <c r="H1064" s="925"/>
      <c r="I1064" s="57"/>
      <c r="J1064" s="57"/>
    </row>
    <row r="1065" spans="1:10" ht="18" customHeight="1" x14ac:dyDescent="0.25">
      <c r="A1065" s="57"/>
      <c r="B1065" s="57"/>
      <c r="C1065" s="925"/>
      <c r="D1065" s="925"/>
      <c r="E1065" s="925"/>
      <c r="F1065" s="925"/>
      <c r="G1065" s="925"/>
      <c r="H1065" s="925"/>
      <c r="I1065" s="57"/>
      <c r="J1065" s="57"/>
    </row>
    <row r="1066" spans="1:10" ht="18" customHeight="1" x14ac:dyDescent="0.25">
      <c r="A1066" s="57"/>
      <c r="B1066" s="57"/>
      <c r="C1066" s="925"/>
      <c r="D1066" s="925"/>
      <c r="E1066" s="925"/>
      <c r="F1066" s="925"/>
      <c r="G1066" s="925"/>
      <c r="H1066" s="925"/>
      <c r="I1066" s="57"/>
      <c r="J1066" s="57"/>
    </row>
    <row r="1067" spans="1:10" ht="18" customHeight="1" x14ac:dyDescent="0.25">
      <c r="A1067" s="57"/>
      <c r="B1067" s="57"/>
      <c r="C1067" s="925"/>
      <c r="D1067" s="925"/>
      <c r="E1067" s="925"/>
      <c r="F1067" s="925"/>
      <c r="G1067" s="925"/>
      <c r="H1067" s="925"/>
      <c r="I1067" s="57"/>
      <c r="J1067" s="57"/>
    </row>
    <row r="1068" spans="1:10" ht="18" customHeight="1" x14ac:dyDescent="0.25">
      <c r="A1068" s="57"/>
      <c r="B1068" s="57"/>
      <c r="C1068" s="925"/>
      <c r="D1068" s="925"/>
      <c r="E1068" s="925"/>
      <c r="F1068" s="925"/>
      <c r="G1068" s="925"/>
      <c r="H1068" s="925"/>
      <c r="I1068" s="57"/>
      <c r="J1068" s="57"/>
    </row>
    <row r="1069" spans="1:10" ht="18" customHeight="1" x14ac:dyDescent="0.25">
      <c r="A1069" s="57"/>
      <c r="B1069" s="57"/>
      <c r="C1069" s="925"/>
      <c r="D1069" s="925"/>
      <c r="E1069" s="925"/>
      <c r="F1069" s="925"/>
      <c r="G1069" s="925"/>
      <c r="H1069" s="925"/>
      <c r="I1069" s="57"/>
      <c r="J1069" s="57"/>
    </row>
    <row r="1070" spans="1:10" ht="18" customHeight="1" x14ac:dyDescent="0.25">
      <c r="A1070" s="57"/>
      <c r="B1070" s="57"/>
      <c r="C1070" s="925"/>
      <c r="D1070" s="925"/>
      <c r="E1070" s="925"/>
      <c r="F1070" s="925"/>
      <c r="G1070" s="925"/>
      <c r="H1070" s="925"/>
      <c r="I1070" s="57"/>
      <c r="J1070" s="57"/>
    </row>
    <row r="1071" spans="1:10" ht="18" customHeight="1" x14ac:dyDescent="0.25">
      <c r="A1071" s="57"/>
      <c r="B1071" s="57"/>
      <c r="C1071" s="925"/>
      <c r="D1071" s="925"/>
      <c r="E1071" s="925"/>
      <c r="F1071" s="925"/>
      <c r="G1071" s="925"/>
      <c r="H1071" s="925"/>
      <c r="I1071" s="57"/>
      <c r="J1071" s="57"/>
    </row>
    <row r="1072" spans="1:10" ht="18" customHeight="1" x14ac:dyDescent="0.25">
      <c r="A1072" s="57"/>
      <c r="B1072" s="57"/>
      <c r="C1072" s="925"/>
      <c r="D1072" s="925"/>
      <c r="E1072" s="925"/>
      <c r="F1072" s="925"/>
      <c r="G1072" s="925"/>
      <c r="H1072" s="925"/>
      <c r="I1072" s="57"/>
      <c r="J1072" s="57"/>
    </row>
    <row r="1073" spans="1:10" ht="18" customHeight="1" x14ac:dyDescent="0.25">
      <c r="A1073" s="57"/>
      <c r="B1073" s="57"/>
      <c r="C1073" s="925"/>
      <c r="D1073" s="925"/>
      <c r="E1073" s="925"/>
      <c r="F1073" s="925"/>
      <c r="G1073" s="925"/>
      <c r="H1073" s="925"/>
      <c r="I1073" s="57"/>
      <c r="J1073" s="57"/>
    </row>
    <row r="1074" spans="1:10" ht="18" customHeight="1" x14ac:dyDescent="0.25">
      <c r="A1074" s="57"/>
      <c r="B1074" s="57"/>
      <c r="C1074" s="925"/>
      <c r="D1074" s="925"/>
      <c r="E1074" s="925"/>
      <c r="F1074" s="925"/>
      <c r="G1074" s="925"/>
      <c r="H1074" s="925"/>
      <c r="I1074" s="57"/>
      <c r="J1074" s="57"/>
    </row>
    <row r="1075" spans="1:10" ht="18" customHeight="1" x14ac:dyDescent="0.25">
      <c r="A1075" s="57"/>
      <c r="B1075" s="57"/>
      <c r="C1075" s="925"/>
      <c r="D1075" s="925"/>
      <c r="E1075" s="925"/>
      <c r="F1075" s="925"/>
      <c r="G1075" s="925"/>
      <c r="H1075" s="925"/>
      <c r="I1075" s="57"/>
      <c r="J1075" s="57"/>
    </row>
    <row r="1076" spans="1:10" ht="18" customHeight="1" x14ac:dyDescent="0.25">
      <c r="A1076" s="57"/>
      <c r="B1076" s="57"/>
      <c r="C1076" s="925"/>
      <c r="D1076" s="925"/>
      <c r="E1076" s="925"/>
      <c r="F1076" s="925"/>
      <c r="G1076" s="925"/>
      <c r="H1076" s="925"/>
      <c r="I1076" s="57"/>
      <c r="J1076" s="57"/>
    </row>
    <row r="1077" spans="1:10" ht="18" customHeight="1" x14ac:dyDescent="0.25">
      <c r="A1077" s="57"/>
      <c r="B1077" s="57"/>
      <c r="C1077" s="925"/>
      <c r="D1077" s="925"/>
      <c r="E1077" s="925"/>
      <c r="F1077" s="925"/>
      <c r="G1077" s="925"/>
      <c r="H1077" s="925"/>
      <c r="I1077" s="57"/>
      <c r="J1077" s="57"/>
    </row>
    <row r="1078" spans="1:10" ht="18" customHeight="1" x14ac:dyDescent="0.25">
      <c r="A1078" s="57"/>
      <c r="B1078" s="57"/>
      <c r="C1078" s="925"/>
      <c r="D1078" s="925"/>
      <c r="E1078" s="925"/>
      <c r="F1078" s="925"/>
      <c r="G1078" s="925"/>
      <c r="H1078" s="925"/>
      <c r="I1078" s="57"/>
      <c r="J1078" s="57"/>
    </row>
    <row r="1079" spans="1:10" ht="18" customHeight="1" x14ac:dyDescent="0.25">
      <c r="A1079" s="57"/>
      <c r="B1079" s="57"/>
      <c r="C1079" s="925"/>
      <c r="D1079" s="925"/>
      <c r="E1079" s="925"/>
      <c r="F1079" s="925"/>
      <c r="G1079" s="925"/>
      <c r="H1079" s="925"/>
      <c r="I1079" s="57"/>
      <c r="J1079" s="57"/>
    </row>
    <row r="1080" spans="1:10" ht="18" customHeight="1" x14ac:dyDescent="0.25">
      <c r="A1080" s="57"/>
      <c r="B1080" s="57"/>
      <c r="C1080" s="925"/>
      <c r="D1080" s="925"/>
      <c r="E1080" s="925"/>
      <c r="F1080" s="925"/>
      <c r="G1080" s="925"/>
      <c r="H1080" s="925"/>
      <c r="I1080" s="57"/>
      <c r="J1080" s="57"/>
    </row>
    <row r="1081" spans="1:10" ht="18" customHeight="1" x14ac:dyDescent="0.25">
      <c r="A1081" s="57"/>
      <c r="B1081" s="57"/>
      <c r="C1081" s="925"/>
      <c r="D1081" s="925"/>
      <c r="E1081" s="925"/>
      <c r="F1081" s="925"/>
      <c r="G1081" s="925"/>
      <c r="H1081" s="925"/>
      <c r="I1081" s="57"/>
      <c r="J1081" s="57"/>
    </row>
    <row r="1082" spans="1:10" ht="18" customHeight="1" x14ac:dyDescent="0.25">
      <c r="A1082" s="57"/>
      <c r="B1082" s="57"/>
      <c r="C1082" s="925"/>
      <c r="D1082" s="925"/>
      <c r="E1082" s="925"/>
      <c r="F1082" s="925"/>
      <c r="G1082" s="925"/>
      <c r="H1082" s="925"/>
      <c r="I1082" s="57"/>
      <c r="J1082" s="57"/>
    </row>
    <row r="1083" spans="1:10" ht="18" customHeight="1" x14ac:dyDescent="0.25">
      <c r="A1083" s="57"/>
      <c r="B1083" s="57"/>
      <c r="C1083" s="925"/>
      <c r="D1083" s="925"/>
      <c r="E1083" s="925"/>
      <c r="F1083" s="925"/>
      <c r="G1083" s="925"/>
      <c r="H1083" s="925"/>
      <c r="I1083" s="57"/>
      <c r="J1083" s="57"/>
    </row>
    <row r="1084" spans="1:10" ht="18" customHeight="1" x14ac:dyDescent="0.25">
      <c r="A1084" s="57"/>
      <c r="B1084" s="57"/>
      <c r="C1084" s="925"/>
      <c r="D1084" s="925"/>
      <c r="E1084" s="925"/>
      <c r="F1084" s="925"/>
      <c r="G1084" s="925"/>
      <c r="H1084" s="925"/>
      <c r="I1084" s="57"/>
      <c r="J1084" s="57"/>
    </row>
    <row r="1085" spans="1:10" ht="18" customHeight="1" x14ac:dyDescent="0.25">
      <c r="A1085" s="57"/>
      <c r="B1085" s="57"/>
      <c r="C1085" s="925"/>
      <c r="D1085" s="925"/>
      <c r="E1085" s="925"/>
      <c r="F1085" s="925"/>
      <c r="G1085" s="925"/>
      <c r="H1085" s="925"/>
      <c r="I1085" s="57"/>
      <c r="J1085" s="57"/>
    </row>
    <row r="1086" spans="1:10" ht="18" customHeight="1" x14ac:dyDescent="0.25">
      <c r="A1086" s="57"/>
      <c r="B1086" s="57"/>
      <c r="C1086" s="925"/>
      <c r="D1086" s="925"/>
      <c r="E1086" s="925"/>
      <c r="F1086" s="925"/>
      <c r="G1086" s="925"/>
      <c r="H1086" s="925"/>
      <c r="I1086" s="57"/>
      <c r="J1086" s="57"/>
    </row>
    <row r="1087" spans="1:10" ht="18" customHeight="1" x14ac:dyDescent="0.25">
      <c r="A1087" s="57"/>
      <c r="B1087" s="57"/>
      <c r="C1087" s="925"/>
      <c r="D1087" s="925"/>
      <c r="E1087" s="925"/>
      <c r="F1087" s="925"/>
      <c r="G1087" s="925"/>
      <c r="H1087" s="925"/>
      <c r="I1087" s="57"/>
      <c r="J1087" s="57"/>
    </row>
    <row r="1088" spans="1:10" ht="18" customHeight="1" x14ac:dyDescent="0.25">
      <c r="A1088" s="57"/>
      <c r="B1088" s="57"/>
      <c r="C1088" s="925"/>
      <c r="D1088" s="925"/>
      <c r="E1088" s="925"/>
      <c r="F1088" s="925"/>
      <c r="G1088" s="925"/>
      <c r="H1088" s="925"/>
      <c r="I1088" s="57"/>
      <c r="J1088" s="57"/>
    </row>
    <row r="1089" spans="1:10" ht="18" customHeight="1" x14ac:dyDescent="0.25">
      <c r="A1089" s="57"/>
      <c r="B1089" s="57"/>
      <c r="C1089" s="925"/>
      <c r="D1089" s="925"/>
      <c r="E1089" s="925"/>
      <c r="F1089" s="925"/>
      <c r="G1089" s="925"/>
      <c r="H1089" s="925"/>
      <c r="I1089" s="57"/>
      <c r="J1089" s="57"/>
    </row>
    <row r="1090" spans="1:10" ht="18" customHeight="1" x14ac:dyDescent="0.25">
      <c r="A1090" s="57"/>
      <c r="B1090" s="57"/>
      <c r="C1090" s="925"/>
      <c r="D1090" s="925"/>
      <c r="E1090" s="925"/>
      <c r="F1090" s="925"/>
      <c r="G1090" s="925"/>
      <c r="H1090" s="925"/>
      <c r="I1090" s="57"/>
      <c r="J1090" s="57"/>
    </row>
    <row r="1091" spans="1:10" ht="18" customHeight="1" x14ac:dyDescent="0.25">
      <c r="A1091" s="57"/>
      <c r="B1091" s="57"/>
      <c r="C1091" s="925"/>
      <c r="D1091" s="925"/>
      <c r="E1091" s="925"/>
      <c r="F1091" s="925"/>
      <c r="G1091" s="925"/>
      <c r="H1091" s="925"/>
      <c r="I1091" s="57"/>
      <c r="J1091" s="57"/>
    </row>
    <row r="1092" spans="1:10" ht="18" customHeight="1" x14ac:dyDescent="0.25">
      <c r="A1092" s="57"/>
      <c r="B1092" s="57"/>
      <c r="C1092" s="925"/>
      <c r="D1092" s="925"/>
      <c r="E1092" s="925"/>
      <c r="F1092" s="925"/>
      <c r="G1092" s="925"/>
      <c r="H1092" s="925"/>
      <c r="I1092" s="57"/>
      <c r="J1092" s="57"/>
    </row>
    <row r="1093" spans="1:10" ht="18" customHeight="1" x14ac:dyDescent="0.25">
      <c r="A1093" s="57"/>
      <c r="B1093" s="57"/>
      <c r="C1093" s="925"/>
      <c r="D1093" s="925"/>
      <c r="E1093" s="925"/>
      <c r="F1093" s="925"/>
      <c r="G1093" s="925"/>
      <c r="H1093" s="925"/>
      <c r="I1093" s="57"/>
      <c r="J1093" s="57"/>
    </row>
    <row r="1094" spans="1:10" ht="18" customHeight="1" x14ac:dyDescent="0.25">
      <c r="A1094" s="57"/>
      <c r="B1094" s="57"/>
      <c r="C1094" s="925"/>
      <c r="D1094" s="925"/>
      <c r="E1094" s="925"/>
      <c r="F1094" s="925"/>
      <c r="G1094" s="925"/>
      <c r="H1094" s="925"/>
      <c r="I1094" s="57"/>
      <c r="J1094" s="57"/>
    </row>
    <row r="1095" spans="1:10" ht="18" customHeight="1" x14ac:dyDescent="0.25">
      <c r="A1095" s="57"/>
      <c r="B1095" s="57"/>
      <c r="C1095" s="925"/>
      <c r="D1095" s="925"/>
      <c r="E1095" s="925"/>
      <c r="F1095" s="925"/>
      <c r="G1095" s="925"/>
      <c r="H1095" s="925"/>
      <c r="I1095" s="57"/>
      <c r="J1095" s="57"/>
    </row>
    <row r="1096" spans="1:10" ht="18" customHeight="1" x14ac:dyDescent="0.25">
      <c r="A1096" s="57"/>
      <c r="B1096" s="57"/>
      <c r="C1096" s="925"/>
      <c r="D1096" s="925"/>
      <c r="E1096" s="925"/>
      <c r="F1096" s="925"/>
      <c r="G1096" s="925"/>
      <c r="H1096" s="925"/>
      <c r="I1096" s="57"/>
      <c r="J1096" s="57"/>
    </row>
    <row r="1097" spans="1:10" ht="18" customHeight="1" x14ac:dyDescent="0.25">
      <c r="A1097" s="57"/>
      <c r="B1097" s="57"/>
      <c r="C1097" s="925"/>
      <c r="D1097" s="925"/>
      <c r="E1097" s="925"/>
      <c r="F1097" s="925"/>
      <c r="G1097" s="925"/>
      <c r="H1097" s="925"/>
      <c r="I1097" s="57"/>
      <c r="J1097" s="57"/>
    </row>
    <row r="1098" spans="1:10" ht="18" customHeight="1" x14ac:dyDescent="0.25">
      <c r="A1098" s="57"/>
      <c r="B1098" s="57"/>
      <c r="C1098" s="925"/>
      <c r="D1098" s="925"/>
      <c r="E1098" s="925"/>
      <c r="F1098" s="925"/>
      <c r="G1098" s="925"/>
      <c r="H1098" s="925"/>
      <c r="I1098" s="57"/>
      <c r="J1098" s="57"/>
    </row>
    <row r="1099" spans="1:10" ht="18" customHeight="1" x14ac:dyDescent="0.25">
      <c r="A1099" s="57"/>
      <c r="B1099" s="57"/>
      <c r="C1099" s="925"/>
      <c r="D1099" s="925"/>
      <c r="E1099" s="925"/>
      <c r="F1099" s="925"/>
      <c r="G1099" s="925"/>
      <c r="H1099" s="925"/>
      <c r="I1099" s="57"/>
      <c r="J1099" s="57"/>
    </row>
    <row r="1100" spans="1:10" ht="18" customHeight="1" x14ac:dyDescent="0.25">
      <c r="A1100" s="57"/>
      <c r="B1100" s="57"/>
      <c r="C1100" s="925"/>
      <c r="D1100" s="925"/>
      <c r="E1100" s="925"/>
      <c r="F1100" s="925"/>
      <c r="G1100" s="925"/>
      <c r="H1100" s="925"/>
      <c r="I1100" s="57"/>
      <c r="J1100" s="57"/>
    </row>
    <row r="1101" spans="1:10" ht="18" customHeight="1" x14ac:dyDescent="0.25">
      <c r="A1101" s="57"/>
      <c r="B1101" s="57"/>
      <c r="C1101" s="925"/>
      <c r="D1101" s="925"/>
      <c r="E1101" s="925"/>
      <c r="F1101" s="925"/>
      <c r="G1101" s="925"/>
      <c r="H1101" s="925"/>
      <c r="I1101" s="57"/>
      <c r="J1101" s="57"/>
    </row>
    <row r="1102" spans="1:10" ht="18" customHeight="1" x14ac:dyDescent="0.25">
      <c r="A1102" s="57"/>
      <c r="B1102" s="57"/>
      <c r="C1102" s="925"/>
      <c r="D1102" s="925"/>
      <c r="E1102" s="925"/>
      <c r="F1102" s="925"/>
      <c r="G1102" s="925"/>
      <c r="H1102" s="925"/>
      <c r="I1102" s="57"/>
      <c r="J1102" s="57"/>
    </row>
    <row r="1103" spans="1:10" ht="18" customHeight="1" x14ac:dyDescent="0.25">
      <c r="A1103" s="57"/>
      <c r="B1103" s="57"/>
      <c r="C1103" s="925"/>
      <c r="D1103" s="925"/>
      <c r="E1103" s="925"/>
      <c r="F1103" s="925"/>
      <c r="G1103" s="925"/>
      <c r="H1103" s="925"/>
      <c r="I1103" s="57"/>
      <c r="J1103" s="57"/>
    </row>
    <row r="1104" spans="1:10" ht="18" customHeight="1" x14ac:dyDescent="0.25">
      <c r="A1104" s="57"/>
      <c r="B1104" s="57"/>
      <c r="C1104" s="925"/>
      <c r="D1104" s="925"/>
      <c r="E1104" s="925"/>
      <c r="F1104" s="925"/>
      <c r="G1104" s="925"/>
      <c r="H1104" s="925"/>
      <c r="I1104" s="57"/>
      <c r="J1104" s="57"/>
    </row>
    <row r="1105" spans="1:10" ht="18" customHeight="1" x14ac:dyDescent="0.25">
      <c r="A1105" s="57"/>
      <c r="B1105" s="57"/>
      <c r="C1105" s="925"/>
      <c r="D1105" s="925"/>
      <c r="E1105" s="925"/>
      <c r="F1105" s="925"/>
      <c r="G1105" s="925"/>
      <c r="H1105" s="925"/>
      <c r="I1105" s="57"/>
      <c r="J1105" s="57"/>
    </row>
    <row r="1106" spans="1:10" ht="18" customHeight="1" x14ac:dyDescent="0.25">
      <c r="A1106" s="57"/>
      <c r="B1106" s="57"/>
      <c r="C1106" s="925"/>
      <c r="D1106" s="925"/>
      <c r="E1106" s="925"/>
      <c r="F1106" s="925"/>
      <c r="G1106" s="925"/>
      <c r="H1106" s="925"/>
      <c r="I1106" s="57"/>
      <c r="J1106" s="57"/>
    </row>
    <row r="1107" spans="1:10" ht="18" customHeight="1" x14ac:dyDescent="0.25">
      <c r="A1107" s="57"/>
      <c r="B1107" s="57"/>
      <c r="C1107" s="925"/>
      <c r="D1107" s="925"/>
      <c r="E1107" s="925"/>
      <c r="F1107" s="925"/>
      <c r="G1107" s="925"/>
      <c r="H1107" s="925"/>
      <c r="I1107" s="57"/>
      <c r="J1107" s="57"/>
    </row>
    <row r="1108" spans="1:10" ht="18" customHeight="1" x14ac:dyDescent="0.25">
      <c r="A1108" s="57"/>
      <c r="B1108" s="57"/>
      <c r="C1108" s="925"/>
      <c r="D1108" s="925"/>
      <c r="E1108" s="925"/>
      <c r="F1108" s="925"/>
      <c r="G1108" s="925"/>
      <c r="H1108" s="925"/>
      <c r="I1108" s="57"/>
      <c r="J1108" s="57"/>
    </row>
    <row r="1109" spans="1:10" ht="18" customHeight="1" x14ac:dyDescent="0.25">
      <c r="A1109" s="57"/>
      <c r="B1109" s="57"/>
      <c r="C1109" s="925"/>
      <c r="D1109" s="925"/>
      <c r="E1109" s="925"/>
      <c r="F1109" s="925"/>
      <c r="G1109" s="925"/>
      <c r="H1109" s="925"/>
      <c r="I1109" s="57"/>
      <c r="J1109" s="57"/>
    </row>
    <row r="1110" spans="1:10" ht="18" customHeight="1" x14ac:dyDescent="0.25">
      <c r="A1110" s="57"/>
      <c r="B1110" s="57"/>
      <c r="C1110" s="925"/>
      <c r="D1110" s="925"/>
      <c r="E1110" s="925"/>
      <c r="F1110" s="925"/>
      <c r="G1110" s="925"/>
      <c r="H1110" s="925"/>
      <c r="I1110" s="57"/>
      <c r="J1110" s="57"/>
    </row>
    <row r="1111" spans="1:10" ht="18" customHeight="1" x14ac:dyDescent="0.25">
      <c r="A1111" s="57"/>
      <c r="B1111" s="57"/>
      <c r="C1111" s="925"/>
      <c r="D1111" s="925"/>
      <c r="E1111" s="925"/>
      <c r="F1111" s="925"/>
      <c r="G1111" s="925"/>
      <c r="H1111" s="925"/>
      <c r="I1111" s="57"/>
      <c r="J1111" s="57"/>
    </row>
    <row r="1112" spans="1:10" ht="18" customHeight="1" x14ac:dyDescent="0.25">
      <c r="A1112" s="57"/>
      <c r="B1112" s="57"/>
      <c r="C1112" s="925"/>
      <c r="D1112" s="925"/>
      <c r="E1112" s="925"/>
      <c r="F1112" s="925"/>
      <c r="G1112" s="925"/>
      <c r="H1112" s="925"/>
      <c r="I1112" s="57"/>
      <c r="J1112" s="57"/>
    </row>
    <row r="1113" spans="1:10" ht="18" customHeight="1" x14ac:dyDescent="0.25">
      <c r="A1113" s="57"/>
      <c r="B1113" s="57"/>
      <c r="C1113" s="925"/>
      <c r="D1113" s="925"/>
      <c r="E1113" s="925"/>
      <c r="F1113" s="925"/>
      <c r="G1113" s="925"/>
      <c r="H1113" s="925"/>
      <c r="I1113" s="57"/>
      <c r="J1113" s="57"/>
    </row>
    <row r="1114" spans="1:10" ht="18" customHeight="1" x14ac:dyDescent="0.25">
      <c r="A1114" s="57"/>
      <c r="B1114" s="57"/>
      <c r="C1114" s="925"/>
      <c r="D1114" s="925"/>
      <c r="E1114" s="925"/>
      <c r="F1114" s="925"/>
      <c r="G1114" s="925"/>
      <c r="H1114" s="925"/>
      <c r="I1114" s="57"/>
      <c r="J1114" s="57"/>
    </row>
    <row r="1115" spans="1:10" ht="18" customHeight="1" x14ac:dyDescent="0.25">
      <c r="A1115" s="57"/>
      <c r="B1115" s="57"/>
      <c r="C1115" s="925"/>
      <c r="D1115" s="925"/>
      <c r="E1115" s="925"/>
      <c r="F1115" s="925"/>
      <c r="G1115" s="925"/>
      <c r="H1115" s="925"/>
      <c r="I1115" s="57"/>
      <c r="J1115" s="57"/>
    </row>
    <row r="1116" spans="1:10" ht="18" customHeight="1" x14ac:dyDescent="0.25">
      <c r="A1116" s="57"/>
      <c r="B1116" s="57"/>
      <c r="C1116" s="925"/>
      <c r="D1116" s="925"/>
      <c r="E1116" s="925"/>
      <c r="F1116" s="925"/>
      <c r="G1116" s="925"/>
      <c r="H1116" s="925"/>
      <c r="I1116" s="57"/>
      <c r="J1116" s="57"/>
    </row>
    <row r="1117" spans="1:10" ht="18" customHeight="1" x14ac:dyDescent="0.25">
      <c r="A1117" s="57"/>
      <c r="B1117" s="57"/>
      <c r="C1117" s="925"/>
      <c r="D1117" s="925"/>
      <c r="E1117" s="925"/>
      <c r="F1117" s="925"/>
      <c r="G1117" s="925"/>
      <c r="H1117" s="925"/>
      <c r="I1117" s="57"/>
      <c r="J1117" s="57"/>
    </row>
    <row r="1118" spans="1:10" ht="18" customHeight="1" x14ac:dyDescent="0.25">
      <c r="A1118" s="57"/>
      <c r="B1118" s="57"/>
      <c r="C1118" s="925"/>
      <c r="D1118" s="925"/>
      <c r="E1118" s="925"/>
      <c r="F1118" s="925"/>
      <c r="G1118" s="925"/>
      <c r="H1118" s="925"/>
      <c r="I1118" s="57"/>
      <c r="J1118" s="57"/>
    </row>
    <row r="1119" spans="1:10" ht="18" customHeight="1" x14ac:dyDescent="0.25">
      <c r="A1119" s="57"/>
      <c r="B1119" s="57"/>
      <c r="C1119" s="925"/>
      <c r="D1119" s="925"/>
      <c r="E1119" s="925"/>
      <c r="F1119" s="925"/>
      <c r="G1119" s="925"/>
      <c r="H1119" s="925"/>
      <c r="I1119" s="57"/>
      <c r="J1119" s="57"/>
    </row>
    <row r="1120" spans="1:10" ht="18" customHeight="1" x14ac:dyDescent="0.25">
      <c r="A1120" s="57"/>
      <c r="B1120" s="57"/>
      <c r="C1120" s="925"/>
      <c r="D1120" s="925"/>
      <c r="E1120" s="925"/>
      <c r="F1120" s="925"/>
      <c r="G1120" s="925"/>
      <c r="H1120" s="925"/>
      <c r="I1120" s="57"/>
      <c r="J1120" s="57"/>
    </row>
    <row r="1121" spans="1:10" ht="18" customHeight="1" x14ac:dyDescent="0.25">
      <c r="A1121" s="57"/>
      <c r="B1121" s="57"/>
      <c r="C1121" s="925"/>
      <c r="D1121" s="925"/>
      <c r="E1121" s="925"/>
      <c r="F1121" s="925"/>
      <c r="G1121" s="925"/>
      <c r="H1121" s="925"/>
      <c r="I1121" s="57"/>
      <c r="J1121" s="57"/>
    </row>
    <row r="1122" spans="1:10" ht="18" customHeight="1" x14ac:dyDescent="0.25">
      <c r="A1122" s="57"/>
      <c r="B1122" s="57"/>
      <c r="C1122" s="925"/>
      <c r="D1122" s="925"/>
      <c r="E1122" s="925"/>
      <c r="F1122" s="925"/>
      <c r="G1122" s="925"/>
      <c r="H1122" s="925"/>
      <c r="I1122" s="57"/>
      <c r="J1122" s="57"/>
    </row>
    <row r="1123" spans="1:10" ht="18" customHeight="1" x14ac:dyDescent="0.25">
      <c r="A1123" s="57"/>
      <c r="B1123" s="57"/>
      <c r="C1123" s="925"/>
      <c r="D1123" s="925"/>
      <c r="E1123" s="925"/>
      <c r="F1123" s="925"/>
      <c r="G1123" s="925"/>
      <c r="H1123" s="925"/>
      <c r="I1123" s="57"/>
      <c r="J1123" s="57"/>
    </row>
    <row r="1124" spans="1:10" ht="18" customHeight="1" x14ac:dyDescent="0.25">
      <c r="A1124" s="57"/>
      <c r="B1124" s="57"/>
      <c r="C1124" s="925"/>
      <c r="D1124" s="925"/>
      <c r="E1124" s="925"/>
      <c r="F1124" s="925"/>
      <c r="G1124" s="925"/>
      <c r="H1124" s="925"/>
      <c r="I1124" s="57"/>
      <c r="J1124" s="57"/>
    </row>
    <row r="1125" spans="1:10" ht="18" customHeight="1" x14ac:dyDescent="0.25">
      <c r="A1125" s="57"/>
      <c r="B1125" s="57"/>
      <c r="C1125" s="925"/>
      <c r="D1125" s="925"/>
      <c r="E1125" s="925"/>
      <c r="F1125" s="925"/>
      <c r="G1125" s="925"/>
      <c r="H1125" s="925"/>
      <c r="I1125" s="57"/>
      <c r="J1125" s="57"/>
    </row>
    <row r="1126" spans="1:10" ht="18" customHeight="1" x14ac:dyDescent="0.25">
      <c r="A1126" s="57"/>
      <c r="B1126" s="57"/>
      <c r="C1126" s="925"/>
      <c r="D1126" s="925"/>
      <c r="E1126" s="925"/>
      <c r="F1126" s="925"/>
      <c r="G1126" s="925"/>
      <c r="H1126" s="925"/>
      <c r="I1126" s="57"/>
      <c r="J1126" s="57"/>
    </row>
    <row r="1127" spans="1:10" ht="18" customHeight="1" x14ac:dyDescent="0.25">
      <c r="A1127" s="57"/>
      <c r="B1127" s="57"/>
      <c r="C1127" s="925"/>
      <c r="D1127" s="925"/>
      <c r="E1127" s="925"/>
      <c r="F1127" s="925"/>
      <c r="G1127" s="925"/>
      <c r="H1127" s="925"/>
      <c r="I1127" s="57"/>
      <c r="J1127" s="57"/>
    </row>
    <row r="1128" spans="1:10" ht="18" customHeight="1" x14ac:dyDescent="0.25">
      <c r="A1128" s="57"/>
      <c r="B1128" s="57"/>
      <c r="C1128" s="925"/>
      <c r="D1128" s="925"/>
      <c r="E1128" s="925"/>
      <c r="F1128" s="925"/>
      <c r="G1128" s="925"/>
      <c r="H1128" s="925"/>
      <c r="I1128" s="57"/>
      <c r="J1128" s="57"/>
    </row>
    <row r="1129" spans="1:10" ht="18" customHeight="1" x14ac:dyDescent="0.25">
      <c r="A1129" s="57"/>
      <c r="B1129" s="57"/>
      <c r="C1129" s="925"/>
      <c r="D1129" s="925"/>
      <c r="E1129" s="925"/>
      <c r="F1129" s="925"/>
      <c r="G1129" s="925"/>
      <c r="H1129" s="925"/>
      <c r="I1129" s="57"/>
      <c r="J1129" s="57"/>
    </row>
    <row r="1130" spans="1:10" ht="18" customHeight="1" x14ac:dyDescent="0.25">
      <c r="A1130" s="57"/>
      <c r="B1130" s="57"/>
      <c r="C1130" s="925"/>
      <c r="D1130" s="925"/>
      <c r="E1130" s="925"/>
      <c r="F1130" s="925"/>
      <c r="G1130" s="925"/>
      <c r="H1130" s="925"/>
      <c r="I1130" s="57"/>
      <c r="J1130" s="57"/>
    </row>
    <row r="1131" spans="1:10" ht="18" customHeight="1" x14ac:dyDescent="0.25">
      <c r="A1131" s="57"/>
      <c r="B1131" s="57"/>
      <c r="C1131" s="925"/>
      <c r="D1131" s="925"/>
      <c r="E1131" s="925"/>
      <c r="F1131" s="925"/>
      <c r="G1131" s="925"/>
      <c r="H1131" s="925"/>
      <c r="I1131" s="57"/>
      <c r="J1131" s="57"/>
    </row>
    <row r="1132" spans="1:10" ht="18" customHeight="1" x14ac:dyDescent="0.25">
      <c r="A1132" s="57"/>
      <c r="B1132" s="57"/>
      <c r="C1132" s="925"/>
      <c r="D1132" s="925"/>
      <c r="E1132" s="925"/>
      <c r="F1132" s="925"/>
      <c r="G1132" s="925"/>
      <c r="H1132" s="925"/>
      <c r="I1132" s="57"/>
      <c r="J1132" s="57"/>
    </row>
    <row r="1133" spans="1:10" ht="18" customHeight="1" x14ac:dyDescent="0.25">
      <c r="A1133" s="57"/>
      <c r="B1133" s="57"/>
      <c r="C1133" s="925"/>
      <c r="D1133" s="925"/>
      <c r="E1133" s="925"/>
      <c r="F1133" s="925"/>
      <c r="G1133" s="925"/>
      <c r="H1133" s="925"/>
      <c r="I1133" s="57"/>
      <c r="J1133" s="57"/>
    </row>
    <row r="1134" spans="1:10" ht="18" customHeight="1" x14ac:dyDescent="0.25">
      <c r="A1134" s="57"/>
      <c r="B1134" s="57"/>
      <c r="C1134" s="925"/>
      <c r="D1134" s="925"/>
      <c r="E1134" s="925"/>
      <c r="F1134" s="925"/>
      <c r="G1134" s="925"/>
      <c r="H1134" s="925"/>
      <c r="I1134" s="57"/>
      <c r="J1134" s="57"/>
    </row>
    <row r="1135" spans="1:10" ht="18" customHeight="1" x14ac:dyDescent="0.25">
      <c r="A1135" s="57"/>
      <c r="B1135" s="57"/>
      <c r="C1135" s="925"/>
      <c r="D1135" s="925"/>
      <c r="E1135" s="925"/>
      <c r="F1135" s="925"/>
      <c r="G1135" s="925"/>
      <c r="H1135" s="925"/>
      <c r="I1135" s="57"/>
      <c r="J1135" s="57"/>
    </row>
    <row r="1136" spans="1:10" ht="18" customHeight="1" x14ac:dyDescent="0.25">
      <c r="A1136" s="57"/>
      <c r="B1136" s="57"/>
      <c r="C1136" s="925"/>
      <c r="D1136" s="925"/>
      <c r="E1136" s="925"/>
      <c r="F1136" s="925"/>
      <c r="G1136" s="925"/>
      <c r="H1136" s="925"/>
      <c r="I1136" s="57"/>
      <c r="J1136" s="57"/>
    </row>
    <row r="1137" spans="1:10" ht="18" customHeight="1" x14ac:dyDescent="0.25">
      <c r="A1137" s="57"/>
      <c r="B1137" s="57"/>
      <c r="C1137" s="925"/>
      <c r="D1137" s="925"/>
      <c r="E1137" s="925"/>
      <c r="F1137" s="925"/>
      <c r="G1137" s="925"/>
      <c r="H1137" s="925"/>
      <c r="I1137" s="57"/>
      <c r="J1137" s="57"/>
    </row>
    <row r="1138" spans="1:10" ht="18" customHeight="1" x14ac:dyDescent="0.25">
      <c r="A1138" s="57"/>
      <c r="B1138" s="57"/>
      <c r="C1138" s="925"/>
      <c r="D1138" s="925"/>
      <c r="E1138" s="925"/>
      <c r="F1138" s="925"/>
      <c r="G1138" s="925"/>
      <c r="H1138" s="925"/>
      <c r="I1138" s="57"/>
      <c r="J1138" s="57"/>
    </row>
    <row r="1139" spans="1:10" ht="18" customHeight="1" x14ac:dyDescent="0.25">
      <c r="A1139" s="57"/>
      <c r="B1139" s="57"/>
      <c r="C1139" s="925"/>
      <c r="D1139" s="925"/>
      <c r="E1139" s="925"/>
      <c r="F1139" s="925"/>
      <c r="G1139" s="925"/>
      <c r="H1139" s="925"/>
      <c r="I1139" s="57"/>
      <c r="J1139" s="57"/>
    </row>
    <row r="1140" spans="1:10" ht="18" customHeight="1" x14ac:dyDescent="0.25">
      <c r="A1140" s="57"/>
      <c r="B1140" s="57"/>
      <c r="C1140" s="925"/>
      <c r="D1140" s="925"/>
      <c r="E1140" s="925"/>
      <c r="F1140" s="925"/>
      <c r="G1140" s="925"/>
      <c r="H1140" s="925"/>
      <c r="I1140" s="57"/>
      <c r="J1140" s="57"/>
    </row>
    <row r="1141" spans="1:10" ht="18" customHeight="1" x14ac:dyDescent="0.25">
      <c r="A1141" s="57"/>
      <c r="B1141" s="57"/>
      <c r="C1141" s="925"/>
      <c r="D1141" s="925"/>
      <c r="E1141" s="925"/>
      <c r="F1141" s="925"/>
      <c r="G1141" s="925"/>
      <c r="H1141" s="925"/>
      <c r="I1141" s="57"/>
      <c r="J1141" s="57"/>
    </row>
    <row r="1142" spans="1:10" ht="18" customHeight="1" x14ac:dyDescent="0.25">
      <c r="A1142" s="57"/>
      <c r="B1142" s="57"/>
      <c r="C1142" s="925"/>
      <c r="D1142" s="925"/>
      <c r="E1142" s="925"/>
      <c r="F1142" s="925"/>
      <c r="G1142" s="925"/>
      <c r="H1142" s="925"/>
      <c r="I1142" s="57"/>
      <c r="J1142" s="57"/>
    </row>
    <row r="1143" spans="1:10" ht="18" customHeight="1" x14ac:dyDescent="0.25">
      <c r="A1143" s="57"/>
      <c r="B1143" s="57"/>
      <c r="C1143" s="925"/>
      <c r="D1143" s="925"/>
      <c r="E1143" s="925"/>
      <c r="F1143" s="925"/>
      <c r="G1143" s="925"/>
      <c r="H1143" s="925"/>
      <c r="I1143" s="57"/>
      <c r="J1143" s="57"/>
    </row>
    <row r="1144" spans="1:10" ht="18" customHeight="1" x14ac:dyDescent="0.25">
      <c r="A1144" s="57"/>
      <c r="B1144" s="57"/>
      <c r="C1144" s="925"/>
      <c r="D1144" s="925"/>
      <c r="E1144" s="925"/>
      <c r="F1144" s="925"/>
      <c r="G1144" s="925"/>
      <c r="H1144" s="925"/>
      <c r="I1144" s="57"/>
      <c r="J1144" s="57"/>
    </row>
    <row r="1145" spans="1:10" ht="18" customHeight="1" x14ac:dyDescent="0.25">
      <c r="A1145" s="57"/>
      <c r="B1145" s="57"/>
      <c r="C1145" s="925"/>
      <c r="D1145" s="925"/>
      <c r="E1145" s="925"/>
      <c r="F1145" s="925"/>
      <c r="G1145" s="925"/>
      <c r="H1145" s="925"/>
      <c r="I1145" s="57"/>
      <c r="J1145" s="57"/>
    </row>
    <row r="1146" spans="1:10" ht="18" customHeight="1" x14ac:dyDescent="0.25">
      <c r="A1146" s="57"/>
      <c r="B1146" s="57"/>
      <c r="C1146" s="925"/>
      <c r="D1146" s="925"/>
      <c r="E1146" s="925"/>
      <c r="F1146" s="925"/>
      <c r="G1146" s="925"/>
      <c r="H1146" s="925"/>
      <c r="I1146" s="57"/>
      <c r="J1146" s="57"/>
    </row>
    <row r="1147" spans="1:10" ht="18" customHeight="1" x14ac:dyDescent="0.25">
      <c r="A1147" s="57"/>
      <c r="B1147" s="57"/>
      <c r="C1147" s="925"/>
      <c r="D1147" s="925"/>
      <c r="E1147" s="925"/>
      <c r="F1147" s="925"/>
      <c r="G1147" s="925"/>
      <c r="H1147" s="925"/>
      <c r="I1147" s="57"/>
      <c r="J1147" s="57"/>
    </row>
    <row r="1148" spans="1:10" ht="18" customHeight="1" x14ac:dyDescent="0.25">
      <c r="A1148" s="57"/>
      <c r="B1148" s="57"/>
      <c r="C1148" s="925"/>
      <c r="D1148" s="925"/>
      <c r="E1148" s="925"/>
      <c r="F1148" s="925"/>
      <c r="G1148" s="925"/>
      <c r="H1148" s="925"/>
      <c r="I1148" s="57"/>
      <c r="J1148" s="57"/>
    </row>
    <row r="1149" spans="1:10" ht="18" customHeight="1" x14ac:dyDescent="0.25">
      <c r="A1149" s="57"/>
      <c r="B1149" s="57"/>
      <c r="C1149" s="925"/>
      <c r="D1149" s="925"/>
      <c r="E1149" s="925"/>
      <c r="F1149" s="925"/>
      <c r="G1149" s="925"/>
      <c r="H1149" s="925"/>
      <c r="I1149" s="57"/>
      <c r="J1149" s="57"/>
    </row>
    <row r="1150" spans="1:10" ht="18" customHeight="1" x14ac:dyDescent="0.25">
      <c r="A1150" s="57"/>
      <c r="B1150" s="57"/>
      <c r="C1150" s="925"/>
      <c r="D1150" s="925"/>
      <c r="E1150" s="925"/>
      <c r="F1150" s="925"/>
      <c r="G1150" s="925"/>
      <c r="H1150" s="925"/>
      <c r="I1150" s="57"/>
      <c r="J1150" s="57"/>
    </row>
    <row r="1151" spans="1:10" ht="18" customHeight="1" x14ac:dyDescent="0.25">
      <c r="A1151" s="57"/>
      <c r="B1151" s="57"/>
      <c r="C1151" s="925"/>
      <c r="D1151" s="925"/>
      <c r="E1151" s="925"/>
      <c r="F1151" s="925"/>
      <c r="G1151" s="925"/>
      <c r="H1151" s="925"/>
      <c r="I1151" s="57"/>
      <c r="J1151" s="57"/>
    </row>
    <row r="1152" spans="1:10" ht="18" customHeight="1" x14ac:dyDescent="0.25">
      <c r="A1152" s="57"/>
      <c r="B1152" s="57"/>
      <c r="C1152" s="925"/>
      <c r="D1152" s="925"/>
      <c r="E1152" s="925"/>
      <c r="F1152" s="925"/>
      <c r="G1152" s="925"/>
      <c r="H1152" s="925"/>
      <c r="I1152" s="57"/>
      <c r="J1152" s="57"/>
    </row>
    <row r="1153" spans="1:10" ht="18" customHeight="1" x14ac:dyDescent="0.25">
      <c r="A1153" s="57"/>
      <c r="B1153" s="57"/>
      <c r="C1153" s="925"/>
      <c r="D1153" s="925"/>
      <c r="E1153" s="925"/>
      <c r="F1153" s="925"/>
      <c r="G1153" s="925"/>
      <c r="H1153" s="925"/>
      <c r="I1153" s="57"/>
      <c r="J1153" s="57"/>
    </row>
    <row r="1154" spans="1:10" ht="18" customHeight="1" x14ac:dyDescent="0.25">
      <c r="A1154" s="57"/>
      <c r="B1154" s="57"/>
      <c r="C1154" s="925"/>
      <c r="D1154" s="925"/>
      <c r="E1154" s="925"/>
      <c r="F1154" s="925"/>
      <c r="G1154" s="925"/>
      <c r="H1154" s="925"/>
      <c r="I1154" s="57"/>
      <c r="J1154" s="57"/>
    </row>
    <row r="1155" spans="1:10" ht="18" customHeight="1" x14ac:dyDescent="0.25">
      <c r="A1155" s="57"/>
      <c r="B1155" s="57"/>
      <c r="C1155" s="925"/>
      <c r="D1155" s="925"/>
      <c r="E1155" s="925"/>
      <c r="F1155" s="925"/>
      <c r="G1155" s="925"/>
      <c r="H1155" s="925"/>
      <c r="I1155" s="57"/>
      <c r="J1155" s="57"/>
    </row>
    <row r="1156" spans="1:10" ht="18" customHeight="1" x14ac:dyDescent="0.25">
      <c r="A1156" s="57"/>
      <c r="B1156" s="57"/>
      <c r="C1156" s="925"/>
      <c r="D1156" s="925"/>
      <c r="E1156" s="925"/>
      <c r="F1156" s="925"/>
      <c r="G1156" s="925"/>
      <c r="H1156" s="925"/>
      <c r="I1156" s="57"/>
      <c r="J1156" s="57"/>
    </row>
    <row r="1157" spans="1:10" ht="18" customHeight="1" x14ac:dyDescent="0.25">
      <c r="A1157" s="57"/>
      <c r="B1157" s="57"/>
      <c r="C1157" s="925"/>
      <c r="D1157" s="925"/>
      <c r="E1157" s="925"/>
      <c r="F1157" s="925"/>
      <c r="G1157" s="925"/>
      <c r="H1157" s="925"/>
      <c r="I1157" s="57"/>
      <c r="J1157" s="57"/>
    </row>
    <row r="1158" spans="1:10" ht="18" customHeight="1" x14ac:dyDescent="0.25">
      <c r="A1158" s="57"/>
      <c r="B1158" s="57"/>
      <c r="C1158" s="925"/>
      <c r="D1158" s="925"/>
      <c r="E1158" s="925"/>
      <c r="F1158" s="925"/>
      <c r="G1158" s="925"/>
      <c r="H1158" s="925"/>
      <c r="I1158" s="57"/>
      <c r="J1158" s="57"/>
    </row>
    <row r="1159" spans="1:10" ht="18" customHeight="1" x14ac:dyDescent="0.25">
      <c r="A1159" s="57"/>
      <c r="B1159" s="57"/>
      <c r="C1159" s="925"/>
      <c r="D1159" s="925"/>
      <c r="E1159" s="925"/>
      <c r="F1159" s="925"/>
      <c r="G1159" s="925"/>
      <c r="H1159" s="925"/>
      <c r="I1159" s="57"/>
      <c r="J1159" s="57"/>
    </row>
    <row r="1160" spans="1:10" ht="18" customHeight="1" x14ac:dyDescent="0.25">
      <c r="A1160" s="57"/>
      <c r="B1160" s="57"/>
      <c r="C1160" s="925"/>
      <c r="D1160" s="925"/>
      <c r="E1160" s="925"/>
      <c r="F1160" s="925"/>
      <c r="G1160" s="925"/>
      <c r="H1160" s="925"/>
      <c r="I1160" s="57"/>
      <c r="J1160" s="57"/>
    </row>
    <row r="1161" spans="1:10" ht="18" customHeight="1" x14ac:dyDescent="0.25">
      <c r="A1161" s="57"/>
      <c r="B1161" s="57"/>
      <c r="C1161" s="925"/>
      <c r="D1161" s="925"/>
      <c r="E1161" s="925"/>
      <c r="F1161" s="925"/>
      <c r="G1161" s="925"/>
      <c r="H1161" s="925"/>
    </row>
    <row r="1162" spans="1:10" ht="18" customHeight="1" x14ac:dyDescent="0.25">
      <c r="A1162" s="57"/>
      <c r="B1162" s="57"/>
      <c r="C1162" s="925"/>
      <c r="D1162" s="925"/>
      <c r="E1162" s="925"/>
      <c r="F1162" s="925"/>
      <c r="G1162" s="925"/>
      <c r="H1162" s="925"/>
    </row>
    <row r="1163" spans="1:10" ht="18" customHeight="1" x14ac:dyDescent="0.25">
      <c r="A1163" s="57"/>
      <c r="B1163" s="57"/>
      <c r="C1163" s="925"/>
      <c r="D1163" s="925"/>
      <c r="E1163" s="925"/>
      <c r="F1163" s="925"/>
      <c r="G1163" s="925"/>
      <c r="H1163" s="925"/>
    </row>
    <row r="1164" spans="1:10" ht="18" customHeight="1" x14ac:dyDescent="0.25">
      <c r="A1164" s="57"/>
      <c r="B1164" s="57"/>
      <c r="C1164" s="925"/>
      <c r="D1164" s="925"/>
      <c r="E1164" s="925"/>
      <c r="F1164" s="925"/>
      <c r="G1164" s="925"/>
      <c r="H1164" s="925"/>
    </row>
    <row r="1165" spans="1:10" ht="18" customHeight="1" x14ac:dyDescent="0.25">
      <c r="A1165" s="57"/>
      <c r="B1165" s="57"/>
      <c r="C1165" s="925"/>
      <c r="D1165" s="925"/>
      <c r="E1165" s="925"/>
      <c r="F1165" s="925"/>
      <c r="G1165" s="925"/>
      <c r="H1165" s="925"/>
    </row>
    <row r="1166" spans="1:10" ht="18" customHeight="1" x14ac:dyDescent="0.25">
      <c r="A1166" s="57"/>
      <c r="B1166" s="57"/>
      <c r="C1166" s="925"/>
      <c r="D1166" s="925"/>
      <c r="E1166" s="925"/>
      <c r="F1166" s="925"/>
      <c r="G1166" s="925"/>
      <c r="H1166" s="925"/>
    </row>
    <row r="1167" spans="1:10" ht="18" customHeight="1" x14ac:dyDescent="0.25">
      <c r="A1167" s="57"/>
      <c r="B1167" s="57"/>
      <c r="C1167" s="925"/>
      <c r="D1167" s="925"/>
      <c r="E1167" s="925"/>
      <c r="F1167" s="925"/>
      <c r="G1167" s="925"/>
      <c r="H1167" s="925"/>
    </row>
    <row r="1168" spans="1:10" ht="18" customHeight="1" x14ac:dyDescent="0.25">
      <c r="A1168" s="57"/>
      <c r="B1168" s="57"/>
      <c r="C1168" s="925"/>
      <c r="D1168" s="925"/>
      <c r="E1168" s="925"/>
      <c r="F1168" s="925"/>
      <c r="G1168" s="925"/>
      <c r="H1168" s="925"/>
    </row>
    <row r="1169" spans="1:8" ht="18" customHeight="1" x14ac:dyDescent="0.25">
      <c r="A1169" s="57"/>
      <c r="B1169" s="57"/>
      <c r="C1169" s="925"/>
      <c r="D1169" s="925"/>
      <c r="E1169" s="925"/>
      <c r="F1169" s="925"/>
      <c r="G1169" s="925"/>
      <c r="H1169" s="925"/>
    </row>
    <row r="1170" spans="1:8" ht="18" customHeight="1" x14ac:dyDescent="0.25">
      <c r="A1170" s="57"/>
      <c r="B1170" s="57"/>
      <c r="C1170" s="925"/>
      <c r="D1170" s="925"/>
      <c r="E1170" s="925"/>
      <c r="F1170" s="925"/>
      <c r="G1170" s="925"/>
      <c r="H1170" s="925"/>
    </row>
    <row r="1171" spans="1:8" ht="18" customHeight="1" x14ac:dyDescent="0.25">
      <c r="A1171" s="57"/>
      <c r="B1171" s="57"/>
      <c r="C1171" s="925"/>
      <c r="D1171" s="925"/>
      <c r="E1171" s="925"/>
      <c r="F1171" s="925"/>
      <c r="G1171" s="925"/>
      <c r="H1171" s="925"/>
    </row>
    <row r="1172" spans="1:8" ht="18" customHeight="1" x14ac:dyDescent="0.25">
      <c r="A1172" s="57"/>
      <c r="B1172" s="57"/>
      <c r="C1172" s="925"/>
      <c r="D1172" s="925"/>
      <c r="E1172" s="925"/>
      <c r="F1172" s="925"/>
      <c r="G1172" s="925"/>
      <c r="H1172" s="925"/>
    </row>
    <row r="1173" spans="1:8" ht="18" customHeight="1" x14ac:dyDescent="0.25">
      <c r="A1173" s="57"/>
      <c r="B1173" s="57"/>
      <c r="C1173" s="925"/>
      <c r="D1173" s="925"/>
      <c r="E1173" s="925"/>
      <c r="F1173" s="925"/>
      <c r="G1173" s="925"/>
      <c r="H1173" s="925"/>
    </row>
    <row r="1174" spans="1:8" ht="18" customHeight="1" x14ac:dyDescent="0.25">
      <c r="A1174" s="57"/>
      <c r="B1174" s="57"/>
      <c r="C1174" s="925"/>
      <c r="D1174" s="925"/>
      <c r="E1174" s="925"/>
      <c r="F1174" s="925"/>
      <c r="G1174" s="925"/>
      <c r="H1174" s="925"/>
    </row>
    <row r="1175" spans="1:8" ht="18" customHeight="1" x14ac:dyDescent="0.25">
      <c r="A1175" s="57"/>
      <c r="B1175" s="57"/>
      <c r="C1175" s="925"/>
      <c r="D1175" s="925"/>
      <c r="E1175" s="925"/>
      <c r="F1175" s="925"/>
      <c r="G1175" s="925"/>
      <c r="H1175" s="925"/>
    </row>
    <row r="1176" spans="1:8" ht="18" customHeight="1" x14ac:dyDescent="0.25">
      <c r="A1176" s="57"/>
      <c r="B1176" s="57"/>
      <c r="C1176" s="925"/>
      <c r="D1176" s="925"/>
      <c r="E1176" s="925"/>
      <c r="F1176" s="925"/>
      <c r="G1176" s="925"/>
      <c r="H1176" s="925"/>
    </row>
    <row r="1177" spans="1:8" ht="18" customHeight="1" x14ac:dyDescent="0.25">
      <c r="A1177" s="57"/>
      <c r="B1177" s="57"/>
      <c r="C1177" s="925"/>
      <c r="D1177" s="925"/>
      <c r="E1177" s="925"/>
      <c r="F1177" s="925"/>
      <c r="G1177" s="925"/>
      <c r="H1177" s="925"/>
    </row>
    <row r="1178" spans="1:8" ht="18" customHeight="1" x14ac:dyDescent="0.25">
      <c r="A1178" s="57"/>
      <c r="B1178" s="57"/>
      <c r="C1178" s="925"/>
      <c r="D1178" s="925"/>
      <c r="E1178" s="925"/>
      <c r="F1178" s="925"/>
      <c r="G1178" s="925"/>
      <c r="H1178" s="925"/>
    </row>
    <row r="1179" spans="1:8" ht="18" customHeight="1" x14ac:dyDescent="0.25">
      <c r="A1179" s="57"/>
      <c r="B1179" s="57"/>
      <c r="C1179" s="925"/>
      <c r="D1179" s="925"/>
      <c r="E1179" s="925"/>
      <c r="F1179" s="925"/>
      <c r="G1179" s="925"/>
      <c r="H1179" s="925"/>
    </row>
    <row r="1180" spans="1:8" ht="18" customHeight="1" x14ac:dyDescent="0.25">
      <c r="A1180" s="57"/>
      <c r="B1180" s="57"/>
      <c r="C1180" s="925"/>
      <c r="D1180" s="925"/>
      <c r="E1180" s="925"/>
      <c r="F1180" s="925"/>
      <c r="G1180" s="925"/>
      <c r="H1180" s="925"/>
    </row>
    <row r="1181" spans="1:8" ht="18" customHeight="1" x14ac:dyDescent="0.25">
      <c r="A1181" s="57"/>
      <c r="B1181" s="57"/>
      <c r="C1181" s="925"/>
      <c r="D1181" s="925"/>
      <c r="E1181" s="925"/>
      <c r="F1181" s="925"/>
      <c r="G1181" s="925"/>
      <c r="H1181" s="925"/>
    </row>
    <row r="1182" spans="1:8" ht="18" customHeight="1" x14ac:dyDescent="0.25">
      <c r="A1182" s="57"/>
      <c r="B1182" s="57"/>
      <c r="C1182" s="925"/>
      <c r="D1182" s="925"/>
      <c r="E1182" s="925"/>
      <c r="F1182" s="925"/>
      <c r="G1182" s="925"/>
      <c r="H1182" s="925"/>
    </row>
    <row r="1183" spans="1:8" ht="18" customHeight="1" x14ac:dyDescent="0.25">
      <c r="A1183" s="57"/>
      <c r="B1183" s="57"/>
      <c r="C1183" s="925"/>
      <c r="D1183" s="925"/>
      <c r="E1183" s="925"/>
      <c r="F1183" s="925"/>
      <c r="G1183" s="925"/>
      <c r="H1183" s="925"/>
    </row>
    <row r="1184" spans="1:8" ht="18" customHeight="1" x14ac:dyDescent="0.25">
      <c r="A1184" s="57"/>
      <c r="B1184" s="57"/>
      <c r="C1184" s="925"/>
      <c r="D1184" s="925"/>
      <c r="E1184" s="925"/>
      <c r="F1184" s="925"/>
      <c r="G1184" s="925"/>
      <c r="H1184" s="925"/>
    </row>
    <row r="1185" spans="1:8" ht="18" customHeight="1" x14ac:dyDescent="0.25">
      <c r="A1185" s="57"/>
      <c r="B1185" s="57"/>
      <c r="C1185" s="925"/>
      <c r="D1185" s="925"/>
      <c r="E1185" s="925"/>
      <c r="F1185" s="925"/>
      <c r="G1185" s="925"/>
      <c r="H1185" s="925"/>
    </row>
    <row r="1186" spans="1:8" ht="18" customHeight="1" x14ac:dyDescent="0.25">
      <c r="A1186" s="57"/>
      <c r="B1186" s="57"/>
      <c r="C1186" s="925"/>
      <c r="D1186" s="925"/>
      <c r="E1186" s="925"/>
      <c r="F1186" s="925"/>
      <c r="G1186" s="925"/>
      <c r="H1186" s="925"/>
    </row>
    <row r="1187" spans="1:8" ht="18" customHeight="1" x14ac:dyDescent="0.25">
      <c r="A1187" s="57"/>
      <c r="B1187" s="57"/>
      <c r="C1187" s="925"/>
      <c r="D1187" s="925"/>
      <c r="E1187" s="925"/>
      <c r="F1187" s="925"/>
      <c r="G1187" s="925"/>
      <c r="H1187" s="925"/>
    </row>
    <row r="1188" spans="1:8" ht="18" customHeight="1" x14ac:dyDescent="0.25">
      <c r="A1188" s="57"/>
      <c r="B1188" s="57"/>
      <c r="C1188" s="925"/>
      <c r="D1188" s="925"/>
      <c r="E1188" s="925"/>
      <c r="F1188" s="925"/>
      <c r="G1188" s="925"/>
      <c r="H1188" s="925"/>
    </row>
    <row r="1189" spans="1:8" ht="18" customHeight="1" x14ac:dyDescent="0.25">
      <c r="A1189" s="57"/>
      <c r="B1189" s="57"/>
      <c r="C1189" s="925"/>
      <c r="D1189" s="925"/>
      <c r="E1189" s="925"/>
      <c r="F1189" s="925"/>
      <c r="G1189" s="925"/>
      <c r="H1189" s="925"/>
    </row>
    <row r="1190" spans="1:8" ht="18" customHeight="1" x14ac:dyDescent="0.25">
      <c r="A1190" s="57"/>
      <c r="B1190" s="57"/>
      <c r="C1190" s="925"/>
      <c r="D1190" s="925"/>
      <c r="E1190" s="925"/>
      <c r="F1190" s="925"/>
      <c r="G1190" s="925"/>
      <c r="H1190" s="925"/>
    </row>
    <row r="1191" spans="1:8" ht="18" customHeight="1" x14ac:dyDescent="0.25">
      <c r="A1191" s="57"/>
      <c r="B1191" s="57"/>
      <c r="C1191" s="925"/>
      <c r="D1191" s="925"/>
      <c r="E1191" s="925"/>
      <c r="F1191" s="925"/>
      <c r="G1191" s="925"/>
      <c r="H1191" s="925"/>
    </row>
    <row r="1192" spans="1:8" ht="18" customHeight="1" x14ac:dyDescent="0.25">
      <c r="A1192" s="57"/>
      <c r="B1192" s="57"/>
      <c r="C1192" s="925"/>
      <c r="D1192" s="925"/>
      <c r="E1192" s="925"/>
      <c r="F1192" s="925"/>
      <c r="G1192" s="925"/>
      <c r="H1192" s="925"/>
    </row>
    <row r="1193" spans="1:8" ht="18" customHeight="1" x14ac:dyDescent="0.25">
      <c r="A1193" s="57"/>
      <c r="B1193" s="57"/>
      <c r="C1193" s="925"/>
      <c r="D1193" s="925"/>
      <c r="E1193" s="925"/>
      <c r="F1193" s="925"/>
      <c r="G1193" s="925"/>
      <c r="H1193" s="925"/>
    </row>
    <row r="1194" spans="1:8" ht="18" customHeight="1" x14ac:dyDescent="0.25">
      <c r="A1194" s="57"/>
      <c r="B1194" s="57"/>
      <c r="C1194" s="925"/>
      <c r="D1194" s="925"/>
      <c r="E1194" s="925"/>
      <c r="F1194" s="925"/>
      <c r="G1194" s="925"/>
      <c r="H1194" s="925"/>
    </row>
    <row r="1195" spans="1:8" ht="18" customHeight="1" x14ac:dyDescent="0.25">
      <c r="A1195" s="57"/>
      <c r="B1195" s="57"/>
      <c r="C1195" s="925"/>
      <c r="D1195" s="925"/>
      <c r="E1195" s="925"/>
      <c r="F1195" s="925"/>
      <c r="G1195" s="925"/>
      <c r="H1195" s="925"/>
    </row>
    <row r="1196" spans="1:8" ht="18" customHeight="1" x14ac:dyDescent="0.25">
      <c r="A1196" s="57"/>
      <c r="B1196" s="57"/>
      <c r="C1196" s="925"/>
      <c r="D1196" s="925"/>
      <c r="E1196" s="925"/>
      <c r="F1196" s="925"/>
      <c r="G1196" s="925"/>
      <c r="H1196" s="925"/>
    </row>
    <row r="1197" spans="1:8" ht="18" customHeight="1" x14ac:dyDescent="0.25">
      <c r="A1197" s="57"/>
      <c r="B1197" s="57"/>
      <c r="C1197" s="925"/>
      <c r="D1197" s="925"/>
      <c r="E1197" s="925"/>
      <c r="F1197" s="925"/>
      <c r="G1197" s="925"/>
      <c r="H1197" s="925"/>
    </row>
    <row r="1198" spans="1:8" ht="18" customHeight="1" x14ac:dyDescent="0.25">
      <c r="A1198" s="57"/>
      <c r="B1198" s="57"/>
      <c r="C1198" s="925"/>
      <c r="D1198" s="925"/>
      <c r="E1198" s="925"/>
      <c r="F1198" s="925"/>
      <c r="G1198" s="925"/>
      <c r="H1198" s="925"/>
    </row>
    <row r="1199" spans="1:8" ht="18" customHeight="1" x14ac:dyDescent="0.25">
      <c r="A1199" s="57"/>
      <c r="B1199" s="57"/>
      <c r="C1199" s="925"/>
      <c r="D1199" s="925"/>
      <c r="E1199" s="925"/>
      <c r="F1199" s="925"/>
      <c r="G1199" s="925"/>
      <c r="H1199" s="925"/>
    </row>
    <row r="1200" spans="1:8" ht="18" customHeight="1" x14ac:dyDescent="0.25">
      <c r="A1200" s="57"/>
      <c r="B1200" s="57"/>
      <c r="C1200" s="925"/>
      <c r="D1200" s="925"/>
      <c r="E1200" s="925"/>
      <c r="F1200" s="925"/>
      <c r="G1200" s="925"/>
      <c r="H1200" s="925"/>
    </row>
    <row r="1201" spans="1:8" ht="18" customHeight="1" x14ac:dyDescent="0.25">
      <c r="A1201" s="57"/>
      <c r="B1201" s="57"/>
      <c r="C1201" s="925"/>
      <c r="D1201" s="925"/>
      <c r="E1201" s="925"/>
      <c r="F1201" s="925"/>
      <c r="G1201" s="925"/>
      <c r="H1201" s="925"/>
    </row>
    <row r="1202" spans="1:8" ht="18" customHeight="1" x14ac:dyDescent="0.25">
      <c r="A1202" s="57"/>
      <c r="B1202" s="57"/>
      <c r="C1202" s="925"/>
      <c r="D1202" s="925"/>
      <c r="E1202" s="925"/>
      <c r="F1202" s="925"/>
      <c r="G1202" s="925"/>
      <c r="H1202" s="925"/>
    </row>
    <row r="1203" spans="1:8" ht="18" customHeight="1" x14ac:dyDescent="0.25">
      <c r="A1203" s="57"/>
      <c r="B1203" s="57"/>
      <c r="C1203" s="925"/>
      <c r="D1203" s="925"/>
      <c r="E1203" s="925"/>
      <c r="F1203" s="925"/>
      <c r="G1203" s="925"/>
      <c r="H1203" s="925"/>
    </row>
    <row r="1204" spans="1:8" ht="18" customHeight="1" x14ac:dyDescent="0.25">
      <c r="A1204" s="57"/>
      <c r="B1204" s="57"/>
      <c r="C1204" s="925"/>
      <c r="D1204" s="925"/>
      <c r="E1204" s="925"/>
      <c r="F1204" s="925"/>
      <c r="G1204" s="925"/>
      <c r="H1204" s="925"/>
    </row>
    <row r="1205" spans="1:8" ht="18" customHeight="1" x14ac:dyDescent="0.25">
      <c r="A1205" s="57"/>
      <c r="B1205" s="57"/>
      <c r="C1205" s="925"/>
      <c r="D1205" s="925"/>
      <c r="E1205" s="925"/>
      <c r="F1205" s="925"/>
      <c r="G1205" s="925"/>
      <c r="H1205" s="925"/>
    </row>
    <row r="1206" spans="1:8" ht="18" customHeight="1" x14ac:dyDescent="0.25">
      <c r="A1206" s="57"/>
      <c r="B1206" s="57"/>
      <c r="C1206" s="925"/>
      <c r="D1206" s="925"/>
      <c r="E1206" s="925"/>
      <c r="F1206" s="925"/>
      <c r="G1206" s="925"/>
      <c r="H1206" s="925"/>
    </row>
    <row r="1207" spans="1:8" ht="18" customHeight="1" x14ac:dyDescent="0.25">
      <c r="A1207" s="57"/>
      <c r="B1207" s="57"/>
      <c r="C1207" s="925"/>
      <c r="D1207" s="925"/>
      <c r="E1207" s="925"/>
      <c r="F1207" s="925"/>
      <c r="G1207" s="925"/>
      <c r="H1207" s="925"/>
    </row>
    <row r="1208" spans="1:8" ht="18" customHeight="1" x14ac:dyDescent="0.25">
      <c r="A1208" s="57"/>
      <c r="B1208" s="57"/>
      <c r="C1208" s="925"/>
      <c r="D1208" s="925"/>
      <c r="E1208" s="925"/>
      <c r="F1208" s="925"/>
      <c r="G1208" s="925"/>
      <c r="H1208" s="925"/>
    </row>
    <row r="1209" spans="1:8" ht="18" customHeight="1" x14ac:dyDescent="0.25">
      <c r="A1209" s="57"/>
      <c r="B1209" s="57"/>
      <c r="C1209" s="925"/>
      <c r="D1209" s="925"/>
      <c r="E1209" s="925"/>
      <c r="F1209" s="925"/>
      <c r="G1209" s="925"/>
      <c r="H1209" s="925"/>
    </row>
    <row r="1210" spans="1:8" ht="18" customHeight="1" x14ac:dyDescent="0.25">
      <c r="A1210" s="57"/>
      <c r="B1210" s="57"/>
      <c r="C1210" s="925"/>
      <c r="D1210" s="925"/>
      <c r="E1210" s="925"/>
      <c r="F1210" s="925"/>
      <c r="G1210" s="925"/>
      <c r="H1210" s="925"/>
    </row>
    <row r="1211" spans="1:8" ht="18" customHeight="1" x14ac:dyDescent="0.25">
      <c r="A1211" s="57"/>
      <c r="B1211" s="57"/>
      <c r="C1211" s="925"/>
      <c r="D1211" s="925"/>
      <c r="E1211" s="925"/>
      <c r="F1211" s="925"/>
      <c r="G1211" s="925"/>
      <c r="H1211" s="925"/>
    </row>
    <row r="1212" spans="1:8" ht="18" customHeight="1" x14ac:dyDescent="0.25">
      <c r="A1212" s="57"/>
      <c r="B1212" s="57"/>
      <c r="C1212" s="925"/>
      <c r="D1212" s="925"/>
      <c r="E1212" s="925"/>
      <c r="F1212" s="925"/>
      <c r="G1212" s="925"/>
      <c r="H1212" s="925"/>
    </row>
    <row r="1213" spans="1:8" ht="18" customHeight="1" x14ac:dyDescent="0.25">
      <c r="A1213" s="57"/>
      <c r="B1213" s="57"/>
      <c r="C1213" s="925"/>
      <c r="D1213" s="925"/>
      <c r="E1213" s="925"/>
      <c r="F1213" s="925"/>
      <c r="G1213" s="925"/>
      <c r="H1213" s="925"/>
    </row>
    <row r="1214" spans="1:8" ht="18" customHeight="1" x14ac:dyDescent="0.25">
      <c r="A1214" s="57"/>
      <c r="B1214" s="57"/>
      <c r="C1214" s="925"/>
      <c r="D1214" s="925"/>
      <c r="E1214" s="925"/>
      <c r="F1214" s="925"/>
      <c r="G1214" s="925"/>
      <c r="H1214" s="925"/>
    </row>
    <row r="1215" spans="1:8" ht="18" customHeight="1" x14ac:dyDescent="0.25">
      <c r="A1215" s="57"/>
      <c r="B1215" s="57"/>
      <c r="C1215" s="925"/>
      <c r="D1215" s="925"/>
      <c r="E1215" s="925"/>
      <c r="F1215" s="925"/>
      <c r="G1215" s="925"/>
      <c r="H1215" s="925"/>
    </row>
    <row r="1216" spans="1:8" ht="18" customHeight="1" x14ac:dyDescent="0.25">
      <c r="A1216" s="57"/>
      <c r="B1216" s="57"/>
      <c r="C1216" s="925"/>
      <c r="D1216" s="925"/>
      <c r="E1216" s="925"/>
      <c r="F1216" s="925"/>
      <c r="G1216" s="925"/>
      <c r="H1216" s="925"/>
    </row>
    <row r="1217" spans="1:8" ht="18" customHeight="1" x14ac:dyDescent="0.25">
      <c r="A1217" s="57"/>
      <c r="B1217" s="57"/>
      <c r="C1217" s="925"/>
      <c r="D1217" s="925"/>
      <c r="E1217" s="925"/>
      <c r="F1217" s="925"/>
      <c r="G1217" s="925"/>
      <c r="H1217" s="925"/>
    </row>
    <row r="1218" spans="1:8" ht="18" customHeight="1" x14ac:dyDescent="0.25">
      <c r="A1218" s="57"/>
      <c r="B1218" s="57"/>
      <c r="C1218" s="925"/>
      <c r="D1218" s="925"/>
      <c r="E1218" s="925"/>
      <c r="F1218" s="925"/>
      <c r="G1218" s="925"/>
      <c r="H1218" s="925"/>
    </row>
    <row r="1219" spans="1:8" ht="18" customHeight="1" x14ac:dyDescent="0.25">
      <c r="A1219" s="57"/>
      <c r="B1219" s="57"/>
      <c r="C1219" s="925"/>
      <c r="D1219" s="925"/>
      <c r="E1219" s="925"/>
      <c r="F1219" s="925"/>
      <c r="G1219" s="925"/>
      <c r="H1219" s="925"/>
    </row>
    <row r="1220" spans="1:8" ht="18" customHeight="1" x14ac:dyDescent="0.25">
      <c r="A1220" s="57"/>
      <c r="B1220" s="57"/>
      <c r="C1220" s="925"/>
      <c r="D1220" s="925"/>
      <c r="E1220" s="925"/>
      <c r="F1220" s="925"/>
      <c r="G1220" s="925"/>
      <c r="H1220" s="925"/>
    </row>
    <row r="1221" spans="1:8" ht="18" customHeight="1" x14ac:dyDescent="0.25">
      <c r="A1221" s="57"/>
      <c r="B1221" s="57"/>
      <c r="C1221" s="925"/>
      <c r="D1221" s="925"/>
      <c r="E1221" s="925"/>
      <c r="F1221" s="925"/>
      <c r="G1221" s="925"/>
      <c r="H1221" s="925"/>
    </row>
    <row r="1222" spans="1:8" ht="18" customHeight="1" x14ac:dyDescent="0.25">
      <c r="A1222" s="57"/>
      <c r="B1222" s="57"/>
      <c r="C1222" s="925"/>
      <c r="D1222" s="925"/>
      <c r="E1222" s="925"/>
      <c r="F1222" s="925"/>
      <c r="G1222" s="925"/>
      <c r="H1222" s="925"/>
    </row>
    <row r="1223" spans="1:8" ht="18" customHeight="1" x14ac:dyDescent="0.25">
      <c r="A1223" s="57"/>
      <c r="B1223" s="57"/>
      <c r="C1223" s="925"/>
      <c r="D1223" s="925"/>
      <c r="E1223" s="925"/>
      <c r="F1223" s="925"/>
      <c r="G1223" s="925"/>
      <c r="H1223" s="925"/>
    </row>
    <row r="1224" spans="1:8" ht="18" customHeight="1" x14ac:dyDescent="0.25">
      <c r="A1224" s="57"/>
      <c r="B1224" s="57"/>
      <c r="C1224" s="925"/>
      <c r="D1224" s="925"/>
      <c r="E1224" s="925"/>
      <c r="F1224" s="925"/>
      <c r="G1224" s="925"/>
      <c r="H1224" s="925"/>
    </row>
    <row r="1225" spans="1:8" ht="18" customHeight="1" x14ac:dyDescent="0.25">
      <c r="A1225" s="57"/>
      <c r="B1225" s="57"/>
      <c r="C1225" s="925"/>
      <c r="D1225" s="925"/>
      <c r="E1225" s="925"/>
      <c r="F1225" s="925"/>
      <c r="G1225" s="925"/>
      <c r="H1225" s="925"/>
    </row>
    <row r="1226" spans="1:8" ht="18" customHeight="1" x14ac:dyDescent="0.25">
      <c r="A1226" s="57"/>
      <c r="B1226" s="57"/>
      <c r="C1226" s="925"/>
      <c r="D1226" s="925"/>
      <c r="E1226" s="925"/>
      <c r="F1226" s="925"/>
      <c r="G1226" s="925"/>
      <c r="H1226" s="925"/>
    </row>
    <row r="1227" spans="1:8" ht="18" customHeight="1" x14ac:dyDescent="0.25">
      <c r="A1227" s="57"/>
      <c r="B1227" s="57"/>
      <c r="C1227" s="925"/>
      <c r="D1227" s="925"/>
      <c r="E1227" s="925"/>
      <c r="F1227" s="925"/>
      <c r="G1227" s="925"/>
      <c r="H1227" s="925"/>
    </row>
    <row r="1228" spans="1:8" ht="18" customHeight="1" x14ac:dyDescent="0.25">
      <c r="A1228" s="57"/>
      <c r="B1228" s="57"/>
      <c r="C1228" s="925"/>
      <c r="D1228" s="925"/>
      <c r="E1228" s="925"/>
      <c r="F1228" s="925"/>
      <c r="G1228" s="925"/>
      <c r="H1228" s="925"/>
    </row>
    <row r="1229" spans="1:8" ht="18" customHeight="1" x14ac:dyDescent="0.25">
      <c r="A1229" s="57"/>
      <c r="B1229" s="57"/>
      <c r="C1229" s="925"/>
      <c r="D1229" s="925"/>
      <c r="E1229" s="925"/>
      <c r="F1229" s="925"/>
      <c r="G1229" s="925"/>
      <c r="H1229" s="925"/>
    </row>
    <row r="1230" spans="1:8" ht="18" customHeight="1" x14ac:dyDescent="0.25">
      <c r="A1230" s="57"/>
      <c r="B1230" s="57"/>
      <c r="C1230" s="925"/>
      <c r="D1230" s="925"/>
      <c r="E1230" s="925"/>
      <c r="F1230" s="925"/>
      <c r="G1230" s="925"/>
      <c r="H1230" s="925"/>
    </row>
    <row r="1231" spans="1:8" ht="18" customHeight="1" x14ac:dyDescent="0.25">
      <c r="A1231" s="57"/>
      <c r="B1231" s="57"/>
      <c r="C1231" s="925"/>
      <c r="D1231" s="925"/>
      <c r="E1231" s="925"/>
      <c r="F1231" s="925"/>
      <c r="G1231" s="925"/>
      <c r="H1231" s="925"/>
    </row>
    <row r="1232" spans="1:8" ht="18" customHeight="1" x14ac:dyDescent="0.25">
      <c r="A1232" s="57"/>
      <c r="B1232" s="57"/>
      <c r="C1232" s="925"/>
      <c r="D1232" s="925"/>
      <c r="E1232" s="925"/>
      <c r="F1232" s="925"/>
      <c r="G1232" s="925"/>
      <c r="H1232" s="925"/>
    </row>
    <row r="1233" spans="1:8" ht="18" customHeight="1" x14ac:dyDescent="0.25">
      <c r="A1233" s="57"/>
      <c r="B1233" s="57"/>
      <c r="C1233" s="925"/>
      <c r="D1233" s="925"/>
      <c r="E1233" s="925"/>
      <c r="F1233" s="925"/>
      <c r="G1233" s="925"/>
      <c r="H1233" s="925"/>
    </row>
    <row r="1234" spans="1:8" ht="18" customHeight="1" x14ac:dyDescent="0.25">
      <c r="A1234" s="57"/>
      <c r="B1234" s="57"/>
      <c r="C1234" s="925"/>
      <c r="D1234" s="925"/>
      <c r="E1234" s="925"/>
      <c r="F1234" s="925"/>
      <c r="G1234" s="925"/>
      <c r="H1234" s="925"/>
    </row>
    <row r="1235" spans="1:8" ht="18" customHeight="1" x14ac:dyDescent="0.25">
      <c r="A1235" s="57"/>
      <c r="B1235" s="57"/>
      <c r="C1235" s="925"/>
      <c r="D1235" s="925"/>
      <c r="E1235" s="925"/>
      <c r="F1235" s="925"/>
      <c r="G1235" s="925"/>
      <c r="H1235" s="925"/>
    </row>
    <row r="1236" spans="1:8" ht="18" customHeight="1" x14ac:dyDescent="0.25">
      <c r="A1236" s="57"/>
      <c r="B1236" s="57"/>
      <c r="C1236" s="925"/>
      <c r="D1236" s="925"/>
      <c r="E1236" s="925"/>
      <c r="F1236" s="925"/>
      <c r="G1236" s="925"/>
      <c r="H1236" s="925"/>
    </row>
    <row r="1237" spans="1:8" ht="18" customHeight="1" x14ac:dyDescent="0.25">
      <c r="A1237" s="57"/>
      <c r="B1237" s="57"/>
      <c r="C1237" s="925"/>
      <c r="D1237" s="925"/>
      <c r="E1237" s="925"/>
      <c r="F1237" s="925"/>
      <c r="G1237" s="925"/>
      <c r="H1237" s="925"/>
    </row>
    <row r="1238" spans="1:8" ht="18" customHeight="1" x14ac:dyDescent="0.25">
      <c r="A1238" s="57"/>
      <c r="B1238" s="57"/>
      <c r="C1238" s="925"/>
      <c r="D1238" s="925"/>
      <c r="E1238" s="925"/>
      <c r="F1238" s="925"/>
      <c r="G1238" s="925"/>
      <c r="H1238" s="925"/>
    </row>
    <row r="1239" spans="1:8" ht="18" customHeight="1" x14ac:dyDescent="0.25">
      <c r="A1239" s="57"/>
      <c r="B1239" s="57"/>
      <c r="C1239" s="925"/>
      <c r="D1239" s="925"/>
      <c r="E1239" s="925"/>
      <c r="F1239" s="925"/>
      <c r="G1239" s="925"/>
      <c r="H1239" s="925"/>
    </row>
    <row r="1240" spans="1:8" ht="18" customHeight="1" x14ac:dyDescent="0.25">
      <c r="A1240" s="57"/>
      <c r="B1240" s="57"/>
      <c r="C1240" s="925"/>
      <c r="D1240" s="925"/>
      <c r="E1240" s="925"/>
      <c r="F1240" s="925"/>
      <c r="G1240" s="925"/>
      <c r="H1240" s="925"/>
    </row>
    <row r="1241" spans="1:8" ht="18" customHeight="1" x14ac:dyDescent="0.25">
      <c r="A1241" s="57"/>
      <c r="B1241" s="57"/>
      <c r="C1241" s="925"/>
      <c r="D1241" s="925"/>
      <c r="E1241" s="925"/>
      <c r="F1241" s="925"/>
      <c r="G1241" s="925"/>
      <c r="H1241" s="925"/>
    </row>
    <row r="1242" spans="1:8" ht="18" customHeight="1" x14ac:dyDescent="0.25">
      <c r="A1242" s="57"/>
      <c r="B1242" s="57"/>
      <c r="C1242" s="925"/>
      <c r="D1242" s="925"/>
      <c r="E1242" s="925"/>
      <c r="F1242" s="925"/>
      <c r="G1242" s="925"/>
      <c r="H1242" s="925"/>
    </row>
    <row r="1243" spans="1:8" ht="18" customHeight="1" x14ac:dyDescent="0.25">
      <c r="A1243" s="57"/>
      <c r="B1243" s="57"/>
      <c r="C1243" s="925"/>
      <c r="D1243" s="925"/>
      <c r="E1243" s="925"/>
      <c r="F1243" s="925"/>
      <c r="G1243" s="925"/>
      <c r="H1243" s="925"/>
    </row>
    <row r="1244" spans="1:8" ht="18" customHeight="1" x14ac:dyDescent="0.25">
      <c r="A1244" s="57"/>
      <c r="B1244" s="57"/>
      <c r="C1244" s="925"/>
      <c r="D1244" s="925"/>
      <c r="E1244" s="925"/>
      <c r="F1244" s="925"/>
      <c r="G1244" s="925"/>
      <c r="H1244" s="925"/>
    </row>
    <row r="1245" spans="1:8" ht="18" customHeight="1" x14ac:dyDescent="0.25">
      <c r="A1245" s="57"/>
      <c r="B1245" s="57"/>
      <c r="C1245" s="925"/>
      <c r="D1245" s="925"/>
      <c r="E1245" s="925"/>
      <c r="F1245" s="925"/>
      <c r="G1245" s="925"/>
      <c r="H1245" s="925"/>
    </row>
    <row r="1246" spans="1:8" ht="18" customHeight="1" x14ac:dyDescent="0.25">
      <c r="A1246" s="57"/>
      <c r="B1246" s="57"/>
      <c r="C1246" s="925"/>
      <c r="D1246" s="925"/>
      <c r="E1246" s="925"/>
      <c r="F1246" s="925"/>
      <c r="G1246" s="925"/>
      <c r="H1246" s="925"/>
    </row>
    <row r="1247" spans="1:8" ht="18" customHeight="1" x14ac:dyDescent="0.25">
      <c r="A1247" s="57"/>
      <c r="B1247" s="57"/>
      <c r="C1247" s="925"/>
      <c r="D1247" s="925"/>
      <c r="E1247" s="925"/>
      <c r="F1247" s="925"/>
      <c r="G1247" s="925"/>
      <c r="H1247" s="925"/>
    </row>
    <row r="1248" spans="1:8" ht="18" customHeight="1" x14ac:dyDescent="0.25">
      <c r="A1248" s="57"/>
      <c r="B1248" s="57"/>
      <c r="C1248" s="925"/>
      <c r="D1248" s="925"/>
      <c r="E1248" s="925"/>
      <c r="F1248" s="925"/>
      <c r="G1248" s="925"/>
      <c r="H1248" s="925"/>
    </row>
    <row r="1249" spans="1:8" ht="18" customHeight="1" x14ac:dyDescent="0.25">
      <c r="A1249" s="57"/>
      <c r="B1249" s="57"/>
      <c r="C1249" s="925"/>
      <c r="D1249" s="925"/>
      <c r="E1249" s="925"/>
      <c r="F1249" s="925"/>
      <c r="G1249" s="925"/>
      <c r="H1249" s="925"/>
    </row>
    <row r="1250" spans="1:8" ht="18" customHeight="1" x14ac:dyDescent="0.25">
      <c r="A1250" s="57"/>
      <c r="B1250" s="57"/>
      <c r="C1250" s="925"/>
      <c r="D1250" s="925"/>
      <c r="E1250" s="925"/>
      <c r="F1250" s="925"/>
      <c r="G1250" s="925"/>
      <c r="H1250" s="925"/>
    </row>
    <row r="1251" spans="1:8" ht="18" customHeight="1" x14ac:dyDescent="0.25">
      <c r="A1251" s="57"/>
      <c r="B1251" s="57"/>
      <c r="C1251" s="925"/>
      <c r="D1251" s="925"/>
      <c r="E1251" s="925"/>
      <c r="F1251" s="925"/>
      <c r="G1251" s="925"/>
      <c r="H1251" s="925"/>
    </row>
    <row r="1252" spans="1:8" ht="18" customHeight="1" x14ac:dyDescent="0.25">
      <c r="A1252" s="57"/>
      <c r="B1252" s="57"/>
      <c r="C1252" s="925"/>
      <c r="D1252" s="925"/>
      <c r="E1252" s="925"/>
      <c r="F1252" s="925"/>
      <c r="G1252" s="925"/>
      <c r="H1252" s="925"/>
    </row>
    <row r="1253" spans="1:8" ht="18" customHeight="1" x14ac:dyDescent="0.25">
      <c r="A1253" s="57"/>
      <c r="B1253" s="57"/>
      <c r="C1253" s="925"/>
      <c r="D1253" s="925"/>
      <c r="E1253" s="925"/>
      <c r="F1253" s="925"/>
      <c r="G1253" s="925"/>
      <c r="H1253" s="925"/>
    </row>
    <row r="1254" spans="1:8" ht="18" customHeight="1" x14ac:dyDescent="0.25">
      <c r="A1254" s="57"/>
      <c r="B1254" s="57"/>
      <c r="C1254" s="925"/>
      <c r="D1254" s="925"/>
      <c r="E1254" s="925"/>
      <c r="F1254" s="925"/>
      <c r="G1254" s="925"/>
      <c r="H1254" s="925"/>
    </row>
    <row r="1255" spans="1:8" ht="18" customHeight="1" x14ac:dyDescent="0.25">
      <c r="A1255" s="57"/>
      <c r="B1255" s="57"/>
      <c r="C1255" s="925"/>
      <c r="D1255" s="925"/>
      <c r="E1255" s="925"/>
      <c r="F1255" s="925"/>
      <c r="G1255" s="925"/>
      <c r="H1255" s="925"/>
    </row>
    <row r="1256" spans="1:8" ht="18" customHeight="1" x14ac:dyDescent="0.25">
      <c r="A1256" s="57"/>
      <c r="B1256" s="57"/>
      <c r="C1256" s="925"/>
      <c r="D1256" s="925"/>
      <c r="E1256" s="925"/>
      <c r="F1256" s="925"/>
      <c r="G1256" s="925"/>
      <c r="H1256" s="925"/>
    </row>
    <row r="1257" spans="1:8" ht="18" customHeight="1" x14ac:dyDescent="0.25">
      <c r="A1257" s="57"/>
      <c r="B1257" s="57"/>
      <c r="C1257" s="925"/>
      <c r="D1257" s="925"/>
      <c r="E1257" s="925"/>
      <c r="F1257" s="925"/>
      <c r="G1257" s="925"/>
      <c r="H1257" s="925"/>
    </row>
    <row r="1258" spans="1:8" ht="18" customHeight="1" x14ac:dyDescent="0.25">
      <c r="A1258" s="57"/>
      <c r="B1258" s="57"/>
      <c r="C1258" s="925"/>
      <c r="D1258" s="925"/>
      <c r="E1258" s="925"/>
      <c r="F1258" s="925"/>
      <c r="G1258" s="925"/>
      <c r="H1258" s="925"/>
    </row>
    <row r="1259" spans="1:8" ht="18" customHeight="1" x14ac:dyDescent="0.25">
      <c r="A1259" s="57"/>
      <c r="B1259" s="57"/>
      <c r="C1259" s="925"/>
      <c r="D1259" s="925"/>
      <c r="E1259" s="925"/>
      <c r="F1259" s="925"/>
      <c r="G1259" s="925"/>
      <c r="H1259" s="925"/>
    </row>
    <row r="1260" spans="1:8" ht="18" customHeight="1" x14ac:dyDescent="0.25">
      <c r="A1260" s="57"/>
      <c r="B1260" s="57"/>
      <c r="C1260" s="925"/>
      <c r="D1260" s="925"/>
      <c r="E1260" s="925"/>
      <c r="F1260" s="925"/>
      <c r="G1260" s="925"/>
      <c r="H1260" s="925"/>
    </row>
    <row r="1261" spans="1:8" ht="18" customHeight="1" x14ac:dyDescent="0.25">
      <c r="A1261" s="57"/>
      <c r="B1261" s="57"/>
      <c r="C1261" s="925"/>
      <c r="D1261" s="925"/>
      <c r="E1261" s="925"/>
      <c r="F1261" s="925"/>
      <c r="G1261" s="925"/>
      <c r="H1261" s="925"/>
    </row>
    <row r="1262" spans="1:8" ht="18" customHeight="1" x14ac:dyDescent="0.25">
      <c r="A1262" s="57"/>
      <c r="B1262" s="57"/>
      <c r="C1262" s="925"/>
      <c r="D1262" s="925"/>
      <c r="E1262" s="925"/>
      <c r="F1262" s="925"/>
      <c r="G1262" s="925"/>
      <c r="H1262" s="925"/>
    </row>
    <row r="1263" spans="1:8" ht="18" customHeight="1" x14ac:dyDescent="0.25">
      <c r="A1263" s="57"/>
      <c r="B1263" s="57"/>
      <c r="C1263" s="925"/>
      <c r="D1263" s="925"/>
      <c r="E1263" s="925"/>
      <c r="F1263" s="925"/>
      <c r="G1263" s="925"/>
      <c r="H1263" s="925"/>
    </row>
    <row r="1264" spans="1:8" ht="18" customHeight="1" x14ac:dyDescent="0.25">
      <c r="A1264" s="57"/>
      <c r="B1264" s="57"/>
      <c r="C1264" s="925"/>
      <c r="D1264" s="925"/>
      <c r="E1264" s="925"/>
      <c r="F1264" s="925"/>
      <c r="G1264" s="925"/>
      <c r="H1264" s="925"/>
    </row>
    <row r="1265" spans="1:8" ht="18" customHeight="1" x14ac:dyDescent="0.25">
      <c r="A1265" s="57"/>
      <c r="B1265" s="57"/>
      <c r="C1265" s="925"/>
      <c r="D1265" s="925"/>
      <c r="E1265" s="925"/>
      <c r="F1265" s="925"/>
      <c r="G1265" s="925"/>
      <c r="H1265" s="925"/>
    </row>
    <row r="1266" spans="1:8" ht="18" customHeight="1" x14ac:dyDescent="0.25">
      <c r="A1266" s="57"/>
      <c r="B1266" s="57"/>
      <c r="C1266" s="925"/>
      <c r="D1266" s="925"/>
      <c r="E1266" s="925"/>
      <c r="F1266" s="925"/>
      <c r="G1266" s="925"/>
      <c r="H1266" s="925"/>
    </row>
    <row r="1267" spans="1:8" ht="18" customHeight="1" x14ac:dyDescent="0.25">
      <c r="A1267" s="57"/>
      <c r="B1267" s="57"/>
      <c r="C1267" s="925"/>
      <c r="D1267" s="925"/>
      <c r="E1267" s="925"/>
      <c r="F1267" s="925"/>
      <c r="G1267" s="925"/>
      <c r="H1267" s="925"/>
    </row>
    <row r="1268" spans="1:8" ht="18" customHeight="1" x14ac:dyDescent="0.25">
      <c r="A1268" s="57"/>
      <c r="B1268" s="57"/>
      <c r="C1268" s="925"/>
      <c r="D1268" s="925"/>
      <c r="E1268" s="925"/>
      <c r="F1268" s="925"/>
      <c r="G1268" s="925"/>
      <c r="H1268" s="925"/>
    </row>
    <row r="1269" spans="1:8" ht="18" customHeight="1" x14ac:dyDescent="0.25">
      <c r="A1269" s="57"/>
      <c r="B1269" s="57"/>
      <c r="C1269" s="925"/>
      <c r="D1269" s="925"/>
      <c r="E1269" s="925"/>
      <c r="F1269" s="925"/>
      <c r="G1269" s="925"/>
      <c r="H1269" s="925"/>
    </row>
    <row r="1270" spans="1:8" ht="18" customHeight="1" x14ac:dyDescent="0.25">
      <c r="A1270" s="57"/>
      <c r="B1270" s="57"/>
      <c r="C1270" s="925"/>
      <c r="D1270" s="925"/>
      <c r="E1270" s="925"/>
      <c r="F1270" s="925"/>
      <c r="G1270" s="925"/>
      <c r="H1270" s="925"/>
    </row>
    <row r="1271" spans="1:8" ht="18" customHeight="1" x14ac:dyDescent="0.25">
      <c r="A1271" s="57"/>
      <c r="B1271" s="57"/>
      <c r="C1271" s="925"/>
      <c r="D1271" s="925"/>
      <c r="E1271" s="925"/>
      <c r="F1271" s="925"/>
      <c r="G1271" s="925"/>
      <c r="H1271" s="925"/>
    </row>
    <row r="1272" spans="1:8" ht="18" customHeight="1" x14ac:dyDescent="0.25">
      <c r="A1272" s="57"/>
      <c r="B1272" s="57"/>
      <c r="C1272" s="925"/>
      <c r="D1272" s="925"/>
      <c r="E1272" s="925"/>
      <c r="F1272" s="925"/>
      <c r="G1272" s="925"/>
      <c r="H1272" s="925"/>
    </row>
    <row r="1273" spans="1:8" ht="18" customHeight="1" x14ac:dyDescent="0.25">
      <c r="A1273" s="57"/>
      <c r="B1273" s="57"/>
      <c r="C1273" s="925"/>
      <c r="D1273" s="925"/>
      <c r="E1273" s="925"/>
      <c r="F1273" s="925"/>
      <c r="G1273" s="925"/>
      <c r="H1273" s="925"/>
    </row>
    <row r="1274" spans="1:8" ht="18" customHeight="1" x14ac:dyDescent="0.25">
      <c r="A1274" s="57"/>
      <c r="B1274" s="57"/>
      <c r="C1274" s="925"/>
      <c r="D1274" s="925"/>
      <c r="E1274" s="925"/>
      <c r="F1274" s="925"/>
      <c r="G1274" s="925"/>
      <c r="H1274" s="925"/>
    </row>
    <row r="1275" spans="1:8" ht="18" customHeight="1" x14ac:dyDescent="0.25">
      <c r="A1275" s="57"/>
      <c r="B1275" s="57"/>
      <c r="C1275" s="925"/>
      <c r="D1275" s="925"/>
      <c r="E1275" s="925"/>
      <c r="F1275" s="925"/>
      <c r="G1275" s="925"/>
      <c r="H1275" s="925"/>
    </row>
    <row r="1276" spans="1:8" ht="18" customHeight="1" x14ac:dyDescent="0.25">
      <c r="A1276" s="57"/>
      <c r="B1276" s="57"/>
      <c r="C1276" s="925"/>
      <c r="D1276" s="925"/>
      <c r="E1276" s="925"/>
      <c r="F1276" s="925"/>
      <c r="G1276" s="925"/>
      <c r="H1276" s="925"/>
    </row>
    <row r="1277" spans="1:8" ht="18" customHeight="1" x14ac:dyDescent="0.25">
      <c r="A1277" s="57"/>
      <c r="B1277" s="57"/>
      <c r="C1277" s="925"/>
      <c r="D1277" s="925"/>
      <c r="E1277" s="925"/>
      <c r="F1277" s="925"/>
      <c r="G1277" s="925"/>
      <c r="H1277" s="925"/>
    </row>
    <row r="1278" spans="1:8" ht="18" customHeight="1" x14ac:dyDescent="0.25">
      <c r="A1278" s="57"/>
      <c r="B1278" s="57"/>
      <c r="C1278" s="925"/>
      <c r="D1278" s="925"/>
      <c r="E1278" s="925"/>
      <c r="F1278" s="925"/>
      <c r="G1278" s="925"/>
      <c r="H1278" s="925"/>
    </row>
    <row r="1279" spans="1:8" ht="18" customHeight="1" x14ac:dyDescent="0.25">
      <c r="A1279" s="57"/>
      <c r="B1279" s="57"/>
      <c r="C1279" s="925"/>
      <c r="D1279" s="925"/>
      <c r="E1279" s="925"/>
      <c r="F1279" s="925"/>
      <c r="G1279" s="925"/>
      <c r="H1279" s="925"/>
    </row>
    <row r="1280" spans="1:8" ht="18" customHeight="1" x14ac:dyDescent="0.25">
      <c r="A1280" s="57"/>
      <c r="B1280" s="57"/>
      <c r="C1280" s="925"/>
      <c r="D1280" s="925"/>
      <c r="E1280" s="925"/>
      <c r="F1280" s="925"/>
      <c r="G1280" s="925"/>
      <c r="H1280" s="925"/>
    </row>
    <row r="1281" spans="1:8" ht="18" customHeight="1" x14ac:dyDescent="0.25">
      <c r="A1281" s="57"/>
      <c r="B1281" s="57"/>
      <c r="C1281" s="925"/>
      <c r="D1281" s="925"/>
      <c r="E1281" s="925"/>
      <c r="F1281" s="925"/>
      <c r="G1281" s="925"/>
      <c r="H1281" s="925"/>
    </row>
    <row r="1282" spans="1:8" ht="18" customHeight="1" x14ac:dyDescent="0.25">
      <c r="A1282" s="57"/>
      <c r="B1282" s="57"/>
      <c r="C1282" s="925"/>
      <c r="D1282" s="925"/>
      <c r="E1282" s="925"/>
      <c r="F1282" s="925"/>
      <c r="G1282" s="925"/>
      <c r="H1282" s="925"/>
    </row>
    <row r="1283" spans="1:8" ht="18" customHeight="1" x14ac:dyDescent="0.25">
      <c r="A1283" s="57"/>
      <c r="B1283" s="57"/>
      <c r="C1283" s="925"/>
      <c r="D1283" s="925"/>
      <c r="E1283" s="925"/>
      <c r="F1283" s="925"/>
      <c r="G1283" s="925"/>
      <c r="H1283" s="925"/>
    </row>
    <row r="1284" spans="1:8" ht="18" customHeight="1" x14ac:dyDescent="0.25">
      <c r="A1284" s="57"/>
      <c r="B1284" s="57"/>
      <c r="C1284" s="925"/>
      <c r="D1284" s="925"/>
      <c r="E1284" s="925"/>
      <c r="F1284" s="925"/>
      <c r="G1284" s="925"/>
      <c r="H1284" s="925"/>
    </row>
    <row r="1285" spans="1:8" ht="18" customHeight="1" x14ac:dyDescent="0.25">
      <c r="A1285" s="57"/>
      <c r="B1285" s="57"/>
      <c r="C1285" s="925"/>
      <c r="D1285" s="925"/>
      <c r="E1285" s="925"/>
      <c r="F1285" s="925"/>
      <c r="G1285" s="925"/>
      <c r="H1285" s="925"/>
    </row>
    <row r="1286" spans="1:8" ht="18" customHeight="1" x14ac:dyDescent="0.25">
      <c r="A1286" s="57"/>
      <c r="B1286" s="57"/>
      <c r="C1286" s="925"/>
      <c r="D1286" s="925"/>
      <c r="E1286" s="925"/>
      <c r="F1286" s="925"/>
      <c r="G1286" s="925"/>
      <c r="H1286" s="925"/>
    </row>
    <row r="1287" spans="1:8" ht="18" customHeight="1" x14ac:dyDescent="0.25">
      <c r="A1287" s="57"/>
      <c r="B1287" s="57"/>
      <c r="C1287" s="925"/>
      <c r="D1287" s="925"/>
      <c r="E1287" s="925"/>
      <c r="F1287" s="925"/>
      <c r="G1287" s="925"/>
      <c r="H1287" s="925"/>
    </row>
    <row r="1288" spans="1:8" ht="18" customHeight="1" x14ac:dyDescent="0.25">
      <c r="A1288" s="57"/>
      <c r="B1288" s="57"/>
      <c r="C1288" s="925"/>
      <c r="D1288" s="925"/>
      <c r="E1288" s="925"/>
      <c r="F1288" s="925"/>
      <c r="G1288" s="925"/>
      <c r="H1288" s="925"/>
    </row>
    <row r="1289" spans="1:8" ht="18" customHeight="1" x14ac:dyDescent="0.25">
      <c r="A1289" s="57"/>
      <c r="B1289" s="57"/>
      <c r="C1289" s="925"/>
      <c r="D1289" s="925"/>
      <c r="E1289" s="925"/>
      <c r="F1289" s="925"/>
      <c r="G1289" s="925"/>
      <c r="H1289" s="925"/>
    </row>
    <row r="1290" spans="1:8" ht="18" customHeight="1" x14ac:dyDescent="0.25">
      <c r="A1290" s="57"/>
      <c r="B1290" s="57"/>
      <c r="C1290" s="925"/>
      <c r="D1290" s="925"/>
      <c r="E1290" s="925"/>
      <c r="F1290" s="925"/>
      <c r="G1290" s="925"/>
      <c r="H1290" s="925"/>
    </row>
    <row r="1291" spans="1:8" ht="18" customHeight="1" x14ac:dyDescent="0.25">
      <c r="A1291" s="57"/>
      <c r="B1291" s="57"/>
      <c r="C1291" s="925"/>
      <c r="D1291" s="925"/>
      <c r="E1291" s="925"/>
      <c r="F1291" s="925"/>
      <c r="G1291" s="925"/>
      <c r="H1291" s="925"/>
    </row>
    <row r="1292" spans="1:8" ht="18" customHeight="1" x14ac:dyDescent="0.25">
      <c r="A1292" s="57"/>
      <c r="B1292" s="57"/>
      <c r="C1292" s="925"/>
      <c r="D1292" s="925"/>
      <c r="E1292" s="925"/>
      <c r="F1292" s="925"/>
      <c r="G1292" s="925"/>
      <c r="H1292" s="925"/>
    </row>
    <row r="1293" spans="1:8" ht="18" customHeight="1" x14ac:dyDescent="0.25">
      <c r="A1293" s="57"/>
      <c r="B1293" s="57"/>
      <c r="C1293" s="925"/>
      <c r="D1293" s="925"/>
      <c r="E1293" s="925"/>
      <c r="F1293" s="925"/>
      <c r="G1293" s="925"/>
      <c r="H1293" s="925"/>
    </row>
    <row r="1294" spans="1:8" ht="18" customHeight="1" x14ac:dyDescent="0.25">
      <c r="A1294" s="57"/>
      <c r="B1294" s="57"/>
      <c r="C1294" s="925"/>
      <c r="D1294" s="925"/>
      <c r="E1294" s="925"/>
      <c r="F1294" s="925"/>
      <c r="G1294" s="925"/>
      <c r="H1294" s="925"/>
    </row>
    <row r="1295" spans="1:8" ht="18" customHeight="1" x14ac:dyDescent="0.25">
      <c r="A1295" s="57"/>
      <c r="B1295" s="57"/>
      <c r="C1295" s="925"/>
      <c r="D1295" s="925"/>
      <c r="E1295" s="925"/>
      <c r="F1295" s="925"/>
      <c r="G1295" s="925"/>
      <c r="H1295" s="925"/>
    </row>
    <row r="1296" spans="1:8" ht="18" customHeight="1" x14ac:dyDescent="0.25">
      <c r="A1296" s="57"/>
      <c r="B1296" s="57"/>
      <c r="C1296" s="925"/>
      <c r="D1296" s="925"/>
      <c r="E1296" s="925"/>
      <c r="F1296" s="925"/>
      <c r="G1296" s="925"/>
      <c r="H1296" s="925"/>
    </row>
    <row r="1297" spans="1:8" ht="18" customHeight="1" x14ac:dyDescent="0.25">
      <c r="A1297" s="57"/>
      <c r="B1297" s="57"/>
      <c r="C1297" s="925"/>
      <c r="D1297" s="925"/>
      <c r="E1297" s="925"/>
      <c r="F1297" s="925"/>
      <c r="G1297" s="925"/>
      <c r="H1297" s="925"/>
    </row>
    <row r="1298" spans="1:8" ht="18" customHeight="1" x14ac:dyDescent="0.25">
      <c r="A1298" s="57"/>
      <c r="B1298" s="57"/>
      <c r="C1298" s="925"/>
      <c r="D1298" s="925"/>
      <c r="E1298" s="925"/>
      <c r="F1298" s="925"/>
      <c r="G1298" s="925"/>
      <c r="H1298" s="925"/>
    </row>
    <row r="1299" spans="1:8" ht="18" customHeight="1" x14ac:dyDescent="0.25">
      <c r="A1299" s="57"/>
      <c r="B1299" s="57"/>
      <c r="C1299" s="925"/>
      <c r="D1299" s="925"/>
      <c r="E1299" s="925"/>
      <c r="F1299" s="925"/>
      <c r="G1299" s="925"/>
      <c r="H1299" s="925"/>
    </row>
    <row r="1300" spans="1:8" ht="18" customHeight="1" x14ac:dyDescent="0.25">
      <c r="A1300" s="57"/>
      <c r="B1300" s="57"/>
      <c r="C1300" s="925"/>
      <c r="D1300" s="925"/>
      <c r="E1300" s="925"/>
      <c r="F1300" s="925"/>
      <c r="G1300" s="925"/>
      <c r="H1300" s="925"/>
    </row>
    <row r="1301" spans="1:8" ht="18" customHeight="1" x14ac:dyDescent="0.25">
      <c r="A1301" s="57"/>
      <c r="B1301" s="57"/>
      <c r="C1301" s="925"/>
      <c r="D1301" s="925"/>
      <c r="E1301" s="925"/>
      <c r="F1301" s="925"/>
      <c r="G1301" s="925"/>
      <c r="H1301" s="925"/>
    </row>
    <row r="1302" spans="1:8" ht="18" customHeight="1" x14ac:dyDescent="0.25">
      <c r="A1302" s="57"/>
      <c r="B1302" s="57"/>
      <c r="C1302" s="925"/>
      <c r="D1302" s="925"/>
      <c r="E1302" s="925"/>
      <c r="F1302" s="925"/>
      <c r="G1302" s="925"/>
      <c r="H1302" s="925"/>
    </row>
    <row r="1303" spans="1:8" ht="18" customHeight="1" x14ac:dyDescent="0.25">
      <c r="A1303" s="57"/>
      <c r="B1303" s="57"/>
      <c r="C1303" s="925"/>
      <c r="D1303" s="925"/>
      <c r="E1303" s="925"/>
      <c r="F1303" s="925"/>
      <c r="G1303" s="925"/>
      <c r="H1303" s="925"/>
    </row>
    <row r="1304" spans="1:8" ht="18" customHeight="1" x14ac:dyDescent="0.25">
      <c r="A1304" s="57"/>
      <c r="B1304" s="57"/>
      <c r="C1304" s="925"/>
      <c r="D1304" s="925"/>
      <c r="E1304" s="925"/>
      <c r="F1304" s="925"/>
      <c r="G1304" s="925"/>
      <c r="H1304" s="925"/>
    </row>
    <row r="1305" spans="1:8" ht="18" customHeight="1" x14ac:dyDescent="0.25">
      <c r="A1305" s="57"/>
      <c r="B1305" s="57"/>
      <c r="C1305" s="925"/>
      <c r="D1305" s="925"/>
      <c r="E1305" s="925"/>
      <c r="F1305" s="925"/>
      <c r="G1305" s="925"/>
      <c r="H1305" s="925"/>
    </row>
    <row r="1306" spans="1:8" ht="18" customHeight="1" x14ac:dyDescent="0.25">
      <c r="A1306" s="57"/>
      <c r="B1306" s="57"/>
      <c r="C1306" s="925"/>
      <c r="D1306" s="925"/>
      <c r="E1306" s="925"/>
      <c r="F1306" s="925"/>
      <c r="G1306" s="925"/>
      <c r="H1306" s="925"/>
    </row>
    <row r="1307" spans="1:8" ht="18" customHeight="1" x14ac:dyDescent="0.25">
      <c r="A1307" s="57"/>
      <c r="B1307" s="57"/>
      <c r="C1307" s="925"/>
      <c r="D1307" s="925"/>
      <c r="E1307" s="925"/>
      <c r="F1307" s="925"/>
      <c r="G1307" s="925"/>
      <c r="H1307" s="925"/>
    </row>
    <row r="1308" spans="1:8" ht="18" customHeight="1" x14ac:dyDescent="0.25">
      <c r="A1308" s="57"/>
      <c r="B1308" s="57"/>
      <c r="C1308" s="925"/>
      <c r="D1308" s="925"/>
      <c r="E1308" s="925"/>
      <c r="F1308" s="925"/>
      <c r="G1308" s="925"/>
      <c r="H1308" s="925"/>
    </row>
    <row r="1309" spans="1:8" ht="18" customHeight="1" x14ac:dyDescent="0.25">
      <c r="A1309" s="57"/>
      <c r="B1309" s="57"/>
      <c r="C1309" s="925"/>
      <c r="D1309" s="925"/>
      <c r="E1309" s="925"/>
      <c r="F1309" s="925"/>
      <c r="G1309" s="925"/>
      <c r="H1309" s="925"/>
    </row>
    <row r="1310" spans="1:8" ht="18" customHeight="1" x14ac:dyDescent="0.25">
      <c r="A1310" s="57"/>
      <c r="B1310" s="57"/>
      <c r="C1310" s="925"/>
      <c r="D1310" s="925"/>
      <c r="E1310" s="925"/>
      <c r="F1310" s="925"/>
      <c r="G1310" s="925"/>
      <c r="H1310" s="925"/>
    </row>
    <row r="1311" spans="1:8" ht="18" customHeight="1" x14ac:dyDescent="0.25">
      <c r="A1311" s="57"/>
      <c r="B1311" s="57"/>
      <c r="C1311" s="925"/>
      <c r="D1311" s="925"/>
      <c r="E1311" s="925"/>
      <c r="F1311" s="925"/>
      <c r="G1311" s="925"/>
      <c r="H1311" s="925"/>
    </row>
    <row r="1312" spans="1:8" ht="18" customHeight="1" x14ac:dyDescent="0.25">
      <c r="A1312" s="57"/>
      <c r="B1312" s="57"/>
      <c r="C1312" s="925"/>
      <c r="D1312" s="925"/>
      <c r="E1312" s="925"/>
      <c r="F1312" s="925"/>
      <c r="G1312" s="925"/>
      <c r="H1312" s="925"/>
    </row>
    <row r="1313" spans="1:8" ht="18" customHeight="1" x14ac:dyDescent="0.25">
      <c r="A1313" s="57"/>
      <c r="B1313" s="57"/>
      <c r="C1313" s="925"/>
      <c r="D1313" s="925"/>
      <c r="E1313" s="925"/>
      <c r="F1313" s="925"/>
      <c r="G1313" s="925"/>
      <c r="H1313" s="925"/>
    </row>
    <row r="1314" spans="1:8" ht="18" customHeight="1" x14ac:dyDescent="0.25">
      <c r="A1314" s="57"/>
      <c r="B1314" s="57"/>
      <c r="C1314" s="925"/>
      <c r="D1314" s="925"/>
      <c r="E1314" s="925"/>
      <c r="F1314" s="925"/>
      <c r="G1314" s="925"/>
      <c r="H1314" s="925"/>
    </row>
    <row r="1315" spans="1:8" ht="18" customHeight="1" x14ac:dyDescent="0.25">
      <c r="A1315" s="57"/>
      <c r="B1315" s="57"/>
      <c r="C1315" s="925"/>
      <c r="D1315" s="925"/>
      <c r="E1315" s="925"/>
      <c r="F1315" s="925"/>
      <c r="G1315" s="925"/>
      <c r="H1315" s="925"/>
    </row>
    <row r="1316" spans="1:8" ht="18" customHeight="1" x14ac:dyDescent="0.25">
      <c r="A1316" s="57"/>
      <c r="B1316" s="57"/>
      <c r="C1316" s="925"/>
      <c r="D1316" s="925"/>
      <c r="E1316" s="925"/>
      <c r="F1316" s="925"/>
      <c r="G1316" s="925"/>
      <c r="H1316" s="925"/>
    </row>
    <row r="1317" spans="1:8" ht="18" customHeight="1" x14ac:dyDescent="0.25">
      <c r="A1317" s="57"/>
      <c r="B1317" s="57"/>
      <c r="C1317" s="925"/>
      <c r="D1317" s="925"/>
      <c r="E1317" s="925"/>
      <c r="F1317" s="925"/>
      <c r="G1317" s="925"/>
      <c r="H1317" s="925"/>
    </row>
    <row r="1318" spans="1:8" ht="18" customHeight="1" x14ac:dyDescent="0.25">
      <c r="A1318" s="57"/>
      <c r="B1318" s="57"/>
      <c r="C1318" s="925"/>
      <c r="D1318" s="925"/>
      <c r="E1318" s="925"/>
      <c r="F1318" s="925"/>
      <c r="G1318" s="925"/>
      <c r="H1318" s="925"/>
    </row>
    <row r="1319" spans="1:8" ht="18" customHeight="1" x14ac:dyDescent="0.25">
      <c r="A1319" s="57"/>
      <c r="B1319" s="57"/>
      <c r="C1319" s="925"/>
      <c r="D1319" s="925"/>
      <c r="E1319" s="925"/>
      <c r="F1319" s="925"/>
      <c r="G1319" s="925"/>
      <c r="H1319" s="925"/>
    </row>
    <row r="1320" spans="1:8" ht="18" customHeight="1" x14ac:dyDescent="0.25">
      <c r="A1320" s="57"/>
      <c r="B1320" s="57"/>
      <c r="C1320" s="925"/>
      <c r="D1320" s="925"/>
      <c r="E1320" s="925"/>
      <c r="F1320" s="925"/>
      <c r="G1320" s="925"/>
      <c r="H1320" s="925"/>
    </row>
    <row r="1321" spans="1:8" ht="18" customHeight="1" x14ac:dyDescent="0.25">
      <c r="A1321" s="57"/>
      <c r="B1321" s="57"/>
      <c r="C1321" s="925"/>
      <c r="D1321" s="925"/>
      <c r="E1321" s="925"/>
      <c r="F1321" s="925"/>
      <c r="G1321" s="925"/>
      <c r="H1321" s="925"/>
    </row>
    <row r="1322" spans="1:8" ht="18" customHeight="1" x14ac:dyDescent="0.25">
      <c r="A1322" s="57"/>
      <c r="B1322" s="57"/>
      <c r="C1322" s="925"/>
      <c r="D1322" s="925"/>
      <c r="E1322" s="925"/>
      <c r="F1322" s="925"/>
      <c r="G1322" s="925"/>
      <c r="H1322" s="925"/>
    </row>
    <row r="1323" spans="1:8" ht="18" customHeight="1" x14ac:dyDescent="0.25">
      <c r="A1323" s="57"/>
      <c r="B1323" s="57"/>
      <c r="C1323" s="925"/>
      <c r="D1323" s="925"/>
      <c r="E1323" s="925"/>
      <c r="F1323" s="925"/>
      <c r="G1323" s="925"/>
      <c r="H1323" s="925"/>
    </row>
    <row r="1324" spans="1:8" ht="18" customHeight="1" x14ac:dyDescent="0.25">
      <c r="A1324" s="57"/>
      <c r="B1324" s="57"/>
      <c r="C1324" s="925"/>
      <c r="D1324" s="925"/>
      <c r="E1324" s="925"/>
      <c r="F1324" s="925"/>
      <c r="G1324" s="925"/>
      <c r="H1324" s="925"/>
    </row>
    <row r="1325" spans="1:8" ht="18" customHeight="1" x14ac:dyDescent="0.25">
      <c r="A1325" s="57"/>
      <c r="B1325" s="57"/>
      <c r="C1325" s="925"/>
      <c r="D1325" s="925"/>
      <c r="E1325" s="925"/>
      <c r="F1325" s="925"/>
      <c r="G1325" s="925"/>
      <c r="H1325" s="925"/>
    </row>
    <row r="1326" spans="1:8" ht="18" customHeight="1" x14ac:dyDescent="0.25">
      <c r="A1326" s="57"/>
      <c r="B1326" s="57"/>
      <c r="C1326" s="925"/>
      <c r="D1326" s="925"/>
      <c r="E1326" s="925"/>
      <c r="F1326" s="925"/>
      <c r="G1326" s="925"/>
      <c r="H1326" s="925"/>
    </row>
    <row r="1327" spans="1:8" ht="18" customHeight="1" x14ac:dyDescent="0.25">
      <c r="A1327" s="57"/>
      <c r="B1327" s="57"/>
      <c r="C1327" s="925"/>
      <c r="D1327" s="925"/>
      <c r="E1327" s="925"/>
      <c r="F1327" s="925"/>
      <c r="G1327" s="925"/>
      <c r="H1327" s="925"/>
    </row>
    <row r="1328" spans="1:8" ht="18" customHeight="1" x14ac:dyDescent="0.25">
      <c r="A1328" s="57"/>
      <c r="B1328" s="57"/>
      <c r="C1328" s="925"/>
      <c r="D1328" s="925"/>
      <c r="E1328" s="925"/>
      <c r="F1328" s="925"/>
      <c r="G1328" s="925"/>
      <c r="H1328" s="925"/>
    </row>
    <row r="1329" spans="1:8" ht="18" customHeight="1" x14ac:dyDescent="0.25">
      <c r="A1329" s="57"/>
      <c r="B1329" s="57"/>
      <c r="C1329" s="925"/>
      <c r="D1329" s="925"/>
      <c r="E1329" s="925"/>
      <c r="F1329" s="925"/>
      <c r="G1329" s="925"/>
      <c r="H1329" s="925"/>
    </row>
    <row r="1330" spans="1:8" ht="18" customHeight="1" x14ac:dyDescent="0.25">
      <c r="A1330" s="57"/>
      <c r="B1330" s="57"/>
      <c r="C1330" s="925"/>
      <c r="D1330" s="925"/>
      <c r="E1330" s="925"/>
      <c r="F1330" s="925"/>
      <c r="G1330" s="925"/>
      <c r="H1330" s="925"/>
    </row>
    <row r="1331" spans="1:8" ht="18" customHeight="1" x14ac:dyDescent="0.25">
      <c r="A1331" s="57"/>
      <c r="B1331" s="57"/>
      <c r="C1331" s="925"/>
      <c r="D1331" s="925"/>
      <c r="E1331" s="925"/>
      <c r="F1331" s="925"/>
      <c r="G1331" s="925"/>
      <c r="H1331" s="925"/>
    </row>
    <row r="1332" spans="1:8" ht="18" customHeight="1" x14ac:dyDescent="0.25">
      <c r="A1332" s="57"/>
      <c r="B1332" s="57"/>
      <c r="C1332" s="925"/>
      <c r="D1332" s="925"/>
      <c r="E1332" s="925"/>
      <c r="F1332" s="925"/>
      <c r="G1332" s="925"/>
      <c r="H1332" s="925"/>
    </row>
    <row r="1333" spans="1:8" ht="18" customHeight="1" x14ac:dyDescent="0.25">
      <c r="A1333" s="57"/>
      <c r="B1333" s="57"/>
      <c r="C1333" s="925"/>
      <c r="D1333" s="925"/>
      <c r="E1333" s="925"/>
      <c r="F1333" s="925"/>
      <c r="G1333" s="925"/>
      <c r="H1333" s="925"/>
    </row>
    <row r="1334" spans="1:8" ht="18" customHeight="1" x14ac:dyDescent="0.25">
      <c r="A1334" s="57"/>
      <c r="B1334" s="57"/>
      <c r="C1334" s="925"/>
      <c r="D1334" s="925"/>
      <c r="E1334" s="925"/>
      <c r="F1334" s="925"/>
      <c r="G1334" s="925"/>
      <c r="H1334" s="925"/>
    </row>
    <row r="1335" spans="1:8" ht="18" customHeight="1" x14ac:dyDescent="0.25">
      <c r="A1335" s="57"/>
      <c r="B1335" s="57"/>
      <c r="C1335" s="925"/>
      <c r="D1335" s="925"/>
      <c r="E1335" s="925"/>
      <c r="F1335" s="925"/>
      <c r="G1335" s="925"/>
      <c r="H1335" s="925"/>
    </row>
    <row r="1336" spans="1:8" ht="18" customHeight="1" x14ac:dyDescent="0.25">
      <c r="A1336" s="57"/>
      <c r="B1336" s="57"/>
      <c r="C1336" s="925"/>
      <c r="D1336" s="925"/>
      <c r="E1336" s="925"/>
      <c r="F1336" s="925"/>
      <c r="G1336" s="925"/>
      <c r="H1336" s="925"/>
    </row>
    <row r="1337" spans="1:8" ht="18" customHeight="1" x14ac:dyDescent="0.25">
      <c r="A1337" s="57"/>
      <c r="B1337" s="57"/>
      <c r="C1337" s="925"/>
      <c r="D1337" s="925"/>
      <c r="E1337" s="925"/>
      <c r="F1337" s="925"/>
      <c r="G1337" s="925"/>
      <c r="H1337" s="925"/>
    </row>
    <row r="1338" spans="1:8" ht="18" customHeight="1" x14ac:dyDescent="0.25">
      <c r="A1338" s="57"/>
      <c r="B1338" s="57"/>
      <c r="C1338" s="925"/>
      <c r="D1338" s="925"/>
      <c r="E1338" s="925"/>
      <c r="F1338" s="925"/>
      <c r="G1338" s="925"/>
      <c r="H1338" s="925"/>
    </row>
    <row r="1339" spans="1:8" ht="18" customHeight="1" x14ac:dyDescent="0.25">
      <c r="A1339" s="57"/>
      <c r="B1339" s="57"/>
      <c r="C1339" s="925"/>
      <c r="D1339" s="925"/>
      <c r="E1339" s="925"/>
      <c r="F1339" s="925"/>
      <c r="G1339" s="925"/>
      <c r="H1339" s="925"/>
    </row>
    <row r="1340" spans="1:8" ht="18" customHeight="1" x14ac:dyDescent="0.25">
      <c r="A1340" s="57"/>
      <c r="B1340" s="57"/>
      <c r="C1340" s="925"/>
      <c r="D1340" s="925"/>
      <c r="E1340" s="925"/>
      <c r="F1340" s="925"/>
      <c r="G1340" s="925"/>
      <c r="H1340" s="925"/>
    </row>
    <row r="1341" spans="1:8" ht="18" customHeight="1" x14ac:dyDescent="0.25">
      <c r="A1341" s="57"/>
      <c r="B1341" s="57"/>
      <c r="C1341" s="925"/>
      <c r="D1341" s="925"/>
      <c r="E1341" s="925"/>
      <c r="F1341" s="925"/>
      <c r="G1341" s="925"/>
      <c r="H1341" s="925"/>
    </row>
    <row r="1342" spans="1:8" ht="18" customHeight="1" x14ac:dyDescent="0.25">
      <c r="A1342" s="57"/>
      <c r="B1342" s="57"/>
      <c r="C1342" s="925"/>
      <c r="D1342" s="925"/>
      <c r="E1342" s="925"/>
      <c r="F1342" s="925"/>
      <c r="G1342" s="925"/>
      <c r="H1342" s="925"/>
    </row>
    <row r="1343" spans="1:8" ht="18" customHeight="1" x14ac:dyDescent="0.25">
      <c r="A1343" s="57"/>
      <c r="B1343" s="57"/>
      <c r="C1343" s="925"/>
      <c r="D1343" s="925"/>
      <c r="E1343" s="925"/>
      <c r="F1343" s="925"/>
      <c r="G1343" s="925"/>
      <c r="H1343" s="925"/>
    </row>
    <row r="1344" spans="1:8" ht="18" customHeight="1" x14ac:dyDescent="0.25">
      <c r="A1344" s="57"/>
      <c r="B1344" s="57"/>
      <c r="C1344" s="925"/>
      <c r="D1344" s="925"/>
      <c r="E1344" s="925"/>
      <c r="F1344" s="925"/>
      <c r="G1344" s="925"/>
      <c r="H1344" s="925"/>
    </row>
    <row r="1345" spans="1:8" ht="18" customHeight="1" x14ac:dyDescent="0.25">
      <c r="A1345" s="57"/>
      <c r="B1345" s="57"/>
      <c r="C1345" s="925"/>
      <c r="D1345" s="925"/>
      <c r="E1345" s="925"/>
      <c r="F1345" s="925"/>
      <c r="G1345" s="925"/>
      <c r="H1345" s="925"/>
    </row>
    <row r="1346" spans="1:8" ht="18" customHeight="1" x14ac:dyDescent="0.25">
      <c r="A1346" s="57"/>
      <c r="B1346" s="57"/>
      <c r="C1346" s="925"/>
      <c r="D1346" s="925"/>
      <c r="E1346" s="925"/>
      <c r="F1346" s="925"/>
      <c r="G1346" s="925"/>
      <c r="H1346" s="925"/>
    </row>
    <row r="1347" spans="1:8" ht="18" customHeight="1" x14ac:dyDescent="0.25">
      <c r="A1347" s="57"/>
      <c r="B1347" s="57"/>
      <c r="C1347" s="925"/>
      <c r="D1347" s="925"/>
      <c r="E1347" s="925"/>
      <c r="F1347" s="925"/>
      <c r="G1347" s="925"/>
      <c r="H1347" s="925"/>
    </row>
    <row r="1348" spans="1:8" ht="18" customHeight="1" x14ac:dyDescent="0.25">
      <c r="A1348" s="57"/>
      <c r="B1348" s="57"/>
      <c r="C1348" s="925"/>
      <c r="D1348" s="925"/>
      <c r="E1348" s="925"/>
      <c r="F1348" s="925"/>
      <c r="G1348" s="925"/>
      <c r="H1348" s="925"/>
    </row>
    <row r="1349" spans="1:8" ht="18" customHeight="1" x14ac:dyDescent="0.25">
      <c r="A1349" s="57"/>
      <c r="B1349" s="57"/>
      <c r="C1349" s="925"/>
      <c r="D1349" s="925"/>
      <c r="E1349" s="925"/>
      <c r="F1349" s="925"/>
      <c r="G1349" s="925"/>
      <c r="H1349" s="925"/>
    </row>
    <row r="1350" spans="1:8" ht="18" customHeight="1" x14ac:dyDescent="0.25">
      <c r="A1350" s="57"/>
      <c r="B1350" s="57"/>
      <c r="C1350" s="925"/>
      <c r="D1350" s="925"/>
      <c r="E1350" s="925"/>
      <c r="F1350" s="925"/>
      <c r="G1350" s="925"/>
      <c r="H1350" s="925"/>
    </row>
    <row r="1351" spans="1:8" ht="18" customHeight="1" x14ac:dyDescent="0.25">
      <c r="A1351" s="57"/>
      <c r="B1351" s="57"/>
      <c r="C1351" s="925"/>
      <c r="D1351" s="925"/>
      <c r="E1351" s="925"/>
      <c r="F1351" s="925"/>
      <c r="G1351" s="925"/>
      <c r="H1351" s="925"/>
    </row>
    <row r="1352" spans="1:8" ht="18" customHeight="1" x14ac:dyDescent="0.25">
      <c r="A1352" s="57"/>
      <c r="B1352" s="57"/>
      <c r="C1352" s="925"/>
      <c r="D1352" s="925"/>
      <c r="E1352" s="925"/>
      <c r="F1352" s="925"/>
      <c r="G1352" s="925"/>
      <c r="H1352" s="925"/>
    </row>
    <row r="1353" spans="1:8" ht="18" customHeight="1" x14ac:dyDescent="0.25">
      <c r="A1353" s="57"/>
      <c r="B1353" s="57"/>
      <c r="C1353" s="925"/>
      <c r="D1353" s="925"/>
      <c r="E1353" s="925"/>
      <c r="F1353" s="925"/>
      <c r="G1353" s="925"/>
      <c r="H1353" s="925"/>
    </row>
    <row r="1354" spans="1:8" ht="18" customHeight="1" x14ac:dyDescent="0.25">
      <c r="A1354" s="57"/>
      <c r="B1354" s="57"/>
      <c r="C1354" s="925"/>
      <c r="D1354" s="925"/>
      <c r="E1354" s="925"/>
      <c r="F1354" s="925"/>
      <c r="G1354" s="925"/>
      <c r="H1354" s="925"/>
    </row>
    <row r="1355" spans="1:8" ht="18" customHeight="1" x14ac:dyDescent="0.25">
      <c r="A1355" s="57"/>
      <c r="B1355" s="57"/>
      <c r="C1355" s="925"/>
      <c r="D1355" s="925"/>
      <c r="E1355" s="925"/>
      <c r="F1355" s="925"/>
      <c r="G1355" s="925"/>
      <c r="H1355" s="925"/>
    </row>
    <row r="1356" spans="1:8" ht="18" customHeight="1" x14ac:dyDescent="0.25">
      <c r="A1356" s="57"/>
      <c r="B1356" s="57"/>
      <c r="C1356" s="925"/>
      <c r="D1356" s="925"/>
      <c r="E1356" s="925"/>
      <c r="F1356" s="925"/>
      <c r="G1356" s="925"/>
      <c r="H1356" s="925"/>
    </row>
    <row r="1357" spans="1:8" ht="18" customHeight="1" x14ac:dyDescent="0.25">
      <c r="A1357" s="57"/>
      <c r="B1357" s="57"/>
      <c r="C1357" s="925"/>
      <c r="D1357" s="925"/>
      <c r="E1357" s="925"/>
      <c r="F1357" s="925"/>
      <c r="G1357" s="925"/>
      <c r="H1357" s="925"/>
    </row>
    <row r="1358" spans="1:8" ht="18" customHeight="1" x14ac:dyDescent="0.25">
      <c r="A1358" s="57"/>
      <c r="B1358" s="57"/>
      <c r="C1358" s="925"/>
      <c r="D1358" s="925"/>
      <c r="E1358" s="925"/>
      <c r="F1358" s="925"/>
      <c r="G1358" s="925"/>
      <c r="H1358" s="925"/>
    </row>
    <row r="1359" spans="1:8" ht="18" customHeight="1" x14ac:dyDescent="0.25">
      <c r="A1359" s="57"/>
      <c r="B1359" s="57"/>
      <c r="C1359" s="925"/>
      <c r="D1359" s="925"/>
      <c r="E1359" s="925"/>
      <c r="F1359" s="925"/>
      <c r="G1359" s="925"/>
      <c r="H1359" s="925"/>
    </row>
    <row r="1360" spans="1:8" ht="18" customHeight="1" x14ac:dyDescent="0.25">
      <c r="A1360" s="57"/>
      <c r="B1360" s="57"/>
      <c r="C1360" s="925"/>
      <c r="D1360" s="925"/>
      <c r="E1360" s="925"/>
      <c r="F1360" s="925"/>
      <c r="G1360" s="925"/>
      <c r="H1360" s="925"/>
    </row>
    <row r="1361" spans="1:8" ht="18" customHeight="1" x14ac:dyDescent="0.25">
      <c r="A1361" s="57"/>
      <c r="B1361" s="57"/>
      <c r="C1361" s="925"/>
      <c r="D1361" s="925"/>
      <c r="E1361" s="925"/>
      <c r="F1361" s="925"/>
      <c r="G1361" s="925"/>
      <c r="H1361" s="925"/>
    </row>
    <row r="1362" spans="1:8" ht="18" customHeight="1" x14ac:dyDescent="0.25">
      <c r="A1362" s="57"/>
      <c r="B1362" s="57"/>
      <c r="C1362" s="925"/>
      <c r="D1362" s="925"/>
      <c r="E1362" s="925"/>
      <c r="F1362" s="925"/>
      <c r="G1362" s="925"/>
      <c r="H1362" s="925"/>
    </row>
    <row r="1363" spans="1:8" ht="18" customHeight="1" x14ac:dyDescent="0.25">
      <c r="A1363" s="57"/>
      <c r="B1363" s="57"/>
      <c r="C1363" s="925"/>
      <c r="D1363" s="925"/>
      <c r="E1363" s="925"/>
      <c r="F1363" s="925"/>
      <c r="G1363" s="925"/>
      <c r="H1363" s="925"/>
    </row>
    <row r="1364" spans="1:8" ht="18" customHeight="1" x14ac:dyDescent="0.25">
      <c r="A1364" s="57"/>
      <c r="B1364" s="57"/>
      <c r="C1364" s="925"/>
      <c r="D1364" s="925"/>
      <c r="E1364" s="925"/>
      <c r="F1364" s="925"/>
      <c r="G1364" s="925"/>
      <c r="H1364" s="925"/>
    </row>
    <row r="1365" spans="1:8" ht="18" customHeight="1" x14ac:dyDescent="0.25">
      <c r="A1365" s="57"/>
      <c r="B1365" s="57"/>
      <c r="C1365" s="925"/>
      <c r="D1365" s="925"/>
      <c r="E1365" s="925"/>
      <c r="F1365" s="925"/>
      <c r="G1365" s="925"/>
      <c r="H1365" s="925"/>
    </row>
    <row r="1366" spans="1:8" ht="18" customHeight="1" x14ac:dyDescent="0.25">
      <c r="A1366" s="57"/>
      <c r="B1366" s="57"/>
      <c r="C1366" s="925"/>
      <c r="D1366" s="925"/>
      <c r="E1366" s="925"/>
      <c r="F1366" s="925"/>
      <c r="G1366" s="925"/>
      <c r="H1366" s="925"/>
    </row>
    <row r="1367" spans="1:8" ht="18" customHeight="1" x14ac:dyDescent="0.25">
      <c r="A1367" s="57"/>
      <c r="B1367" s="57"/>
      <c r="C1367" s="925"/>
      <c r="D1367" s="925"/>
      <c r="E1367" s="925"/>
      <c r="F1367" s="925"/>
      <c r="G1367" s="925"/>
      <c r="H1367" s="925"/>
    </row>
    <row r="1368" spans="1:8" ht="18" customHeight="1" x14ac:dyDescent="0.25">
      <c r="A1368" s="57"/>
      <c r="B1368" s="57"/>
      <c r="C1368" s="925"/>
      <c r="D1368" s="925"/>
      <c r="E1368" s="925"/>
      <c r="F1368" s="925"/>
      <c r="G1368" s="925"/>
      <c r="H1368" s="925"/>
    </row>
    <row r="1369" spans="1:8" ht="18" customHeight="1" x14ac:dyDescent="0.25">
      <c r="A1369" s="57"/>
      <c r="B1369" s="57"/>
      <c r="C1369" s="925"/>
      <c r="D1369" s="925"/>
      <c r="E1369" s="925"/>
      <c r="F1369" s="925"/>
      <c r="G1369" s="925"/>
      <c r="H1369" s="925"/>
    </row>
    <row r="1370" spans="1:8" ht="18" customHeight="1" x14ac:dyDescent="0.25">
      <c r="A1370" s="57"/>
      <c r="B1370" s="57"/>
      <c r="C1370" s="925"/>
      <c r="D1370" s="925"/>
      <c r="E1370" s="925"/>
      <c r="F1370" s="925"/>
      <c r="G1370" s="925"/>
      <c r="H1370" s="925"/>
    </row>
    <row r="1371" spans="1:8" ht="18" customHeight="1" x14ac:dyDescent="0.25">
      <c r="A1371" s="57"/>
      <c r="B1371" s="57"/>
      <c r="C1371" s="925"/>
      <c r="D1371" s="925"/>
      <c r="E1371" s="925"/>
      <c r="F1371" s="925"/>
      <c r="G1371" s="925"/>
      <c r="H1371" s="925"/>
    </row>
    <row r="1372" spans="1:8" ht="18" customHeight="1" x14ac:dyDescent="0.25">
      <c r="A1372" s="57"/>
      <c r="B1372" s="57"/>
      <c r="C1372" s="925"/>
      <c r="D1372" s="925"/>
      <c r="E1372" s="925"/>
      <c r="F1372" s="925"/>
      <c r="G1372" s="925"/>
      <c r="H1372" s="925"/>
    </row>
    <row r="1373" spans="1:8" ht="18" customHeight="1" x14ac:dyDescent="0.25">
      <c r="A1373" s="57"/>
      <c r="B1373" s="57"/>
      <c r="C1373" s="925"/>
      <c r="D1373" s="925"/>
      <c r="E1373" s="925"/>
      <c r="F1373" s="925"/>
      <c r="G1373" s="925"/>
      <c r="H1373" s="925"/>
    </row>
    <row r="1374" spans="1:8" ht="18" customHeight="1" x14ac:dyDescent="0.25">
      <c r="A1374" s="57"/>
      <c r="B1374" s="57"/>
      <c r="C1374" s="925"/>
      <c r="D1374" s="925"/>
      <c r="E1374" s="925"/>
      <c r="F1374" s="925"/>
      <c r="G1374" s="925"/>
      <c r="H1374" s="925"/>
    </row>
    <row r="1375" spans="1:8" ht="18" customHeight="1" x14ac:dyDescent="0.25">
      <c r="A1375" s="57"/>
      <c r="B1375" s="57"/>
      <c r="C1375" s="925"/>
      <c r="D1375" s="925"/>
      <c r="E1375" s="925"/>
      <c r="F1375" s="925"/>
      <c r="G1375" s="925"/>
      <c r="H1375" s="925"/>
    </row>
    <row r="1376" spans="1:8" ht="18" customHeight="1" x14ac:dyDescent="0.25">
      <c r="A1376" s="57"/>
      <c r="B1376" s="57"/>
      <c r="C1376" s="925"/>
      <c r="D1376" s="925"/>
      <c r="E1376" s="925"/>
      <c r="F1376" s="925"/>
      <c r="G1376" s="925"/>
      <c r="H1376" s="925"/>
    </row>
    <row r="1377" spans="1:8" ht="18" customHeight="1" x14ac:dyDescent="0.25">
      <c r="A1377" s="57"/>
      <c r="B1377" s="57"/>
      <c r="C1377" s="925"/>
      <c r="D1377" s="925"/>
      <c r="E1377" s="925"/>
      <c r="F1377" s="925"/>
      <c r="G1377" s="925"/>
      <c r="H1377" s="925"/>
    </row>
    <row r="1378" spans="1:8" ht="18" customHeight="1" x14ac:dyDescent="0.25">
      <c r="A1378" s="57"/>
      <c r="B1378" s="57"/>
      <c r="C1378" s="925"/>
      <c r="D1378" s="925"/>
      <c r="E1378" s="925"/>
      <c r="F1378" s="925"/>
      <c r="G1378" s="925"/>
      <c r="H1378" s="925"/>
    </row>
    <row r="1379" spans="1:8" ht="18" customHeight="1" x14ac:dyDescent="0.25">
      <c r="A1379" s="57"/>
      <c r="B1379" s="57"/>
      <c r="C1379" s="925"/>
      <c r="D1379" s="925"/>
      <c r="E1379" s="925"/>
      <c r="F1379" s="925"/>
      <c r="G1379" s="925"/>
      <c r="H1379" s="925"/>
    </row>
    <row r="1380" spans="1:8" ht="18" customHeight="1" x14ac:dyDescent="0.25">
      <c r="A1380" s="57"/>
      <c r="B1380" s="57"/>
      <c r="C1380" s="925"/>
      <c r="D1380" s="925"/>
      <c r="E1380" s="925"/>
      <c r="F1380" s="925"/>
      <c r="G1380" s="925"/>
      <c r="H1380" s="925"/>
    </row>
    <row r="1381" spans="1:8" ht="18" customHeight="1" x14ac:dyDescent="0.25">
      <c r="A1381" s="57"/>
      <c r="B1381" s="57"/>
      <c r="C1381" s="925"/>
      <c r="D1381" s="925"/>
      <c r="E1381" s="925"/>
      <c r="F1381" s="925"/>
      <c r="G1381" s="925"/>
      <c r="H1381" s="925"/>
    </row>
    <row r="1382" spans="1:8" ht="18" customHeight="1" x14ac:dyDescent="0.25">
      <c r="A1382" s="57"/>
      <c r="B1382" s="57"/>
      <c r="C1382" s="925"/>
      <c r="D1382" s="925"/>
      <c r="E1382" s="925"/>
      <c r="F1382" s="925"/>
      <c r="G1382" s="925"/>
      <c r="H1382" s="925"/>
    </row>
    <row r="1383" spans="1:8" ht="18" customHeight="1" x14ac:dyDescent="0.25">
      <c r="A1383" s="57"/>
      <c r="B1383" s="57"/>
      <c r="C1383" s="925"/>
      <c r="D1383" s="925"/>
      <c r="E1383" s="925"/>
      <c r="F1383" s="925"/>
      <c r="G1383" s="925"/>
      <c r="H1383" s="925"/>
    </row>
    <row r="1384" spans="1:8" ht="18" customHeight="1" x14ac:dyDescent="0.25">
      <c r="A1384" s="57"/>
      <c r="B1384" s="57"/>
      <c r="C1384" s="925"/>
      <c r="D1384" s="925"/>
      <c r="E1384" s="925"/>
      <c r="F1384" s="925"/>
      <c r="G1384" s="925"/>
      <c r="H1384" s="925"/>
    </row>
    <row r="1385" spans="1:8" ht="18" customHeight="1" x14ac:dyDescent="0.25">
      <c r="A1385" s="57"/>
      <c r="B1385" s="57"/>
      <c r="C1385" s="925"/>
      <c r="D1385" s="925"/>
      <c r="E1385" s="925"/>
      <c r="F1385" s="925"/>
      <c r="G1385" s="925"/>
      <c r="H1385" s="925"/>
    </row>
    <row r="1386" spans="1:8" ht="18" customHeight="1" x14ac:dyDescent="0.25">
      <c r="A1386" s="57"/>
      <c r="B1386" s="57"/>
      <c r="C1386" s="925"/>
      <c r="D1386" s="925"/>
      <c r="E1386" s="925"/>
      <c r="F1386" s="925"/>
      <c r="G1386" s="925"/>
      <c r="H1386" s="925"/>
    </row>
    <row r="1387" spans="1:8" ht="18" customHeight="1" x14ac:dyDescent="0.25">
      <c r="A1387" s="57"/>
      <c r="B1387" s="57"/>
      <c r="C1387" s="925"/>
      <c r="D1387" s="925"/>
      <c r="E1387" s="925"/>
      <c r="F1387" s="925"/>
      <c r="G1387" s="925"/>
      <c r="H1387" s="925"/>
    </row>
    <row r="1388" spans="1:8" ht="18" customHeight="1" x14ac:dyDescent="0.25">
      <c r="A1388" s="57"/>
      <c r="B1388" s="57"/>
      <c r="C1388" s="925"/>
      <c r="D1388" s="925"/>
      <c r="E1388" s="925"/>
      <c r="F1388" s="925"/>
      <c r="G1388" s="925"/>
      <c r="H1388" s="925"/>
    </row>
    <row r="1389" spans="1:8" ht="18" customHeight="1" x14ac:dyDescent="0.25">
      <c r="A1389" s="57"/>
      <c r="B1389" s="57"/>
      <c r="C1389" s="925"/>
      <c r="D1389" s="925"/>
      <c r="E1389" s="925"/>
      <c r="F1389" s="925"/>
      <c r="G1389" s="925"/>
      <c r="H1389" s="925"/>
    </row>
    <row r="1390" spans="1:8" ht="18" customHeight="1" x14ac:dyDescent="0.25">
      <c r="A1390" s="57"/>
      <c r="B1390" s="57"/>
      <c r="C1390" s="925"/>
      <c r="D1390" s="925"/>
      <c r="E1390" s="925"/>
      <c r="F1390" s="925"/>
      <c r="G1390" s="925"/>
      <c r="H1390" s="925"/>
    </row>
    <row r="1391" spans="1:8" ht="18" customHeight="1" x14ac:dyDescent="0.25">
      <c r="A1391" s="57"/>
      <c r="B1391" s="57"/>
      <c r="C1391" s="925"/>
      <c r="D1391" s="925"/>
      <c r="E1391" s="925"/>
      <c r="F1391" s="925"/>
      <c r="G1391" s="925"/>
      <c r="H1391" s="925"/>
    </row>
    <row r="1392" spans="1:8" ht="18" customHeight="1" x14ac:dyDescent="0.25">
      <c r="A1392" s="57"/>
      <c r="B1392" s="57"/>
      <c r="C1392" s="925"/>
      <c r="D1392" s="925"/>
      <c r="E1392" s="925"/>
      <c r="F1392" s="925"/>
      <c r="G1392" s="925"/>
      <c r="H1392" s="925"/>
    </row>
    <row r="1393" spans="1:8" ht="18" customHeight="1" x14ac:dyDescent="0.25">
      <c r="A1393" s="57"/>
      <c r="B1393" s="57"/>
      <c r="C1393" s="925"/>
      <c r="D1393" s="925"/>
      <c r="E1393" s="925"/>
      <c r="F1393" s="925"/>
      <c r="G1393" s="925"/>
      <c r="H1393" s="925"/>
    </row>
    <row r="1394" spans="1:8" ht="18" customHeight="1" x14ac:dyDescent="0.25">
      <c r="A1394" s="57"/>
      <c r="B1394" s="57"/>
      <c r="C1394" s="925"/>
      <c r="D1394" s="925"/>
      <c r="E1394" s="925"/>
      <c r="F1394" s="925"/>
      <c r="G1394" s="925"/>
      <c r="H1394" s="925"/>
    </row>
    <row r="1395" spans="1:8" ht="18" customHeight="1" x14ac:dyDescent="0.25">
      <c r="A1395" s="57"/>
      <c r="B1395" s="57"/>
      <c r="C1395" s="925"/>
      <c r="D1395" s="925"/>
      <c r="E1395" s="925"/>
      <c r="F1395" s="925"/>
      <c r="G1395" s="925"/>
      <c r="H1395" s="925"/>
    </row>
    <row r="1396" spans="1:8" ht="18" customHeight="1" x14ac:dyDescent="0.25">
      <c r="A1396" s="57"/>
      <c r="B1396" s="57"/>
      <c r="C1396" s="925"/>
      <c r="D1396" s="925"/>
      <c r="E1396" s="925"/>
      <c r="F1396" s="925"/>
      <c r="G1396" s="925"/>
      <c r="H1396" s="925"/>
    </row>
    <row r="1397" spans="1:8" ht="18" customHeight="1" x14ac:dyDescent="0.25">
      <c r="A1397" s="57"/>
      <c r="B1397" s="57"/>
      <c r="C1397" s="925"/>
      <c r="D1397" s="925"/>
      <c r="E1397" s="925"/>
      <c r="F1397" s="925"/>
      <c r="G1397" s="925"/>
      <c r="H1397" s="925"/>
    </row>
    <row r="1398" spans="1:8" ht="18" customHeight="1" x14ac:dyDescent="0.25">
      <c r="A1398" s="57"/>
      <c r="B1398" s="57"/>
      <c r="C1398" s="925"/>
      <c r="D1398" s="925"/>
      <c r="E1398" s="925"/>
      <c r="F1398" s="925"/>
      <c r="G1398" s="925"/>
      <c r="H1398" s="925"/>
    </row>
    <row r="1399" spans="1:8" ht="18" customHeight="1" x14ac:dyDescent="0.25">
      <c r="A1399" s="57"/>
      <c r="B1399" s="57"/>
      <c r="C1399" s="925"/>
      <c r="D1399" s="925"/>
      <c r="E1399" s="925"/>
      <c r="F1399" s="925"/>
      <c r="G1399" s="925"/>
      <c r="H1399" s="925"/>
    </row>
    <row r="1400" spans="1:8" ht="18" customHeight="1" x14ac:dyDescent="0.25">
      <c r="A1400" s="57"/>
      <c r="B1400" s="57"/>
      <c r="C1400" s="925"/>
      <c r="D1400" s="925"/>
      <c r="E1400" s="925"/>
      <c r="F1400" s="925"/>
      <c r="G1400" s="925"/>
      <c r="H1400" s="925"/>
    </row>
    <row r="1401" spans="1:8" ht="18" customHeight="1" x14ac:dyDescent="0.25">
      <c r="A1401" s="57"/>
      <c r="B1401" s="57"/>
      <c r="C1401" s="925"/>
      <c r="D1401" s="925"/>
      <c r="E1401" s="925"/>
      <c r="F1401" s="925"/>
      <c r="G1401" s="925"/>
      <c r="H1401" s="925"/>
    </row>
    <row r="1402" spans="1:8" ht="18" customHeight="1" x14ac:dyDescent="0.25">
      <c r="A1402" s="57"/>
      <c r="B1402" s="57"/>
      <c r="C1402" s="925"/>
      <c r="D1402" s="925"/>
      <c r="E1402" s="925"/>
      <c r="F1402" s="925"/>
      <c r="G1402" s="925"/>
      <c r="H1402" s="925"/>
    </row>
    <row r="1403" spans="1:8" ht="18" customHeight="1" x14ac:dyDescent="0.25">
      <c r="A1403" s="57"/>
      <c r="B1403" s="57"/>
      <c r="C1403" s="925"/>
      <c r="D1403" s="925"/>
      <c r="E1403" s="925"/>
      <c r="F1403" s="925"/>
      <c r="G1403" s="925"/>
      <c r="H1403" s="925"/>
    </row>
    <row r="1404" spans="1:8" ht="18" customHeight="1" x14ac:dyDescent="0.25">
      <c r="A1404" s="57"/>
      <c r="B1404" s="57"/>
      <c r="C1404" s="925"/>
      <c r="D1404" s="925"/>
      <c r="E1404" s="925"/>
      <c r="F1404" s="925"/>
      <c r="G1404" s="925"/>
      <c r="H1404" s="925"/>
    </row>
    <row r="1405" spans="1:8" ht="18" customHeight="1" x14ac:dyDescent="0.25">
      <c r="A1405" s="57"/>
      <c r="B1405" s="57"/>
      <c r="C1405" s="925"/>
      <c r="D1405" s="925"/>
      <c r="E1405" s="925"/>
      <c r="F1405" s="925"/>
      <c r="G1405" s="925"/>
      <c r="H1405" s="925"/>
    </row>
    <row r="1406" spans="1:8" ht="18" customHeight="1" x14ac:dyDescent="0.25">
      <c r="A1406" s="57"/>
      <c r="B1406" s="57"/>
      <c r="C1406" s="925"/>
      <c r="D1406" s="925"/>
      <c r="E1406" s="925"/>
      <c r="F1406" s="925"/>
      <c r="G1406" s="925"/>
      <c r="H1406" s="925"/>
    </row>
    <row r="1407" spans="1:8" ht="18" customHeight="1" x14ac:dyDescent="0.25">
      <c r="A1407" s="57"/>
      <c r="B1407" s="57"/>
      <c r="C1407" s="925"/>
      <c r="D1407" s="925"/>
      <c r="E1407" s="925"/>
      <c r="F1407" s="925"/>
      <c r="G1407" s="925"/>
      <c r="H1407" s="925"/>
    </row>
    <row r="1408" spans="1:8" ht="18" customHeight="1" x14ac:dyDescent="0.25">
      <c r="A1408" s="57"/>
      <c r="B1408" s="57"/>
      <c r="C1408" s="925"/>
      <c r="D1408" s="925"/>
      <c r="E1408" s="925"/>
      <c r="F1408" s="925"/>
      <c r="G1408" s="925"/>
      <c r="H1408" s="925"/>
    </row>
    <row r="1409" spans="1:8" ht="18" customHeight="1" x14ac:dyDescent="0.25">
      <c r="A1409" s="57"/>
      <c r="B1409" s="57"/>
      <c r="C1409" s="925"/>
      <c r="D1409" s="925"/>
      <c r="E1409" s="925"/>
      <c r="F1409" s="925"/>
      <c r="G1409" s="925"/>
      <c r="H1409" s="925"/>
    </row>
    <row r="1410" spans="1:8" ht="18" customHeight="1" x14ac:dyDescent="0.25">
      <c r="A1410" s="57"/>
      <c r="B1410" s="57"/>
      <c r="C1410" s="925"/>
      <c r="D1410" s="925"/>
      <c r="E1410" s="925"/>
      <c r="F1410" s="925"/>
      <c r="G1410" s="925"/>
      <c r="H1410" s="925"/>
    </row>
    <row r="1411" spans="1:8" ht="18" customHeight="1" x14ac:dyDescent="0.25">
      <c r="A1411" s="57"/>
      <c r="B1411" s="57"/>
      <c r="C1411" s="925"/>
      <c r="D1411" s="925"/>
      <c r="E1411" s="925"/>
      <c r="F1411" s="925"/>
      <c r="G1411" s="925"/>
      <c r="H1411" s="925"/>
    </row>
    <row r="1412" spans="1:8" ht="18" customHeight="1" x14ac:dyDescent="0.25">
      <c r="A1412" s="57"/>
      <c r="B1412" s="57"/>
      <c r="C1412" s="925"/>
      <c r="D1412" s="925"/>
      <c r="E1412" s="925"/>
      <c r="F1412" s="925"/>
      <c r="G1412" s="925"/>
      <c r="H1412" s="925"/>
    </row>
    <row r="1413" spans="1:8" ht="18" customHeight="1" x14ac:dyDescent="0.25">
      <c r="A1413" s="57"/>
      <c r="B1413" s="57"/>
      <c r="C1413" s="925"/>
      <c r="D1413" s="925"/>
      <c r="E1413" s="925"/>
      <c r="F1413" s="925"/>
      <c r="G1413" s="925"/>
      <c r="H1413" s="925"/>
    </row>
    <row r="1414" spans="1:8" ht="18" customHeight="1" x14ac:dyDescent="0.25">
      <c r="A1414" s="57"/>
      <c r="B1414" s="57"/>
      <c r="C1414" s="925"/>
      <c r="D1414" s="925"/>
      <c r="E1414" s="925"/>
      <c r="F1414" s="925"/>
      <c r="G1414" s="925"/>
      <c r="H1414" s="925"/>
    </row>
    <row r="1415" spans="1:8" ht="18" customHeight="1" x14ac:dyDescent="0.25">
      <c r="A1415" s="57"/>
      <c r="B1415" s="57"/>
      <c r="C1415" s="925"/>
      <c r="D1415" s="925"/>
      <c r="E1415" s="925"/>
      <c r="F1415" s="925"/>
      <c r="G1415" s="925"/>
      <c r="H1415" s="925"/>
    </row>
    <row r="1416" spans="1:8" ht="18" customHeight="1" x14ac:dyDescent="0.25">
      <c r="A1416" s="57"/>
      <c r="B1416" s="57"/>
      <c r="C1416" s="925"/>
      <c r="D1416" s="925"/>
      <c r="E1416" s="925"/>
      <c r="F1416" s="925"/>
      <c r="G1416" s="925"/>
      <c r="H1416" s="925"/>
    </row>
    <row r="1417" spans="1:8" ht="18" customHeight="1" x14ac:dyDescent="0.25">
      <c r="A1417" s="57"/>
      <c r="B1417" s="57"/>
      <c r="C1417" s="925"/>
      <c r="D1417" s="925"/>
      <c r="E1417" s="925"/>
      <c r="F1417" s="925"/>
      <c r="G1417" s="925"/>
      <c r="H1417" s="925"/>
    </row>
    <row r="1418" spans="1:8" ht="18" customHeight="1" x14ac:dyDescent="0.25">
      <c r="A1418" s="57"/>
      <c r="B1418" s="57"/>
      <c r="C1418" s="925"/>
      <c r="D1418" s="925"/>
      <c r="E1418" s="925"/>
      <c r="F1418" s="925"/>
      <c r="G1418" s="925"/>
      <c r="H1418" s="925"/>
    </row>
    <row r="1419" spans="1:8" ht="18" customHeight="1" x14ac:dyDescent="0.25">
      <c r="A1419" s="57"/>
      <c r="B1419" s="57"/>
      <c r="C1419" s="925"/>
      <c r="D1419" s="925"/>
      <c r="E1419" s="925"/>
      <c r="F1419" s="925"/>
      <c r="G1419" s="925"/>
      <c r="H1419" s="925"/>
    </row>
    <row r="1420" spans="1:8" ht="18" customHeight="1" x14ac:dyDescent="0.25">
      <c r="A1420" s="57"/>
      <c r="B1420" s="57"/>
      <c r="C1420" s="925"/>
      <c r="D1420" s="925"/>
      <c r="E1420" s="925"/>
      <c r="F1420" s="925"/>
      <c r="G1420" s="925"/>
      <c r="H1420" s="925"/>
    </row>
    <row r="1421" spans="1:8" ht="18" customHeight="1" x14ac:dyDescent="0.25">
      <c r="A1421" s="57"/>
      <c r="B1421" s="57"/>
      <c r="C1421" s="925"/>
      <c r="D1421" s="925"/>
      <c r="E1421" s="925"/>
      <c r="F1421" s="925"/>
      <c r="G1421" s="925"/>
      <c r="H1421" s="925"/>
    </row>
    <row r="1422" spans="1:8" ht="18" customHeight="1" x14ac:dyDescent="0.25">
      <c r="A1422" s="57"/>
      <c r="B1422" s="57"/>
      <c r="C1422" s="925"/>
      <c r="D1422" s="925"/>
      <c r="E1422" s="925"/>
      <c r="F1422" s="925"/>
      <c r="G1422" s="925"/>
      <c r="H1422" s="925"/>
    </row>
    <row r="1423" spans="1:8" ht="18" customHeight="1" x14ac:dyDescent="0.25">
      <c r="A1423" s="57"/>
      <c r="B1423" s="57"/>
      <c r="C1423" s="925"/>
      <c r="D1423" s="925"/>
      <c r="E1423" s="925"/>
      <c r="F1423" s="925"/>
      <c r="G1423" s="925"/>
      <c r="H1423" s="925"/>
    </row>
    <row r="1424" spans="1:8" ht="18" customHeight="1" x14ac:dyDescent="0.25">
      <c r="A1424" s="57"/>
      <c r="B1424" s="57"/>
      <c r="C1424" s="925"/>
      <c r="D1424" s="925"/>
      <c r="E1424" s="925"/>
      <c r="F1424" s="925"/>
      <c r="G1424" s="925"/>
      <c r="H1424" s="925"/>
    </row>
    <row r="1425" spans="1:8" ht="18" customHeight="1" x14ac:dyDescent="0.25">
      <c r="A1425" s="57"/>
      <c r="B1425" s="57"/>
      <c r="C1425" s="925"/>
      <c r="D1425" s="925"/>
      <c r="E1425" s="925"/>
      <c r="F1425" s="925"/>
      <c r="G1425" s="925"/>
      <c r="H1425" s="925"/>
    </row>
    <row r="1426" spans="1:8" ht="18" customHeight="1" x14ac:dyDescent="0.25">
      <c r="A1426" s="57"/>
      <c r="B1426" s="57"/>
      <c r="C1426" s="925"/>
      <c r="D1426" s="925"/>
      <c r="E1426" s="925"/>
      <c r="F1426" s="925"/>
      <c r="G1426" s="925"/>
      <c r="H1426" s="925"/>
    </row>
    <row r="1427" spans="1:8" ht="18" customHeight="1" x14ac:dyDescent="0.25">
      <c r="A1427" s="57"/>
      <c r="B1427" s="57"/>
      <c r="C1427" s="925"/>
      <c r="D1427" s="925"/>
      <c r="E1427" s="925"/>
      <c r="F1427" s="925"/>
      <c r="G1427" s="925"/>
      <c r="H1427" s="925"/>
    </row>
    <row r="1428" spans="1:8" ht="18" customHeight="1" x14ac:dyDescent="0.25">
      <c r="A1428" s="57"/>
      <c r="B1428" s="57"/>
      <c r="C1428" s="925"/>
      <c r="D1428" s="925"/>
      <c r="E1428" s="925"/>
      <c r="F1428" s="925"/>
      <c r="G1428" s="925"/>
      <c r="H1428" s="925"/>
    </row>
    <row r="1429" spans="1:8" ht="18" customHeight="1" x14ac:dyDescent="0.25">
      <c r="A1429" s="57"/>
      <c r="B1429" s="57"/>
      <c r="C1429" s="925"/>
      <c r="D1429" s="925"/>
      <c r="E1429" s="925"/>
      <c r="F1429" s="925"/>
      <c r="G1429" s="925"/>
      <c r="H1429" s="925"/>
    </row>
    <row r="1430" spans="1:8" ht="18" customHeight="1" x14ac:dyDescent="0.25">
      <c r="A1430" s="57"/>
      <c r="B1430" s="57"/>
      <c r="C1430" s="925"/>
      <c r="D1430" s="925"/>
      <c r="E1430" s="925"/>
      <c r="F1430" s="925"/>
      <c r="G1430" s="925"/>
      <c r="H1430" s="925"/>
    </row>
    <row r="1431" spans="1:8" ht="18" customHeight="1" x14ac:dyDescent="0.25">
      <c r="A1431" s="57"/>
      <c r="B1431" s="57"/>
      <c r="C1431" s="925"/>
      <c r="D1431" s="925"/>
      <c r="E1431" s="925"/>
      <c r="F1431" s="925"/>
      <c r="G1431" s="925"/>
      <c r="H1431" s="925"/>
    </row>
    <row r="1432" spans="1:8" ht="18" customHeight="1" x14ac:dyDescent="0.25">
      <c r="A1432" s="57"/>
      <c r="B1432" s="57"/>
      <c r="C1432" s="925"/>
      <c r="D1432" s="925"/>
      <c r="E1432" s="925"/>
      <c r="F1432" s="925"/>
      <c r="G1432" s="925"/>
      <c r="H1432" s="925"/>
    </row>
    <row r="1433" spans="1:8" ht="18" customHeight="1" x14ac:dyDescent="0.25">
      <c r="A1433" s="57"/>
      <c r="B1433" s="57"/>
      <c r="C1433" s="925"/>
      <c r="D1433" s="925"/>
      <c r="E1433" s="925"/>
      <c r="F1433" s="925"/>
      <c r="G1433" s="925"/>
      <c r="H1433" s="925"/>
    </row>
    <row r="1434" spans="1:8" ht="18" customHeight="1" x14ac:dyDescent="0.25">
      <c r="A1434" s="57"/>
      <c r="B1434" s="57"/>
      <c r="C1434" s="925"/>
      <c r="D1434" s="925"/>
      <c r="E1434" s="925"/>
      <c r="F1434" s="925"/>
      <c r="G1434" s="925"/>
      <c r="H1434" s="925"/>
    </row>
    <row r="1435" spans="1:8" ht="18" customHeight="1" x14ac:dyDescent="0.25">
      <c r="A1435" s="57"/>
      <c r="B1435" s="57"/>
      <c r="C1435" s="925"/>
      <c r="D1435" s="925"/>
      <c r="E1435" s="925"/>
      <c r="F1435" s="925"/>
      <c r="G1435" s="925"/>
      <c r="H1435" s="925"/>
    </row>
    <row r="1436" spans="1:8" ht="18" customHeight="1" x14ac:dyDescent="0.25">
      <c r="A1436" s="57"/>
      <c r="B1436" s="57"/>
      <c r="C1436" s="925"/>
      <c r="D1436" s="925"/>
      <c r="E1436" s="925"/>
      <c r="F1436" s="925"/>
      <c r="G1436" s="925"/>
      <c r="H1436" s="925"/>
    </row>
    <row r="1437" spans="1:8" ht="18" customHeight="1" x14ac:dyDescent="0.25">
      <c r="A1437" s="57"/>
      <c r="B1437" s="57"/>
      <c r="C1437" s="925"/>
      <c r="D1437" s="925"/>
      <c r="E1437" s="925"/>
      <c r="F1437" s="925"/>
      <c r="G1437" s="925"/>
      <c r="H1437" s="925"/>
    </row>
    <row r="1438" spans="1:8" ht="18" customHeight="1" x14ac:dyDescent="0.25">
      <c r="A1438" s="57"/>
      <c r="B1438" s="57"/>
      <c r="C1438" s="925"/>
      <c r="D1438" s="925"/>
      <c r="E1438" s="925"/>
      <c r="F1438" s="925"/>
      <c r="G1438" s="925"/>
      <c r="H1438" s="925"/>
    </row>
    <row r="1439" spans="1:8" ht="18" customHeight="1" x14ac:dyDescent="0.25">
      <c r="A1439" s="57"/>
      <c r="B1439" s="57"/>
      <c r="C1439" s="925"/>
      <c r="D1439" s="925"/>
      <c r="E1439" s="925"/>
      <c r="F1439" s="925"/>
      <c r="G1439" s="925"/>
      <c r="H1439" s="925"/>
    </row>
    <row r="1440" spans="1:8" ht="18" customHeight="1" x14ac:dyDescent="0.25">
      <c r="A1440" s="57"/>
      <c r="B1440" s="57"/>
      <c r="C1440" s="925"/>
      <c r="D1440" s="925"/>
      <c r="E1440" s="925"/>
      <c r="F1440" s="925"/>
      <c r="G1440" s="925"/>
      <c r="H1440" s="925"/>
    </row>
    <row r="1441" spans="1:8" ht="18" customHeight="1" x14ac:dyDescent="0.25">
      <c r="A1441" s="57"/>
      <c r="B1441" s="57"/>
      <c r="C1441" s="925"/>
      <c r="D1441" s="925"/>
      <c r="E1441" s="925"/>
      <c r="F1441" s="925"/>
      <c r="G1441" s="925"/>
      <c r="H1441" s="925"/>
    </row>
    <row r="1442" spans="1:8" ht="18" customHeight="1" x14ac:dyDescent="0.25">
      <c r="A1442" s="57"/>
      <c r="B1442" s="57"/>
      <c r="C1442" s="925"/>
      <c r="D1442" s="925"/>
      <c r="E1442" s="925"/>
      <c r="F1442" s="925"/>
      <c r="G1442" s="925"/>
      <c r="H1442" s="925"/>
    </row>
    <row r="1443" spans="1:8" ht="18" customHeight="1" x14ac:dyDescent="0.25">
      <c r="A1443" s="57"/>
      <c r="B1443" s="57"/>
      <c r="C1443" s="925"/>
      <c r="D1443" s="925"/>
      <c r="E1443" s="925"/>
      <c r="F1443" s="925"/>
      <c r="G1443" s="925"/>
      <c r="H1443" s="925"/>
    </row>
    <row r="1444" spans="1:8" ht="18" customHeight="1" x14ac:dyDescent="0.25">
      <c r="A1444" s="57"/>
      <c r="B1444" s="57"/>
      <c r="C1444" s="925"/>
      <c r="D1444" s="925"/>
      <c r="E1444" s="925"/>
      <c r="F1444" s="925"/>
      <c r="G1444" s="925"/>
      <c r="H1444" s="925"/>
    </row>
    <row r="1445" spans="1:8" ht="18" customHeight="1" x14ac:dyDescent="0.25">
      <c r="A1445" s="57"/>
      <c r="B1445" s="57"/>
      <c r="C1445" s="925"/>
      <c r="D1445" s="925"/>
      <c r="E1445" s="925"/>
      <c r="F1445" s="925"/>
      <c r="G1445" s="925"/>
      <c r="H1445" s="925"/>
    </row>
    <row r="1446" spans="1:8" ht="18" customHeight="1" x14ac:dyDescent="0.25">
      <c r="A1446" s="57"/>
      <c r="B1446" s="57"/>
      <c r="C1446" s="925"/>
      <c r="D1446" s="925"/>
      <c r="E1446" s="925"/>
      <c r="F1446" s="925"/>
      <c r="G1446" s="925"/>
      <c r="H1446" s="925"/>
    </row>
    <row r="1447" spans="1:8" ht="18" customHeight="1" x14ac:dyDescent="0.25">
      <c r="A1447" s="57"/>
      <c r="B1447" s="57"/>
      <c r="C1447" s="925"/>
      <c r="D1447" s="925"/>
      <c r="E1447" s="925"/>
      <c r="F1447" s="925"/>
      <c r="G1447" s="925"/>
      <c r="H1447" s="925"/>
    </row>
    <row r="1448" spans="1:8" ht="18" customHeight="1" x14ac:dyDescent="0.25">
      <c r="A1448" s="57"/>
      <c r="B1448" s="57"/>
      <c r="C1448" s="925"/>
      <c r="D1448" s="925"/>
      <c r="E1448" s="925"/>
      <c r="F1448" s="925"/>
      <c r="G1448" s="925"/>
      <c r="H1448" s="925"/>
    </row>
    <row r="1449" spans="1:8" ht="18" customHeight="1" x14ac:dyDescent="0.25">
      <c r="A1449" s="57"/>
      <c r="B1449" s="57"/>
      <c r="C1449" s="925"/>
      <c r="D1449" s="925"/>
      <c r="E1449" s="925"/>
      <c r="F1449" s="925"/>
      <c r="G1449" s="925"/>
      <c r="H1449" s="925"/>
    </row>
    <row r="1450" spans="1:8" ht="18" customHeight="1" x14ac:dyDescent="0.25">
      <c r="A1450" s="57"/>
      <c r="B1450" s="57"/>
      <c r="C1450" s="925"/>
      <c r="D1450" s="925"/>
      <c r="E1450" s="925"/>
      <c r="F1450" s="925"/>
      <c r="G1450" s="925"/>
      <c r="H1450" s="925"/>
    </row>
    <row r="1451" spans="1:8" ht="18" customHeight="1" x14ac:dyDescent="0.25">
      <c r="A1451" s="57"/>
      <c r="B1451" s="57"/>
      <c r="C1451" s="925"/>
      <c r="D1451" s="925"/>
      <c r="E1451" s="925"/>
      <c r="F1451" s="925"/>
      <c r="G1451" s="925"/>
      <c r="H1451" s="925"/>
    </row>
    <row r="1452" spans="1:8" ht="18" customHeight="1" x14ac:dyDescent="0.25">
      <c r="A1452" s="57"/>
      <c r="B1452" s="57"/>
      <c r="C1452" s="925"/>
      <c r="D1452" s="925"/>
      <c r="E1452" s="925"/>
      <c r="F1452" s="925"/>
      <c r="G1452" s="925"/>
      <c r="H1452" s="925"/>
    </row>
    <row r="1453" spans="1:8" ht="18" customHeight="1" x14ac:dyDescent="0.25">
      <c r="A1453" s="57"/>
      <c r="B1453" s="57"/>
      <c r="C1453" s="925"/>
      <c r="D1453" s="925"/>
      <c r="E1453" s="925"/>
      <c r="F1453" s="925"/>
      <c r="G1453" s="925"/>
      <c r="H1453" s="925"/>
    </row>
    <row r="1454" spans="1:8" ht="18" customHeight="1" x14ac:dyDescent="0.25">
      <c r="A1454" s="57"/>
      <c r="B1454" s="57"/>
      <c r="C1454" s="925"/>
      <c r="D1454" s="925"/>
      <c r="E1454" s="925"/>
      <c r="F1454" s="925"/>
      <c r="G1454" s="925"/>
      <c r="H1454" s="925"/>
    </row>
    <row r="1455" spans="1:8" ht="18" customHeight="1" x14ac:dyDescent="0.25">
      <c r="A1455" s="57"/>
      <c r="B1455" s="57"/>
      <c r="C1455" s="925"/>
      <c r="D1455" s="925"/>
      <c r="E1455" s="925"/>
      <c r="F1455" s="925"/>
      <c r="G1455" s="925"/>
      <c r="H1455" s="925"/>
    </row>
    <row r="1456" spans="1:8" ht="18" customHeight="1" x14ac:dyDescent="0.25">
      <c r="A1456" s="57"/>
      <c r="B1456" s="57"/>
      <c r="C1456" s="925"/>
      <c r="D1456" s="925"/>
      <c r="E1456" s="925"/>
      <c r="F1456" s="925"/>
      <c r="G1456" s="925"/>
      <c r="H1456" s="925"/>
    </row>
    <row r="1457" spans="1:8" ht="18" customHeight="1" x14ac:dyDescent="0.25">
      <c r="A1457" s="57"/>
      <c r="B1457" s="57"/>
      <c r="C1457" s="925"/>
      <c r="D1457" s="925"/>
      <c r="E1457" s="925"/>
      <c r="F1457" s="925"/>
      <c r="G1457" s="925"/>
      <c r="H1457" s="925"/>
    </row>
    <row r="1458" spans="1:8" ht="18" customHeight="1" x14ac:dyDescent="0.25">
      <c r="A1458" s="57"/>
      <c r="B1458" s="57"/>
      <c r="C1458" s="925"/>
      <c r="D1458" s="925"/>
      <c r="E1458" s="925"/>
      <c r="F1458" s="925"/>
      <c r="G1458" s="925"/>
      <c r="H1458" s="925"/>
    </row>
    <row r="1459" spans="1:8" ht="18" customHeight="1" x14ac:dyDescent="0.25">
      <c r="A1459" s="57"/>
      <c r="B1459" s="57"/>
      <c r="C1459" s="925"/>
      <c r="D1459" s="925"/>
      <c r="E1459" s="925"/>
      <c r="F1459" s="925"/>
      <c r="G1459" s="925"/>
      <c r="H1459" s="925"/>
    </row>
    <row r="1460" spans="1:8" ht="18" customHeight="1" x14ac:dyDescent="0.25">
      <c r="A1460" s="57"/>
      <c r="B1460" s="57"/>
      <c r="C1460" s="925"/>
      <c r="D1460" s="925"/>
      <c r="E1460" s="925"/>
      <c r="F1460" s="925"/>
      <c r="G1460" s="925"/>
      <c r="H1460" s="925"/>
    </row>
    <row r="1461" spans="1:8" ht="18" customHeight="1" x14ac:dyDescent="0.25">
      <c r="A1461" s="57"/>
      <c r="B1461" s="57"/>
      <c r="C1461" s="925"/>
      <c r="D1461" s="925"/>
      <c r="E1461" s="925"/>
      <c r="F1461" s="925"/>
      <c r="G1461" s="925"/>
      <c r="H1461" s="925"/>
    </row>
    <row r="1462" spans="1:8" ht="18" customHeight="1" x14ac:dyDescent="0.25">
      <c r="A1462" s="57"/>
      <c r="B1462" s="57"/>
      <c r="C1462" s="925"/>
      <c r="D1462" s="925"/>
      <c r="E1462" s="925"/>
      <c r="F1462" s="925"/>
      <c r="G1462" s="925"/>
      <c r="H1462" s="925"/>
    </row>
    <row r="1463" spans="1:8" ht="18" customHeight="1" x14ac:dyDescent="0.25">
      <c r="A1463" s="57"/>
      <c r="B1463" s="57"/>
      <c r="C1463" s="925"/>
      <c r="D1463" s="925"/>
      <c r="E1463" s="925"/>
      <c r="F1463" s="925"/>
      <c r="G1463" s="925"/>
      <c r="H1463" s="925"/>
    </row>
    <row r="1464" spans="1:8" ht="18" customHeight="1" x14ac:dyDescent="0.25">
      <c r="A1464" s="57"/>
      <c r="B1464" s="57"/>
      <c r="C1464" s="925"/>
      <c r="D1464" s="925"/>
      <c r="E1464" s="925"/>
      <c r="F1464" s="925"/>
      <c r="G1464" s="925"/>
      <c r="H1464" s="925"/>
    </row>
    <row r="1465" spans="1:8" ht="18" customHeight="1" x14ac:dyDescent="0.25">
      <c r="A1465" s="57"/>
      <c r="B1465" s="57"/>
      <c r="C1465" s="925"/>
      <c r="D1465" s="925"/>
      <c r="E1465" s="925"/>
      <c r="F1465" s="925"/>
      <c r="G1465" s="925"/>
      <c r="H1465" s="925"/>
    </row>
    <row r="1466" spans="1:8" ht="18" customHeight="1" x14ac:dyDescent="0.25">
      <c r="A1466" s="57"/>
      <c r="B1466" s="57"/>
      <c r="C1466" s="925"/>
      <c r="D1466" s="925"/>
      <c r="E1466" s="925"/>
      <c r="F1466" s="925"/>
      <c r="G1466" s="925"/>
      <c r="H1466" s="925"/>
    </row>
    <row r="1467" spans="1:8" ht="18" customHeight="1" x14ac:dyDescent="0.25">
      <c r="A1467" s="57"/>
      <c r="B1467" s="57"/>
      <c r="C1467" s="925"/>
      <c r="D1467" s="925"/>
      <c r="E1467" s="925"/>
      <c r="F1467" s="925"/>
      <c r="G1467" s="925"/>
      <c r="H1467" s="925"/>
    </row>
    <row r="1468" spans="1:8" ht="18" customHeight="1" x14ac:dyDescent="0.25">
      <c r="A1468" s="57"/>
      <c r="B1468" s="57"/>
      <c r="C1468" s="925"/>
      <c r="D1468" s="925"/>
      <c r="E1468" s="925"/>
      <c r="F1468" s="925"/>
      <c r="G1468" s="925"/>
      <c r="H1468" s="925"/>
    </row>
    <row r="1469" spans="1:8" ht="18" customHeight="1" x14ac:dyDescent="0.25">
      <c r="A1469" s="57"/>
      <c r="B1469" s="57"/>
      <c r="C1469" s="925"/>
      <c r="D1469" s="925"/>
      <c r="E1469" s="925"/>
      <c r="F1469" s="925"/>
      <c r="G1469" s="925"/>
      <c r="H1469" s="925"/>
    </row>
    <row r="1470" spans="1:8" ht="18" customHeight="1" x14ac:dyDescent="0.25">
      <c r="A1470" s="57"/>
      <c r="B1470" s="57"/>
      <c r="C1470" s="925"/>
      <c r="D1470" s="925"/>
      <c r="E1470" s="925"/>
      <c r="F1470" s="925"/>
      <c r="G1470" s="925"/>
      <c r="H1470" s="925"/>
    </row>
    <row r="1471" spans="1:8" ht="18" customHeight="1" x14ac:dyDescent="0.25">
      <c r="A1471" s="57"/>
      <c r="B1471" s="57"/>
      <c r="C1471" s="925"/>
      <c r="D1471" s="925"/>
      <c r="E1471" s="925"/>
      <c r="F1471" s="925"/>
      <c r="G1471" s="925"/>
      <c r="H1471" s="925"/>
    </row>
    <row r="1472" spans="1:8" ht="18" customHeight="1" x14ac:dyDescent="0.25">
      <c r="A1472" s="57"/>
      <c r="B1472" s="57"/>
      <c r="C1472" s="925"/>
      <c r="D1472" s="925"/>
      <c r="E1472" s="925"/>
      <c r="F1472" s="925"/>
      <c r="G1472" s="925"/>
      <c r="H1472" s="925"/>
    </row>
    <row r="1473" spans="1:8" ht="18" customHeight="1" x14ac:dyDescent="0.25">
      <c r="A1473" s="57"/>
      <c r="B1473" s="57"/>
      <c r="C1473" s="925"/>
      <c r="D1473" s="925"/>
      <c r="E1473" s="925"/>
      <c r="F1473" s="925"/>
      <c r="G1473" s="925"/>
      <c r="H1473" s="925"/>
    </row>
    <row r="1474" spans="1:8" ht="18" customHeight="1" x14ac:dyDescent="0.25">
      <c r="A1474" s="57"/>
      <c r="B1474" s="57"/>
      <c r="C1474" s="925"/>
      <c r="D1474" s="925"/>
      <c r="E1474" s="925"/>
      <c r="F1474" s="925"/>
      <c r="G1474" s="925"/>
      <c r="H1474" s="925"/>
    </row>
    <row r="1475" spans="1:8" ht="18" customHeight="1" x14ac:dyDescent="0.25">
      <c r="A1475" s="57"/>
      <c r="B1475" s="57"/>
      <c r="C1475" s="925"/>
      <c r="D1475" s="925"/>
      <c r="E1475" s="925"/>
      <c r="F1475" s="925"/>
      <c r="G1475" s="925"/>
      <c r="H1475" s="925"/>
    </row>
    <row r="1476" spans="1:8" ht="18" customHeight="1" x14ac:dyDescent="0.25">
      <c r="A1476" s="57"/>
      <c r="B1476" s="57"/>
      <c r="C1476" s="925"/>
      <c r="D1476" s="925"/>
      <c r="E1476" s="925"/>
      <c r="F1476" s="925"/>
      <c r="G1476" s="925"/>
      <c r="H1476" s="925"/>
    </row>
    <row r="1477" spans="1:8" ht="18" customHeight="1" x14ac:dyDescent="0.25">
      <c r="A1477" s="57"/>
      <c r="B1477" s="57"/>
      <c r="C1477" s="925"/>
      <c r="D1477" s="925"/>
      <c r="E1477" s="925"/>
      <c r="F1477" s="925"/>
      <c r="G1477" s="925"/>
      <c r="H1477" s="925"/>
    </row>
    <row r="1478" spans="1:8" ht="18" customHeight="1" x14ac:dyDescent="0.25">
      <c r="A1478" s="57"/>
      <c r="B1478" s="57"/>
      <c r="C1478" s="925"/>
      <c r="D1478" s="925"/>
      <c r="E1478" s="925"/>
      <c r="F1478" s="925"/>
      <c r="G1478" s="925"/>
      <c r="H1478" s="925"/>
    </row>
    <row r="1479" spans="1:8" ht="18" customHeight="1" x14ac:dyDescent="0.25">
      <c r="A1479" s="57"/>
      <c r="B1479" s="57"/>
      <c r="C1479" s="925"/>
      <c r="D1479" s="925"/>
      <c r="E1479" s="925"/>
      <c r="F1479" s="925"/>
      <c r="G1479" s="925"/>
      <c r="H1479" s="925"/>
    </row>
    <row r="1480" spans="1:8" ht="18" customHeight="1" x14ac:dyDescent="0.25">
      <c r="A1480" s="57"/>
      <c r="B1480" s="57"/>
      <c r="C1480" s="925"/>
      <c r="D1480" s="925"/>
      <c r="E1480" s="925"/>
      <c r="F1480" s="925"/>
      <c r="G1480" s="925"/>
      <c r="H1480" s="925"/>
    </row>
    <row r="1481" spans="1:8" ht="18" customHeight="1" x14ac:dyDescent="0.25">
      <c r="A1481" s="57"/>
      <c r="B1481" s="57"/>
      <c r="C1481" s="925"/>
      <c r="D1481" s="925"/>
      <c r="E1481" s="925"/>
      <c r="F1481" s="925"/>
      <c r="G1481" s="925"/>
      <c r="H1481" s="925"/>
    </row>
    <row r="1482" spans="1:8" ht="18" customHeight="1" x14ac:dyDescent="0.25">
      <c r="A1482" s="57"/>
      <c r="B1482" s="57"/>
      <c r="C1482" s="925"/>
      <c r="D1482" s="925"/>
      <c r="E1482" s="925"/>
      <c r="F1482" s="925"/>
      <c r="G1482" s="925"/>
      <c r="H1482" s="925"/>
    </row>
    <row r="1483" spans="1:8" ht="18" customHeight="1" x14ac:dyDescent="0.25">
      <c r="A1483" s="57"/>
      <c r="B1483" s="57"/>
      <c r="C1483" s="925"/>
      <c r="D1483" s="925"/>
      <c r="E1483" s="925"/>
      <c r="F1483" s="925"/>
      <c r="G1483" s="925"/>
      <c r="H1483" s="925"/>
    </row>
    <row r="1484" spans="1:8" ht="18" customHeight="1" x14ac:dyDescent="0.25">
      <c r="A1484" s="57"/>
      <c r="B1484" s="57"/>
      <c r="C1484" s="925"/>
      <c r="D1484" s="925"/>
      <c r="E1484" s="925"/>
      <c r="F1484" s="925"/>
      <c r="G1484" s="925"/>
      <c r="H1484" s="925"/>
    </row>
    <row r="1485" spans="1:8" ht="18" customHeight="1" x14ac:dyDescent="0.25">
      <c r="A1485" s="57"/>
      <c r="B1485" s="57"/>
      <c r="C1485" s="925"/>
      <c r="D1485" s="925"/>
      <c r="E1485" s="925"/>
      <c r="F1485" s="925"/>
      <c r="G1485" s="925"/>
      <c r="H1485" s="925"/>
    </row>
    <row r="1486" spans="1:8" ht="18" customHeight="1" x14ac:dyDescent="0.25">
      <c r="A1486" s="57"/>
      <c r="B1486" s="57"/>
      <c r="C1486" s="925"/>
      <c r="D1486" s="925"/>
      <c r="E1486" s="925"/>
      <c r="F1486" s="925"/>
      <c r="G1486" s="925"/>
      <c r="H1486" s="925"/>
    </row>
    <row r="1487" spans="1:8" ht="18" customHeight="1" x14ac:dyDescent="0.25">
      <c r="A1487" s="57"/>
      <c r="B1487" s="57"/>
      <c r="C1487" s="925"/>
      <c r="D1487" s="925"/>
      <c r="E1487" s="925"/>
      <c r="F1487" s="925"/>
      <c r="G1487" s="925"/>
      <c r="H1487" s="925"/>
    </row>
    <row r="1488" spans="1:8" ht="18" customHeight="1" x14ac:dyDescent="0.25">
      <c r="A1488" s="57"/>
      <c r="B1488" s="57"/>
      <c r="C1488" s="925"/>
      <c r="D1488" s="925"/>
      <c r="E1488" s="925"/>
      <c r="F1488" s="925"/>
      <c r="G1488" s="925"/>
      <c r="H1488" s="925"/>
    </row>
    <row r="1489" spans="1:8" ht="18" customHeight="1" x14ac:dyDescent="0.25">
      <c r="A1489" s="57"/>
      <c r="B1489" s="57"/>
      <c r="C1489" s="925"/>
      <c r="D1489" s="925"/>
      <c r="E1489" s="925"/>
      <c r="F1489" s="925"/>
      <c r="G1489" s="925"/>
      <c r="H1489" s="925"/>
    </row>
    <row r="1490" spans="1:8" ht="18" customHeight="1" x14ac:dyDescent="0.25">
      <c r="A1490" s="57"/>
      <c r="B1490" s="57"/>
      <c r="C1490" s="925"/>
      <c r="D1490" s="925"/>
      <c r="E1490" s="925"/>
      <c r="F1490" s="925"/>
      <c r="G1490" s="925"/>
      <c r="H1490" s="925"/>
    </row>
    <row r="1491" spans="1:8" ht="18" customHeight="1" x14ac:dyDescent="0.25">
      <c r="A1491" s="57"/>
      <c r="B1491" s="57"/>
      <c r="C1491" s="925"/>
      <c r="D1491" s="925"/>
      <c r="E1491" s="925"/>
      <c r="F1491" s="925"/>
      <c r="G1491" s="925"/>
      <c r="H1491" s="925"/>
    </row>
    <row r="1492" spans="1:8" ht="18" customHeight="1" x14ac:dyDescent="0.25">
      <c r="A1492" s="57"/>
      <c r="B1492" s="57"/>
      <c r="C1492" s="925"/>
      <c r="D1492" s="925"/>
      <c r="E1492" s="925"/>
      <c r="F1492" s="925"/>
      <c r="G1492" s="925"/>
      <c r="H1492" s="925"/>
    </row>
    <row r="1493" spans="1:8" ht="18" customHeight="1" x14ac:dyDescent="0.25">
      <c r="A1493" s="57"/>
      <c r="B1493" s="57"/>
      <c r="C1493" s="925"/>
      <c r="D1493" s="925"/>
      <c r="E1493" s="925"/>
      <c r="F1493" s="925"/>
      <c r="G1493" s="925"/>
      <c r="H1493" s="925"/>
    </row>
    <row r="1494" spans="1:8" ht="18" customHeight="1" x14ac:dyDescent="0.25">
      <c r="A1494" s="57"/>
      <c r="B1494" s="57"/>
      <c r="C1494" s="925"/>
      <c r="D1494" s="925"/>
      <c r="E1494" s="925"/>
      <c r="F1494" s="925"/>
      <c r="G1494" s="925"/>
      <c r="H1494" s="925"/>
    </row>
    <row r="1495" spans="1:8" ht="18" customHeight="1" x14ac:dyDescent="0.25">
      <c r="A1495" s="57"/>
      <c r="B1495" s="57"/>
      <c r="C1495" s="925"/>
      <c r="D1495" s="925"/>
      <c r="E1495" s="925"/>
      <c r="F1495" s="925"/>
      <c r="G1495" s="925"/>
      <c r="H1495" s="925"/>
    </row>
    <row r="1496" spans="1:8" ht="18" customHeight="1" x14ac:dyDescent="0.25">
      <c r="A1496" s="57"/>
      <c r="B1496" s="57"/>
      <c r="C1496" s="925"/>
      <c r="D1496" s="925"/>
      <c r="E1496" s="925"/>
      <c r="F1496" s="925"/>
      <c r="G1496" s="925"/>
      <c r="H1496" s="925"/>
    </row>
    <row r="1497" spans="1:8" ht="18" customHeight="1" x14ac:dyDescent="0.25">
      <c r="A1497" s="57"/>
      <c r="B1497" s="57"/>
      <c r="C1497" s="925"/>
      <c r="D1497" s="925"/>
      <c r="E1497" s="925"/>
      <c r="F1497" s="925"/>
      <c r="G1497" s="925"/>
      <c r="H1497" s="925"/>
    </row>
    <row r="1498" spans="1:8" ht="18" customHeight="1" x14ac:dyDescent="0.25">
      <c r="A1498" s="57"/>
      <c r="B1498" s="57"/>
      <c r="C1498" s="925"/>
      <c r="D1498" s="925"/>
      <c r="E1498" s="925"/>
      <c r="F1498" s="925"/>
      <c r="G1498" s="925"/>
      <c r="H1498" s="925"/>
    </row>
    <row r="1499" spans="1:8" ht="18" customHeight="1" x14ac:dyDescent="0.25">
      <c r="A1499" s="57"/>
      <c r="B1499" s="57"/>
      <c r="C1499" s="925"/>
      <c r="D1499" s="925"/>
      <c r="E1499" s="925"/>
      <c r="F1499" s="925"/>
      <c r="G1499" s="925"/>
      <c r="H1499" s="925"/>
    </row>
    <row r="1500" spans="1:8" ht="18" customHeight="1" x14ac:dyDescent="0.25">
      <c r="A1500" s="57"/>
      <c r="B1500" s="57"/>
      <c r="C1500" s="925"/>
      <c r="D1500" s="925"/>
      <c r="E1500" s="925"/>
      <c r="F1500" s="925"/>
      <c r="G1500" s="925"/>
      <c r="H1500" s="925"/>
    </row>
    <row r="1501" spans="1:8" ht="18" customHeight="1" x14ac:dyDescent="0.25">
      <c r="A1501" s="57"/>
      <c r="B1501" s="57"/>
      <c r="C1501" s="925"/>
      <c r="D1501" s="925"/>
      <c r="E1501" s="925"/>
      <c r="F1501" s="925"/>
      <c r="G1501" s="925"/>
      <c r="H1501" s="925"/>
    </row>
    <row r="1502" spans="1:8" ht="18" customHeight="1" x14ac:dyDescent="0.25">
      <c r="A1502" s="57"/>
      <c r="B1502" s="57"/>
      <c r="C1502" s="925"/>
      <c r="D1502" s="925"/>
      <c r="E1502" s="925"/>
      <c r="F1502" s="925"/>
      <c r="G1502" s="925"/>
      <c r="H1502" s="925"/>
    </row>
    <row r="1503" spans="1:8" ht="18" customHeight="1" x14ac:dyDescent="0.25">
      <c r="A1503" s="57"/>
      <c r="B1503" s="57"/>
      <c r="C1503" s="925"/>
      <c r="D1503" s="925"/>
      <c r="E1503" s="925"/>
      <c r="F1503" s="925"/>
      <c r="G1503" s="925"/>
      <c r="H1503" s="925"/>
    </row>
    <row r="1504" spans="1:8" ht="18" customHeight="1" x14ac:dyDescent="0.25">
      <c r="A1504" s="57"/>
      <c r="B1504" s="57"/>
      <c r="C1504" s="925"/>
      <c r="D1504" s="925"/>
      <c r="E1504" s="925"/>
      <c r="F1504" s="925"/>
      <c r="G1504" s="925"/>
      <c r="H1504" s="925"/>
    </row>
    <row r="1505" spans="1:8" ht="18" customHeight="1" x14ac:dyDescent="0.25">
      <c r="A1505" s="57"/>
      <c r="B1505" s="57"/>
      <c r="C1505" s="925"/>
      <c r="D1505" s="925"/>
      <c r="E1505" s="925"/>
      <c r="F1505" s="925"/>
      <c r="G1505" s="925"/>
      <c r="H1505" s="925"/>
    </row>
    <row r="1506" spans="1:8" ht="18" customHeight="1" x14ac:dyDescent="0.25">
      <c r="A1506" s="57"/>
      <c r="B1506" s="57"/>
      <c r="C1506" s="925"/>
      <c r="D1506" s="925"/>
      <c r="E1506" s="925"/>
      <c r="F1506" s="925"/>
      <c r="G1506" s="925"/>
      <c r="H1506" s="925"/>
    </row>
    <row r="1507" spans="1:8" ht="18" customHeight="1" x14ac:dyDescent="0.25">
      <c r="A1507" s="57"/>
      <c r="B1507" s="57"/>
      <c r="C1507" s="925"/>
      <c r="D1507" s="925"/>
      <c r="E1507" s="925"/>
      <c r="F1507" s="925"/>
      <c r="G1507" s="925"/>
      <c r="H1507" s="925"/>
    </row>
    <row r="1508" spans="1:8" ht="18" customHeight="1" x14ac:dyDescent="0.25">
      <c r="A1508" s="57"/>
      <c r="B1508" s="57"/>
      <c r="C1508" s="925"/>
      <c r="D1508" s="925"/>
      <c r="E1508" s="925"/>
      <c r="F1508" s="925"/>
      <c r="G1508" s="925"/>
      <c r="H1508" s="925"/>
    </row>
    <row r="1509" spans="1:8" ht="18" customHeight="1" x14ac:dyDescent="0.25">
      <c r="A1509" s="57"/>
      <c r="B1509" s="57"/>
      <c r="C1509" s="925"/>
      <c r="D1509" s="925"/>
      <c r="E1509" s="925"/>
      <c r="F1509" s="925"/>
      <c r="G1509" s="925"/>
      <c r="H1509" s="925"/>
    </row>
    <row r="1510" spans="1:8" ht="18" customHeight="1" x14ac:dyDescent="0.25">
      <c r="A1510" s="57"/>
      <c r="B1510" s="57"/>
      <c r="C1510" s="925"/>
      <c r="D1510" s="925"/>
      <c r="E1510" s="925"/>
      <c r="F1510" s="925"/>
      <c r="G1510" s="925"/>
      <c r="H1510" s="925"/>
    </row>
    <row r="1511" spans="1:8" ht="18" customHeight="1" x14ac:dyDescent="0.25">
      <c r="A1511" s="57"/>
      <c r="B1511" s="57"/>
      <c r="C1511" s="925"/>
      <c r="D1511" s="925"/>
      <c r="E1511" s="925"/>
      <c r="F1511" s="925"/>
      <c r="G1511" s="925"/>
      <c r="H1511" s="925"/>
    </row>
    <row r="1512" spans="1:8" ht="18" customHeight="1" x14ac:dyDescent="0.25">
      <c r="A1512" s="57"/>
      <c r="B1512" s="57"/>
      <c r="C1512" s="925"/>
      <c r="D1512" s="925"/>
      <c r="E1512" s="925"/>
      <c r="F1512" s="925"/>
      <c r="G1512" s="925"/>
      <c r="H1512" s="925"/>
    </row>
    <row r="1513" spans="1:8" ht="18" customHeight="1" x14ac:dyDescent="0.25">
      <c r="A1513" s="57"/>
      <c r="B1513" s="57"/>
      <c r="C1513" s="925"/>
      <c r="D1513" s="925"/>
      <c r="E1513" s="925"/>
      <c r="F1513" s="925"/>
      <c r="G1513" s="925"/>
      <c r="H1513" s="925"/>
    </row>
    <row r="1514" spans="1:8" ht="18" customHeight="1" x14ac:dyDescent="0.25">
      <c r="A1514" s="57"/>
      <c r="B1514" s="57"/>
      <c r="C1514" s="925"/>
      <c r="D1514" s="925"/>
      <c r="E1514" s="925"/>
      <c r="F1514" s="925"/>
      <c r="G1514" s="925"/>
      <c r="H1514" s="925"/>
    </row>
    <row r="1515" spans="1:8" ht="18" customHeight="1" x14ac:dyDescent="0.25">
      <c r="A1515" s="57"/>
      <c r="B1515" s="57"/>
      <c r="C1515" s="925"/>
      <c r="D1515" s="925"/>
      <c r="E1515" s="925"/>
      <c r="F1515" s="925"/>
      <c r="G1515" s="925"/>
      <c r="H1515" s="925"/>
    </row>
    <row r="1516" spans="1:8" ht="18" customHeight="1" x14ac:dyDescent="0.25">
      <c r="A1516" s="57"/>
      <c r="B1516" s="57"/>
      <c r="C1516" s="925"/>
      <c r="D1516" s="925"/>
      <c r="E1516" s="925"/>
      <c r="F1516" s="925"/>
      <c r="G1516" s="925"/>
      <c r="H1516" s="925"/>
    </row>
    <row r="1517" spans="1:8" ht="18" customHeight="1" x14ac:dyDescent="0.25">
      <c r="A1517" s="57"/>
      <c r="B1517" s="57"/>
      <c r="C1517" s="925"/>
      <c r="D1517" s="925"/>
      <c r="E1517" s="925"/>
      <c r="F1517" s="925"/>
      <c r="G1517" s="925"/>
      <c r="H1517" s="925"/>
    </row>
    <row r="1518" spans="1:8" ht="18" customHeight="1" x14ac:dyDescent="0.25">
      <c r="A1518" s="57"/>
      <c r="B1518" s="57"/>
      <c r="C1518" s="925"/>
      <c r="D1518" s="925"/>
      <c r="E1518" s="925"/>
      <c r="F1518" s="925"/>
      <c r="G1518" s="925"/>
      <c r="H1518" s="925"/>
    </row>
    <row r="1519" spans="1:8" ht="18" customHeight="1" x14ac:dyDescent="0.25">
      <c r="A1519" s="57"/>
      <c r="B1519" s="57"/>
      <c r="C1519" s="925"/>
      <c r="D1519" s="925"/>
      <c r="E1519" s="925"/>
      <c r="F1519" s="925"/>
      <c r="G1519" s="925"/>
      <c r="H1519" s="925"/>
    </row>
    <row r="1520" spans="1:8" ht="18" customHeight="1" x14ac:dyDescent="0.25">
      <c r="A1520" s="57"/>
      <c r="B1520" s="57"/>
      <c r="C1520" s="925"/>
      <c r="D1520" s="925"/>
      <c r="E1520" s="925"/>
      <c r="F1520" s="925"/>
      <c r="G1520" s="925"/>
      <c r="H1520" s="925"/>
    </row>
    <row r="1521" spans="1:8" ht="18" customHeight="1" x14ac:dyDescent="0.25">
      <c r="A1521" s="57"/>
      <c r="B1521" s="57"/>
      <c r="C1521" s="925"/>
      <c r="D1521" s="925"/>
      <c r="E1521" s="925"/>
      <c r="F1521" s="925"/>
      <c r="G1521" s="925"/>
      <c r="H1521" s="925"/>
    </row>
    <row r="1522" spans="1:8" ht="18" customHeight="1" x14ac:dyDescent="0.25">
      <c r="A1522" s="57"/>
      <c r="B1522" s="57"/>
      <c r="C1522" s="925"/>
      <c r="D1522" s="925"/>
      <c r="E1522" s="925"/>
      <c r="F1522" s="925"/>
      <c r="G1522" s="925"/>
      <c r="H1522" s="925"/>
    </row>
    <row r="1523" spans="1:8" ht="18" customHeight="1" x14ac:dyDescent="0.25">
      <c r="A1523" s="57"/>
      <c r="B1523" s="57"/>
      <c r="C1523" s="925"/>
      <c r="D1523" s="925"/>
      <c r="E1523" s="925"/>
      <c r="F1523" s="925"/>
      <c r="G1523" s="925"/>
      <c r="H1523" s="925"/>
    </row>
    <row r="1524" spans="1:8" ht="18" customHeight="1" x14ac:dyDescent="0.25">
      <c r="A1524" s="57"/>
      <c r="B1524" s="57"/>
      <c r="C1524" s="925"/>
      <c r="D1524" s="925"/>
      <c r="E1524" s="925"/>
      <c r="F1524" s="925"/>
      <c r="G1524" s="925"/>
      <c r="H1524" s="925"/>
    </row>
    <row r="1525" spans="1:8" ht="18" customHeight="1" x14ac:dyDescent="0.25">
      <c r="A1525" s="57"/>
      <c r="B1525" s="57"/>
      <c r="C1525" s="925"/>
      <c r="D1525" s="925"/>
      <c r="E1525" s="925"/>
      <c r="F1525" s="925"/>
      <c r="G1525" s="925"/>
      <c r="H1525" s="925"/>
    </row>
    <row r="1526" spans="1:8" ht="18" customHeight="1" x14ac:dyDescent="0.25">
      <c r="A1526" s="57"/>
      <c r="B1526" s="57"/>
      <c r="C1526" s="925"/>
      <c r="D1526" s="925"/>
      <c r="E1526" s="925"/>
      <c r="F1526" s="925"/>
      <c r="G1526" s="925"/>
      <c r="H1526" s="925"/>
    </row>
    <row r="1527" spans="1:8" ht="18" customHeight="1" x14ac:dyDescent="0.25">
      <c r="A1527" s="57"/>
      <c r="B1527" s="57"/>
      <c r="C1527" s="925"/>
      <c r="D1527" s="925"/>
      <c r="E1527" s="925"/>
      <c r="F1527" s="925"/>
      <c r="G1527" s="925"/>
      <c r="H1527" s="925"/>
    </row>
    <row r="1528" spans="1:8" ht="18" customHeight="1" x14ac:dyDescent="0.25">
      <c r="A1528" s="57"/>
      <c r="B1528" s="57"/>
      <c r="C1528" s="925"/>
      <c r="D1528" s="925"/>
      <c r="E1528" s="925"/>
      <c r="F1528" s="925"/>
      <c r="G1528" s="925"/>
      <c r="H1528" s="925"/>
    </row>
    <row r="1529" spans="1:8" ht="18" customHeight="1" x14ac:dyDescent="0.25">
      <c r="A1529" s="57"/>
      <c r="B1529" s="57"/>
      <c r="C1529" s="925"/>
      <c r="D1529" s="925"/>
      <c r="E1529" s="925"/>
      <c r="F1529" s="925"/>
      <c r="G1529" s="925"/>
      <c r="H1529" s="925"/>
    </row>
    <row r="1530" spans="1:8" ht="18" customHeight="1" x14ac:dyDescent="0.25">
      <c r="A1530" s="57"/>
      <c r="B1530" s="57"/>
      <c r="C1530" s="925"/>
      <c r="D1530" s="925"/>
      <c r="E1530" s="925"/>
      <c r="F1530" s="925"/>
      <c r="G1530" s="925"/>
      <c r="H1530" s="925"/>
    </row>
    <row r="1531" spans="1:8" ht="18" customHeight="1" x14ac:dyDescent="0.25">
      <c r="A1531" s="57"/>
      <c r="B1531" s="57"/>
      <c r="C1531" s="925"/>
      <c r="D1531" s="925"/>
      <c r="E1531" s="925"/>
      <c r="F1531" s="925"/>
      <c r="G1531" s="925"/>
      <c r="H1531" s="925"/>
    </row>
    <row r="1532" spans="1:8" ht="18" customHeight="1" x14ac:dyDescent="0.25">
      <c r="A1532" s="57"/>
      <c r="B1532" s="57"/>
      <c r="C1532" s="925"/>
      <c r="D1532" s="925"/>
      <c r="E1532" s="925"/>
      <c r="F1532" s="925"/>
      <c r="G1532" s="925"/>
      <c r="H1532" s="925"/>
    </row>
    <row r="1533" spans="1:8" ht="18" customHeight="1" x14ac:dyDescent="0.25">
      <c r="A1533" s="57"/>
      <c r="B1533" s="57"/>
      <c r="C1533" s="925"/>
      <c r="D1533" s="925"/>
      <c r="E1533" s="925"/>
      <c r="F1533" s="925"/>
      <c r="G1533" s="925"/>
      <c r="H1533" s="925"/>
    </row>
    <row r="1534" spans="1:8" ht="18" customHeight="1" x14ac:dyDescent="0.25">
      <c r="A1534" s="57"/>
      <c r="B1534" s="57"/>
      <c r="C1534" s="925"/>
      <c r="D1534" s="925"/>
      <c r="E1534" s="925"/>
      <c r="F1534" s="925"/>
      <c r="G1534" s="925"/>
      <c r="H1534" s="925"/>
    </row>
    <row r="1535" spans="1:8" ht="18" customHeight="1" x14ac:dyDescent="0.25">
      <c r="A1535" s="57"/>
      <c r="B1535" s="57"/>
      <c r="C1535" s="925"/>
      <c r="D1535" s="925"/>
      <c r="E1535" s="925"/>
      <c r="F1535" s="925"/>
      <c r="G1535" s="925"/>
      <c r="H1535" s="925"/>
    </row>
    <row r="1536" spans="1:8" ht="18" customHeight="1" x14ac:dyDescent="0.25">
      <c r="A1536" s="57"/>
      <c r="B1536" s="57"/>
      <c r="C1536" s="925"/>
      <c r="D1536" s="925"/>
      <c r="E1536" s="925"/>
      <c r="F1536" s="925"/>
      <c r="G1536" s="925"/>
      <c r="H1536" s="925"/>
    </row>
    <row r="1537" spans="1:8" ht="18" customHeight="1" x14ac:dyDescent="0.25">
      <c r="A1537" s="57"/>
      <c r="B1537" s="57"/>
      <c r="C1537" s="925"/>
      <c r="D1537" s="925"/>
      <c r="E1537" s="925"/>
      <c r="F1537" s="925"/>
      <c r="G1537" s="925"/>
      <c r="H1537" s="925"/>
    </row>
    <row r="1538" spans="1:8" ht="18" customHeight="1" x14ac:dyDescent="0.25">
      <c r="A1538" s="57"/>
      <c r="B1538" s="57"/>
      <c r="C1538" s="925"/>
      <c r="D1538" s="925"/>
      <c r="E1538" s="925"/>
      <c r="F1538" s="925"/>
      <c r="G1538" s="925"/>
      <c r="H1538" s="925"/>
    </row>
    <row r="1539" spans="1:8" ht="18" customHeight="1" x14ac:dyDescent="0.25">
      <c r="A1539" s="57"/>
      <c r="B1539" s="57"/>
      <c r="C1539" s="925"/>
      <c r="D1539" s="925"/>
      <c r="E1539" s="925"/>
      <c r="F1539" s="925"/>
      <c r="G1539" s="925"/>
      <c r="H1539" s="925"/>
    </row>
    <row r="1540" spans="1:8" ht="18" customHeight="1" x14ac:dyDescent="0.25">
      <c r="A1540" s="57"/>
      <c r="B1540" s="57"/>
      <c r="C1540" s="925"/>
      <c r="D1540" s="925"/>
      <c r="E1540" s="925"/>
      <c r="F1540" s="925"/>
      <c r="G1540" s="925"/>
      <c r="H1540" s="925"/>
    </row>
    <row r="1541" spans="1:8" ht="18" customHeight="1" x14ac:dyDescent="0.25">
      <c r="A1541" s="57"/>
      <c r="B1541" s="57"/>
      <c r="C1541" s="925"/>
      <c r="D1541" s="925"/>
      <c r="E1541" s="925"/>
      <c r="F1541" s="925"/>
      <c r="G1541" s="925"/>
      <c r="H1541" s="925"/>
    </row>
    <row r="1542" spans="1:8" ht="18" customHeight="1" x14ac:dyDescent="0.25">
      <c r="A1542" s="57"/>
      <c r="B1542" s="57"/>
      <c r="C1542" s="925"/>
      <c r="D1542" s="925"/>
      <c r="E1542" s="925"/>
      <c r="F1542" s="925"/>
      <c r="G1542" s="925"/>
      <c r="H1542" s="925"/>
    </row>
    <row r="1543" spans="1:8" ht="18" customHeight="1" x14ac:dyDescent="0.25">
      <c r="A1543" s="57"/>
      <c r="B1543" s="57"/>
      <c r="C1543" s="925"/>
      <c r="D1543" s="925"/>
      <c r="E1543" s="925"/>
      <c r="F1543" s="925"/>
      <c r="G1543" s="925"/>
      <c r="H1543" s="925"/>
    </row>
    <row r="1544" spans="1:8" ht="18" customHeight="1" x14ac:dyDescent="0.25">
      <c r="A1544" s="57"/>
      <c r="B1544" s="57"/>
      <c r="C1544" s="925"/>
      <c r="D1544" s="925"/>
      <c r="E1544" s="925"/>
      <c r="F1544" s="925"/>
      <c r="G1544" s="925"/>
      <c r="H1544" s="925"/>
    </row>
    <row r="1545" spans="1:8" ht="18" customHeight="1" x14ac:dyDescent="0.25">
      <c r="A1545" s="57"/>
      <c r="B1545" s="57"/>
      <c r="C1545" s="925"/>
      <c r="D1545" s="925"/>
      <c r="E1545" s="925"/>
      <c r="F1545" s="925"/>
      <c r="G1545" s="925"/>
      <c r="H1545" s="925"/>
    </row>
    <row r="1546" spans="1:8" ht="18" customHeight="1" x14ac:dyDescent="0.25">
      <c r="A1546" s="57"/>
      <c r="B1546" s="57"/>
      <c r="C1546" s="925"/>
      <c r="D1546" s="925"/>
      <c r="E1546" s="925"/>
      <c r="F1546" s="925"/>
      <c r="G1546" s="925"/>
      <c r="H1546" s="925"/>
    </row>
    <row r="1547" spans="1:8" ht="18" customHeight="1" x14ac:dyDescent="0.25">
      <c r="A1547" s="57"/>
      <c r="B1547" s="57"/>
      <c r="C1547" s="925"/>
      <c r="D1547" s="925"/>
      <c r="E1547" s="925"/>
      <c r="F1547" s="925"/>
      <c r="G1547" s="925"/>
      <c r="H1547" s="925"/>
    </row>
    <row r="1548" spans="1:8" ht="18" customHeight="1" x14ac:dyDescent="0.25">
      <c r="A1548" s="57"/>
      <c r="B1548" s="57"/>
      <c r="C1548" s="925"/>
      <c r="D1548" s="925"/>
      <c r="E1548" s="925"/>
      <c r="F1548" s="925"/>
      <c r="G1548" s="925"/>
      <c r="H1548" s="925"/>
    </row>
    <row r="1549" spans="1:8" ht="18" customHeight="1" x14ac:dyDescent="0.25">
      <c r="A1549" s="57"/>
      <c r="B1549" s="57"/>
      <c r="C1549" s="925"/>
      <c r="D1549" s="925"/>
      <c r="E1549" s="925"/>
      <c r="F1549" s="925"/>
      <c r="G1549" s="925"/>
      <c r="H1549" s="925"/>
    </row>
    <row r="1550" spans="1:8" ht="18" customHeight="1" x14ac:dyDescent="0.25">
      <c r="A1550" s="57"/>
      <c r="B1550" s="57"/>
      <c r="C1550" s="925"/>
      <c r="D1550" s="925"/>
      <c r="E1550" s="925"/>
      <c r="F1550" s="925"/>
      <c r="G1550" s="925"/>
      <c r="H1550" s="925"/>
    </row>
    <row r="1551" spans="1:8" ht="18" customHeight="1" x14ac:dyDescent="0.25">
      <c r="A1551" s="57"/>
      <c r="B1551" s="57"/>
      <c r="C1551" s="925"/>
      <c r="D1551" s="925"/>
      <c r="E1551" s="925"/>
      <c r="F1551" s="925"/>
      <c r="G1551" s="925"/>
      <c r="H1551" s="925"/>
    </row>
    <row r="1552" spans="1:8" ht="18" customHeight="1" x14ac:dyDescent="0.25">
      <c r="A1552" s="57"/>
      <c r="B1552" s="57"/>
      <c r="C1552" s="925"/>
      <c r="D1552" s="925"/>
      <c r="E1552" s="925"/>
      <c r="F1552" s="925"/>
      <c r="G1552" s="925"/>
      <c r="H1552" s="925"/>
    </row>
    <row r="1553" spans="1:8" ht="18" customHeight="1" x14ac:dyDescent="0.25">
      <c r="A1553" s="57"/>
      <c r="B1553" s="57"/>
      <c r="C1553" s="925"/>
      <c r="D1553" s="925"/>
      <c r="E1553" s="925"/>
      <c r="F1553" s="925"/>
      <c r="G1553" s="925"/>
      <c r="H1553" s="925"/>
    </row>
    <row r="1554" spans="1:8" ht="18" customHeight="1" x14ac:dyDescent="0.25">
      <c r="A1554" s="57"/>
      <c r="B1554" s="57"/>
      <c r="C1554" s="925"/>
      <c r="D1554" s="925"/>
      <c r="E1554" s="925"/>
      <c r="F1554" s="925"/>
      <c r="G1554" s="925"/>
      <c r="H1554" s="925"/>
    </row>
    <row r="1555" spans="1:8" ht="18" customHeight="1" x14ac:dyDescent="0.25">
      <c r="A1555" s="57"/>
      <c r="B1555" s="57"/>
      <c r="C1555" s="925"/>
      <c r="D1555" s="925"/>
      <c r="E1555" s="925"/>
      <c r="F1555" s="925"/>
      <c r="G1555" s="925"/>
      <c r="H1555" s="925"/>
    </row>
    <row r="1556" spans="1:8" ht="18" customHeight="1" x14ac:dyDescent="0.25">
      <c r="A1556" s="57"/>
      <c r="B1556" s="57"/>
      <c r="C1556" s="925"/>
      <c r="D1556" s="925"/>
      <c r="E1556" s="925"/>
      <c r="F1556" s="925"/>
      <c r="G1556" s="925"/>
      <c r="H1556" s="925"/>
    </row>
    <row r="1557" spans="1:8" ht="18" customHeight="1" x14ac:dyDescent="0.25">
      <c r="A1557" s="57"/>
      <c r="B1557" s="57"/>
      <c r="C1557" s="925"/>
      <c r="D1557" s="925"/>
      <c r="E1557" s="925"/>
      <c r="F1557" s="925"/>
      <c r="G1557" s="925"/>
      <c r="H1557" s="925"/>
    </row>
    <row r="1558" spans="1:8" ht="18" customHeight="1" x14ac:dyDescent="0.25">
      <c r="A1558" s="57"/>
      <c r="B1558" s="57"/>
      <c r="C1558" s="925"/>
      <c r="D1558" s="925"/>
      <c r="E1558" s="925"/>
      <c r="F1558" s="925"/>
      <c r="G1558" s="925"/>
      <c r="H1558" s="925"/>
    </row>
    <row r="1559" spans="1:8" ht="18" customHeight="1" x14ac:dyDescent="0.25">
      <c r="A1559" s="57"/>
      <c r="B1559" s="57"/>
      <c r="C1559" s="925"/>
      <c r="D1559" s="925"/>
      <c r="E1559" s="925"/>
      <c r="F1559" s="925"/>
      <c r="G1559" s="925"/>
      <c r="H1559" s="925"/>
    </row>
    <row r="1560" spans="1:8" ht="18" customHeight="1" x14ac:dyDescent="0.25">
      <c r="A1560" s="57"/>
      <c r="B1560" s="57"/>
      <c r="C1560" s="925"/>
      <c r="D1560" s="925"/>
      <c r="E1560" s="925"/>
      <c r="F1560" s="925"/>
      <c r="G1560" s="925"/>
      <c r="H1560" s="925"/>
    </row>
    <row r="1561" spans="1:8" ht="18" customHeight="1" x14ac:dyDescent="0.25">
      <c r="A1561" s="57"/>
      <c r="B1561" s="57"/>
      <c r="C1561" s="925"/>
      <c r="D1561" s="925"/>
      <c r="E1561" s="925"/>
      <c r="F1561" s="925"/>
      <c r="G1561" s="925"/>
      <c r="H1561" s="925"/>
    </row>
    <row r="1562" spans="1:8" ht="18" customHeight="1" x14ac:dyDescent="0.25">
      <c r="A1562" s="57"/>
      <c r="B1562" s="57"/>
      <c r="C1562" s="925"/>
      <c r="D1562" s="925"/>
      <c r="E1562" s="925"/>
      <c r="F1562" s="925"/>
      <c r="G1562" s="925"/>
      <c r="H1562" s="925"/>
    </row>
    <row r="1563" spans="1:8" ht="18" customHeight="1" x14ac:dyDescent="0.25">
      <c r="A1563" s="57"/>
      <c r="B1563" s="57"/>
      <c r="C1563" s="925"/>
      <c r="D1563" s="925"/>
      <c r="E1563" s="925"/>
      <c r="F1563" s="925"/>
      <c r="G1563" s="925"/>
      <c r="H1563" s="925"/>
    </row>
    <row r="1564" spans="1:8" ht="18" customHeight="1" x14ac:dyDescent="0.25">
      <c r="A1564" s="57"/>
      <c r="B1564" s="57"/>
      <c r="C1564" s="925"/>
      <c r="D1564" s="925"/>
      <c r="E1564" s="925"/>
      <c r="F1564" s="925"/>
      <c r="G1564" s="925"/>
      <c r="H1564" s="925"/>
    </row>
    <row r="1565" spans="1:8" ht="18" customHeight="1" x14ac:dyDescent="0.25">
      <c r="A1565" s="57"/>
      <c r="B1565" s="57"/>
      <c r="C1565" s="925"/>
      <c r="D1565" s="925"/>
      <c r="E1565" s="925"/>
      <c r="F1565" s="925"/>
      <c r="G1565" s="925"/>
      <c r="H1565" s="925"/>
    </row>
    <row r="1566" spans="1:8" ht="18" customHeight="1" x14ac:dyDescent="0.25">
      <c r="A1566" s="57"/>
      <c r="B1566" s="57"/>
      <c r="C1566" s="925"/>
      <c r="D1566" s="925"/>
      <c r="E1566" s="925"/>
      <c r="F1566" s="925"/>
      <c r="G1566" s="925"/>
      <c r="H1566" s="925"/>
    </row>
    <row r="1567" spans="1:8" ht="18" customHeight="1" x14ac:dyDescent="0.25">
      <c r="A1567" s="57"/>
      <c r="B1567" s="57"/>
      <c r="C1567" s="925"/>
      <c r="D1567" s="925"/>
      <c r="E1567" s="925"/>
      <c r="F1567" s="925"/>
      <c r="G1567" s="925"/>
      <c r="H1567" s="925"/>
    </row>
    <row r="1568" spans="1:8" ht="18" customHeight="1" x14ac:dyDescent="0.25">
      <c r="A1568" s="57"/>
      <c r="B1568" s="57"/>
      <c r="C1568" s="925"/>
      <c r="D1568" s="925"/>
      <c r="E1568" s="925"/>
      <c r="F1568" s="925"/>
      <c r="G1568" s="925"/>
      <c r="H1568" s="925"/>
    </row>
    <row r="1569" spans="1:8" ht="18" customHeight="1" x14ac:dyDescent="0.25">
      <c r="A1569" s="57"/>
      <c r="B1569" s="57"/>
      <c r="C1569" s="925"/>
      <c r="D1569" s="925"/>
      <c r="E1569" s="925"/>
      <c r="F1569" s="925"/>
      <c r="G1569" s="925"/>
      <c r="H1569" s="925"/>
    </row>
    <row r="1570" spans="1:8" ht="18" customHeight="1" x14ac:dyDescent="0.25">
      <c r="A1570" s="57"/>
      <c r="B1570" s="57"/>
      <c r="C1570" s="925"/>
      <c r="D1570" s="925"/>
      <c r="E1570" s="925"/>
      <c r="F1570" s="925"/>
      <c r="G1570" s="925"/>
      <c r="H1570" s="925"/>
    </row>
    <row r="1571" spans="1:8" ht="18" customHeight="1" x14ac:dyDescent="0.25">
      <c r="A1571" s="57"/>
      <c r="B1571" s="57"/>
      <c r="C1571" s="925"/>
      <c r="D1571" s="925"/>
      <c r="E1571" s="925"/>
      <c r="F1571" s="925"/>
      <c r="G1571" s="925"/>
      <c r="H1571" s="925"/>
    </row>
    <row r="1572" spans="1:8" ht="18" customHeight="1" x14ac:dyDescent="0.25">
      <c r="A1572" s="57"/>
      <c r="B1572" s="57"/>
      <c r="C1572" s="925"/>
      <c r="D1572" s="925"/>
      <c r="E1572" s="925"/>
      <c r="F1572" s="925"/>
      <c r="G1572" s="925"/>
      <c r="H1572" s="925"/>
    </row>
    <row r="1573" spans="1:8" ht="18" customHeight="1" x14ac:dyDescent="0.25">
      <c r="A1573" s="57"/>
      <c r="B1573" s="57"/>
      <c r="C1573" s="925"/>
      <c r="D1573" s="925"/>
      <c r="E1573" s="925"/>
      <c r="F1573" s="925"/>
      <c r="G1573" s="925"/>
      <c r="H1573" s="925"/>
    </row>
    <row r="1574" spans="1:8" ht="18" customHeight="1" x14ac:dyDescent="0.25">
      <c r="A1574" s="57"/>
      <c r="B1574" s="57"/>
      <c r="C1574" s="925"/>
      <c r="D1574" s="925"/>
      <c r="E1574" s="925"/>
      <c r="F1574" s="925"/>
      <c r="G1574" s="925"/>
      <c r="H1574" s="925"/>
    </row>
    <row r="1575" spans="1:8" ht="18" customHeight="1" x14ac:dyDescent="0.25">
      <c r="A1575" s="57"/>
      <c r="B1575" s="57"/>
      <c r="C1575" s="925"/>
      <c r="D1575" s="925"/>
      <c r="E1575" s="925"/>
      <c r="F1575" s="925"/>
      <c r="G1575" s="925"/>
      <c r="H1575" s="925"/>
    </row>
    <row r="1576" spans="1:8" ht="18" customHeight="1" x14ac:dyDescent="0.25">
      <c r="A1576" s="57"/>
      <c r="B1576" s="57"/>
      <c r="C1576" s="925"/>
      <c r="D1576" s="925"/>
      <c r="E1576" s="925"/>
      <c r="F1576" s="925"/>
      <c r="G1576" s="925"/>
      <c r="H1576" s="925"/>
    </row>
    <row r="1577" spans="1:8" ht="18" customHeight="1" x14ac:dyDescent="0.25">
      <c r="A1577" s="57"/>
      <c r="B1577" s="57"/>
      <c r="C1577" s="925"/>
      <c r="D1577" s="925"/>
      <c r="E1577" s="925"/>
      <c r="F1577" s="925"/>
      <c r="G1577" s="925"/>
      <c r="H1577" s="925"/>
    </row>
    <row r="1578" spans="1:8" ht="18" customHeight="1" x14ac:dyDescent="0.25">
      <c r="A1578" s="57"/>
      <c r="B1578" s="57"/>
      <c r="C1578" s="925"/>
      <c r="D1578" s="925"/>
      <c r="E1578" s="925"/>
      <c r="F1578" s="925"/>
      <c r="G1578" s="925"/>
      <c r="H1578" s="925"/>
    </row>
    <row r="1579" spans="1:8" ht="18" customHeight="1" x14ac:dyDescent="0.25">
      <c r="A1579" s="57"/>
      <c r="B1579" s="57"/>
      <c r="C1579" s="925"/>
      <c r="D1579" s="925"/>
      <c r="E1579" s="925"/>
      <c r="F1579" s="925"/>
      <c r="G1579" s="925"/>
      <c r="H1579" s="925"/>
    </row>
    <row r="1580" spans="1:8" ht="18" customHeight="1" x14ac:dyDescent="0.25">
      <c r="A1580" s="57"/>
      <c r="B1580" s="57"/>
      <c r="C1580" s="925"/>
      <c r="D1580" s="925"/>
      <c r="E1580" s="925"/>
      <c r="F1580" s="925"/>
      <c r="G1580" s="925"/>
      <c r="H1580" s="925"/>
    </row>
    <row r="1581" spans="1:8" ht="18" customHeight="1" x14ac:dyDescent="0.25">
      <c r="A1581" s="57"/>
      <c r="B1581" s="57"/>
      <c r="C1581" s="925"/>
      <c r="D1581" s="925"/>
      <c r="E1581" s="925"/>
      <c r="F1581" s="925"/>
      <c r="G1581" s="925"/>
      <c r="H1581" s="925"/>
    </row>
    <row r="1582" spans="1:8" ht="18" customHeight="1" x14ac:dyDescent="0.25">
      <c r="A1582" s="57"/>
      <c r="B1582" s="57"/>
      <c r="C1582" s="925"/>
      <c r="D1582" s="925"/>
      <c r="E1582" s="925"/>
      <c r="F1582" s="925"/>
      <c r="G1582" s="925"/>
      <c r="H1582" s="925"/>
    </row>
    <row r="1583" spans="1:8" ht="18" customHeight="1" x14ac:dyDescent="0.25">
      <c r="A1583" s="57"/>
      <c r="B1583" s="57"/>
      <c r="C1583" s="925"/>
      <c r="D1583" s="925"/>
      <c r="E1583" s="925"/>
      <c r="F1583" s="925"/>
      <c r="G1583" s="925"/>
      <c r="H1583" s="925"/>
    </row>
    <row r="1584" spans="1:8" ht="18" customHeight="1" x14ac:dyDescent="0.25">
      <c r="A1584" s="57"/>
      <c r="B1584" s="57"/>
      <c r="C1584" s="925"/>
      <c r="D1584" s="925"/>
      <c r="E1584" s="925"/>
      <c r="F1584" s="925"/>
      <c r="G1584" s="925"/>
      <c r="H1584" s="925"/>
    </row>
    <row r="1585" spans="1:8" ht="18" customHeight="1" x14ac:dyDescent="0.25">
      <c r="A1585" s="57"/>
      <c r="B1585" s="57"/>
      <c r="C1585" s="925"/>
      <c r="D1585" s="925"/>
      <c r="E1585" s="925"/>
      <c r="F1585" s="925"/>
      <c r="G1585" s="925"/>
      <c r="H1585" s="925"/>
    </row>
    <row r="1586" spans="1:8" ht="18" customHeight="1" x14ac:dyDescent="0.25">
      <c r="A1586" s="57"/>
      <c r="B1586" s="57"/>
      <c r="C1586" s="925"/>
      <c r="D1586" s="925"/>
      <c r="E1586" s="925"/>
      <c r="F1586" s="925"/>
      <c r="G1586" s="925"/>
      <c r="H1586" s="925"/>
    </row>
    <row r="1587" spans="1:8" ht="18" customHeight="1" x14ac:dyDescent="0.25">
      <c r="A1587" s="57"/>
      <c r="B1587" s="57"/>
      <c r="C1587" s="925"/>
      <c r="D1587" s="925"/>
      <c r="E1587" s="925"/>
      <c r="F1587" s="925"/>
      <c r="G1587" s="925"/>
      <c r="H1587" s="925"/>
    </row>
    <row r="1588" spans="1:8" ht="18" customHeight="1" x14ac:dyDescent="0.25">
      <c r="A1588" s="57"/>
      <c r="B1588" s="57"/>
      <c r="C1588" s="925"/>
      <c r="D1588" s="925"/>
      <c r="E1588" s="925"/>
      <c r="F1588" s="925"/>
      <c r="G1588" s="925"/>
      <c r="H1588" s="925"/>
    </row>
    <row r="1589" spans="1:8" ht="18" customHeight="1" x14ac:dyDescent="0.25">
      <c r="A1589" s="57"/>
      <c r="B1589" s="57"/>
      <c r="C1589" s="925"/>
      <c r="D1589" s="925"/>
      <c r="E1589" s="925"/>
      <c r="F1589" s="925"/>
      <c r="G1589" s="925"/>
      <c r="H1589" s="925"/>
    </row>
    <row r="1590" spans="1:8" ht="18" customHeight="1" x14ac:dyDescent="0.25">
      <c r="A1590" s="57"/>
      <c r="B1590" s="57"/>
      <c r="C1590" s="925"/>
      <c r="D1590" s="925"/>
      <c r="E1590" s="925"/>
      <c r="F1590" s="925"/>
      <c r="G1590" s="925"/>
      <c r="H1590" s="925"/>
    </row>
    <row r="1591" spans="1:8" ht="18" customHeight="1" x14ac:dyDescent="0.25">
      <c r="A1591" s="57"/>
      <c r="B1591" s="57"/>
      <c r="C1591" s="925"/>
      <c r="D1591" s="925"/>
      <c r="E1591" s="925"/>
      <c r="F1591" s="925"/>
      <c r="G1591" s="925"/>
      <c r="H1591" s="925"/>
    </row>
    <row r="1592" spans="1:8" ht="18" customHeight="1" x14ac:dyDescent="0.25">
      <c r="A1592" s="57"/>
      <c r="B1592" s="57"/>
      <c r="C1592" s="925"/>
      <c r="D1592" s="925"/>
      <c r="E1592" s="925"/>
      <c r="F1592" s="925"/>
      <c r="G1592" s="925"/>
      <c r="H1592" s="925"/>
    </row>
    <row r="1593" spans="1:8" ht="18" customHeight="1" x14ac:dyDescent="0.25">
      <c r="A1593" s="57"/>
      <c r="B1593" s="57"/>
      <c r="C1593" s="925"/>
      <c r="D1593" s="925"/>
      <c r="E1593" s="925"/>
      <c r="F1593" s="925"/>
      <c r="G1593" s="925"/>
      <c r="H1593" s="925"/>
    </row>
    <row r="1594" spans="1:8" ht="18" customHeight="1" x14ac:dyDescent="0.25">
      <c r="A1594" s="57"/>
      <c r="B1594" s="57"/>
      <c r="C1594" s="925"/>
      <c r="D1594" s="925"/>
      <c r="E1594" s="925"/>
      <c r="F1594" s="925"/>
      <c r="G1594" s="925"/>
      <c r="H1594" s="925"/>
    </row>
    <row r="1595" spans="1:8" ht="18" customHeight="1" x14ac:dyDescent="0.25">
      <c r="A1595" s="57"/>
      <c r="B1595" s="57"/>
      <c r="C1595" s="925"/>
      <c r="D1595" s="925"/>
      <c r="E1595" s="925"/>
      <c r="F1595" s="925"/>
      <c r="G1595" s="925"/>
      <c r="H1595" s="925"/>
    </row>
    <row r="1596" spans="1:8" ht="18" customHeight="1" x14ac:dyDescent="0.25">
      <c r="A1596" s="57"/>
      <c r="B1596" s="57"/>
      <c r="C1596" s="925"/>
      <c r="D1596" s="925"/>
      <c r="E1596" s="925"/>
      <c r="F1596" s="925"/>
      <c r="G1596" s="925"/>
      <c r="H1596" s="925"/>
    </row>
    <row r="1597" spans="1:8" ht="18" customHeight="1" x14ac:dyDescent="0.25">
      <c r="A1597" s="57"/>
      <c r="B1597" s="57"/>
      <c r="C1597" s="925"/>
      <c r="D1597" s="925"/>
      <c r="E1597" s="925"/>
      <c r="F1597" s="925"/>
      <c r="G1597" s="925"/>
      <c r="H1597" s="925"/>
    </row>
    <row r="1598" spans="1:8" ht="18" customHeight="1" x14ac:dyDescent="0.25">
      <c r="A1598" s="57"/>
      <c r="B1598" s="57"/>
      <c r="C1598" s="925"/>
      <c r="D1598" s="925"/>
      <c r="E1598" s="925"/>
      <c r="F1598" s="925"/>
      <c r="G1598" s="925"/>
      <c r="H1598" s="925"/>
    </row>
    <row r="1599" spans="1:8" ht="18" customHeight="1" x14ac:dyDescent="0.25">
      <c r="A1599" s="57"/>
      <c r="B1599" s="57"/>
      <c r="C1599" s="925"/>
      <c r="D1599" s="925"/>
      <c r="E1599" s="925"/>
      <c r="F1599" s="925"/>
      <c r="G1599" s="925"/>
      <c r="H1599" s="925"/>
    </row>
    <row r="1600" spans="1:8" ht="18" customHeight="1" x14ac:dyDescent="0.25">
      <c r="A1600" s="57"/>
      <c r="B1600" s="57"/>
      <c r="C1600" s="925"/>
      <c r="D1600" s="925"/>
      <c r="E1600" s="925"/>
      <c r="F1600" s="925"/>
      <c r="G1600" s="925"/>
      <c r="H1600" s="925"/>
    </row>
    <row r="1601" spans="1:8" ht="18" customHeight="1" x14ac:dyDescent="0.25">
      <c r="A1601" s="57"/>
      <c r="B1601" s="57"/>
      <c r="C1601" s="925"/>
      <c r="D1601" s="925"/>
      <c r="E1601" s="925"/>
      <c r="F1601" s="925"/>
      <c r="G1601" s="925"/>
      <c r="H1601" s="925"/>
    </row>
    <row r="1602" spans="1:8" ht="18" customHeight="1" x14ac:dyDescent="0.25">
      <c r="A1602" s="57"/>
      <c r="B1602" s="57"/>
      <c r="C1602" s="925"/>
      <c r="D1602" s="925"/>
      <c r="E1602" s="925"/>
      <c r="F1602" s="925"/>
      <c r="G1602" s="925"/>
      <c r="H1602" s="925"/>
    </row>
    <row r="1603" spans="1:8" ht="18" customHeight="1" x14ac:dyDescent="0.25">
      <c r="A1603" s="57"/>
      <c r="B1603" s="57"/>
      <c r="C1603" s="925"/>
      <c r="D1603" s="925"/>
      <c r="E1603" s="925"/>
      <c r="F1603" s="925"/>
      <c r="G1603" s="925"/>
      <c r="H1603" s="925"/>
    </row>
    <row r="1604" spans="1:8" ht="18" customHeight="1" x14ac:dyDescent="0.25">
      <c r="A1604" s="57"/>
      <c r="B1604" s="57"/>
      <c r="C1604" s="925"/>
      <c r="D1604" s="925"/>
      <c r="E1604" s="925"/>
      <c r="F1604" s="925"/>
      <c r="G1604" s="925"/>
      <c r="H1604" s="925"/>
    </row>
    <row r="1605" spans="1:8" ht="18" customHeight="1" x14ac:dyDescent="0.25">
      <c r="A1605" s="57"/>
      <c r="B1605" s="57"/>
      <c r="C1605" s="925"/>
      <c r="D1605" s="925"/>
      <c r="E1605" s="925"/>
      <c r="F1605" s="925"/>
      <c r="G1605" s="925"/>
      <c r="H1605" s="925"/>
    </row>
    <row r="1606" spans="1:8" ht="18" customHeight="1" x14ac:dyDescent="0.25">
      <c r="A1606" s="57"/>
      <c r="B1606" s="57"/>
      <c r="C1606" s="925"/>
      <c r="D1606" s="925"/>
      <c r="E1606" s="925"/>
      <c r="F1606" s="925"/>
      <c r="G1606" s="925"/>
      <c r="H1606" s="925"/>
    </row>
    <row r="1607" spans="1:8" ht="18" customHeight="1" x14ac:dyDescent="0.25">
      <c r="A1607" s="57"/>
      <c r="B1607" s="57"/>
      <c r="C1607" s="925"/>
      <c r="D1607" s="925"/>
      <c r="E1607" s="925"/>
      <c r="F1607" s="925"/>
      <c r="G1607" s="925"/>
      <c r="H1607" s="925"/>
    </row>
    <row r="1608" spans="1:8" ht="18" customHeight="1" x14ac:dyDescent="0.25">
      <c r="A1608" s="57"/>
      <c r="B1608" s="57"/>
      <c r="C1608" s="925"/>
      <c r="D1608" s="925"/>
      <c r="E1608" s="925"/>
      <c r="F1608" s="925"/>
      <c r="G1608" s="925"/>
      <c r="H1608" s="925"/>
    </row>
    <row r="1609" spans="1:8" ht="18" customHeight="1" x14ac:dyDescent="0.25">
      <c r="A1609" s="57"/>
      <c r="B1609" s="57"/>
      <c r="C1609" s="925"/>
      <c r="D1609" s="925"/>
      <c r="E1609" s="925"/>
      <c r="F1609" s="925"/>
      <c r="G1609" s="925"/>
      <c r="H1609" s="925"/>
    </row>
    <row r="1610" spans="1:8" ht="18" customHeight="1" x14ac:dyDescent="0.25">
      <c r="A1610" s="57"/>
      <c r="B1610" s="57"/>
      <c r="C1610" s="925"/>
      <c r="D1610" s="925"/>
      <c r="E1610" s="925"/>
      <c r="F1610" s="925"/>
      <c r="G1610" s="925"/>
      <c r="H1610" s="925"/>
    </row>
    <row r="1611" spans="1:8" ht="18" customHeight="1" x14ac:dyDescent="0.25">
      <c r="A1611" s="57"/>
      <c r="B1611" s="57"/>
      <c r="C1611" s="925"/>
      <c r="D1611" s="925"/>
      <c r="E1611" s="925"/>
      <c r="F1611" s="925"/>
      <c r="G1611" s="925"/>
      <c r="H1611" s="925"/>
    </row>
    <row r="1612" spans="1:8" ht="18" customHeight="1" x14ac:dyDescent="0.25">
      <c r="A1612" s="57"/>
      <c r="B1612" s="57"/>
      <c r="C1612" s="925"/>
      <c r="D1612" s="925"/>
      <c r="E1612" s="925"/>
      <c r="F1612" s="925"/>
      <c r="G1612" s="925"/>
      <c r="H1612" s="925"/>
    </row>
    <row r="1613" spans="1:8" ht="18" customHeight="1" x14ac:dyDescent="0.25">
      <c r="A1613" s="57"/>
      <c r="B1613" s="57"/>
      <c r="C1613" s="925"/>
      <c r="D1613" s="925"/>
      <c r="E1613" s="925"/>
      <c r="F1613" s="925"/>
      <c r="G1613" s="925"/>
      <c r="H1613" s="925"/>
    </row>
    <row r="1614" spans="1:8" ht="18" customHeight="1" x14ac:dyDescent="0.25">
      <c r="A1614" s="57"/>
      <c r="B1614" s="57"/>
      <c r="C1614" s="925"/>
      <c r="D1614" s="925"/>
      <c r="E1614" s="925"/>
      <c r="F1614" s="925"/>
      <c r="G1614" s="925"/>
      <c r="H1614" s="925"/>
    </row>
    <row r="1615" spans="1:8" ht="18" customHeight="1" x14ac:dyDescent="0.25">
      <c r="A1615" s="57"/>
      <c r="B1615" s="57"/>
      <c r="C1615" s="925"/>
      <c r="D1615" s="925"/>
      <c r="E1615" s="925"/>
      <c r="F1615" s="925"/>
      <c r="G1615" s="925"/>
      <c r="H1615" s="925"/>
    </row>
    <row r="1616" spans="1:8" ht="18" customHeight="1" x14ac:dyDescent="0.25">
      <c r="A1616" s="57"/>
      <c r="B1616" s="57"/>
      <c r="C1616" s="925"/>
      <c r="D1616" s="925"/>
      <c r="E1616" s="925"/>
      <c r="F1616" s="925"/>
      <c r="G1616" s="925"/>
      <c r="H1616" s="925"/>
    </row>
    <row r="1617" spans="1:8" ht="18" customHeight="1" x14ac:dyDescent="0.25">
      <c r="A1617" s="57"/>
      <c r="B1617" s="57"/>
      <c r="C1617" s="925"/>
      <c r="D1617" s="925"/>
      <c r="E1617" s="925"/>
      <c r="F1617" s="925"/>
      <c r="G1617" s="925"/>
      <c r="H1617" s="925"/>
    </row>
    <row r="1618" spans="1:8" ht="18" customHeight="1" x14ac:dyDescent="0.25">
      <c r="A1618" s="57"/>
      <c r="B1618" s="57"/>
      <c r="C1618" s="925"/>
      <c r="D1618" s="925"/>
      <c r="E1618" s="925"/>
      <c r="F1618" s="925"/>
      <c r="G1618" s="925"/>
      <c r="H1618" s="925"/>
    </row>
    <row r="1619" spans="1:8" ht="18" customHeight="1" x14ac:dyDescent="0.25">
      <c r="A1619" s="57"/>
      <c r="B1619" s="57"/>
      <c r="C1619" s="925"/>
      <c r="D1619" s="925"/>
      <c r="E1619" s="925"/>
      <c r="F1619" s="925"/>
      <c r="G1619" s="925"/>
      <c r="H1619" s="925"/>
    </row>
    <row r="1620" spans="1:8" ht="18" customHeight="1" x14ac:dyDescent="0.25">
      <c r="A1620" s="57"/>
      <c r="B1620" s="57"/>
      <c r="C1620" s="925"/>
      <c r="D1620" s="925"/>
      <c r="E1620" s="925"/>
      <c r="F1620" s="925"/>
      <c r="G1620" s="925"/>
      <c r="H1620" s="925"/>
    </row>
    <row r="1621" spans="1:8" ht="18" customHeight="1" x14ac:dyDescent="0.25">
      <c r="A1621" s="57"/>
      <c r="B1621" s="57"/>
      <c r="C1621" s="925"/>
      <c r="D1621" s="925"/>
      <c r="E1621" s="925"/>
      <c r="F1621" s="925"/>
      <c r="G1621" s="925"/>
      <c r="H1621" s="925"/>
    </row>
    <row r="1622" spans="1:8" ht="18" customHeight="1" x14ac:dyDescent="0.25">
      <c r="A1622" s="57"/>
      <c r="B1622" s="57"/>
      <c r="C1622" s="925"/>
      <c r="D1622" s="925"/>
      <c r="E1622" s="925"/>
      <c r="F1622" s="925"/>
      <c r="G1622" s="925"/>
      <c r="H1622" s="925"/>
    </row>
    <row r="1623" spans="1:8" ht="18" customHeight="1" x14ac:dyDescent="0.25">
      <c r="A1623" s="57"/>
      <c r="B1623" s="57"/>
      <c r="C1623" s="925"/>
      <c r="D1623" s="925"/>
      <c r="E1623" s="925"/>
      <c r="F1623" s="925"/>
      <c r="G1623" s="925"/>
      <c r="H1623" s="925"/>
    </row>
    <row r="1624" spans="1:8" ht="18" customHeight="1" x14ac:dyDescent="0.25">
      <c r="A1624" s="57"/>
      <c r="B1624" s="57"/>
      <c r="C1624" s="925"/>
      <c r="D1624" s="925"/>
      <c r="E1624" s="925"/>
      <c r="F1624" s="925"/>
      <c r="G1624" s="925"/>
      <c r="H1624" s="925"/>
    </row>
    <row r="1625" spans="1:8" ht="18" customHeight="1" x14ac:dyDescent="0.25">
      <c r="A1625" s="57"/>
      <c r="B1625" s="57"/>
      <c r="C1625" s="925"/>
      <c r="D1625" s="925"/>
      <c r="E1625" s="925"/>
      <c r="F1625" s="925"/>
      <c r="G1625" s="925"/>
      <c r="H1625" s="925"/>
    </row>
    <row r="1626" spans="1:8" ht="18" customHeight="1" x14ac:dyDescent="0.25">
      <c r="A1626" s="57"/>
      <c r="B1626" s="57"/>
      <c r="C1626" s="925"/>
      <c r="D1626" s="925"/>
      <c r="E1626" s="925"/>
      <c r="F1626" s="925"/>
      <c r="G1626" s="925"/>
      <c r="H1626" s="925"/>
    </row>
    <row r="1627" spans="1:8" ht="18" customHeight="1" x14ac:dyDescent="0.25">
      <c r="A1627" s="57"/>
      <c r="B1627" s="57"/>
      <c r="C1627" s="925"/>
      <c r="D1627" s="925"/>
      <c r="E1627" s="925"/>
      <c r="F1627" s="925"/>
      <c r="G1627" s="925"/>
      <c r="H1627" s="925"/>
    </row>
    <row r="1628" spans="1:8" ht="18" customHeight="1" x14ac:dyDescent="0.25">
      <c r="A1628" s="57"/>
      <c r="B1628" s="57"/>
      <c r="C1628" s="925"/>
      <c r="D1628" s="925"/>
      <c r="E1628" s="925"/>
      <c r="F1628" s="925"/>
      <c r="G1628" s="925"/>
      <c r="H1628" s="925"/>
    </row>
    <row r="1629" spans="1:8" ht="18" customHeight="1" x14ac:dyDescent="0.25">
      <c r="A1629" s="57"/>
      <c r="B1629" s="57"/>
      <c r="C1629" s="925"/>
      <c r="D1629" s="925"/>
      <c r="E1629" s="925"/>
      <c r="F1629" s="925"/>
      <c r="G1629" s="925"/>
      <c r="H1629" s="925"/>
    </row>
    <row r="1630" spans="1:8" ht="18" customHeight="1" x14ac:dyDescent="0.25">
      <c r="A1630" s="57"/>
      <c r="B1630" s="57"/>
      <c r="C1630" s="925"/>
      <c r="D1630" s="925"/>
      <c r="E1630" s="925"/>
      <c r="F1630" s="925"/>
      <c r="G1630" s="925"/>
      <c r="H1630" s="925"/>
    </row>
    <row r="1631" spans="1:8" ht="18" customHeight="1" x14ac:dyDescent="0.25">
      <c r="A1631" s="57"/>
      <c r="B1631" s="57"/>
      <c r="C1631" s="925"/>
      <c r="D1631" s="925"/>
      <c r="E1631" s="925"/>
      <c r="F1631" s="925"/>
      <c r="G1631" s="925"/>
      <c r="H1631" s="925"/>
    </row>
    <row r="1632" spans="1:8" ht="18" customHeight="1" x14ac:dyDescent="0.25">
      <c r="A1632" s="57"/>
      <c r="B1632" s="57"/>
      <c r="C1632" s="925"/>
      <c r="D1632" s="925"/>
      <c r="E1632" s="925"/>
      <c r="F1632" s="925"/>
      <c r="G1632" s="925"/>
      <c r="H1632" s="925"/>
    </row>
    <row r="1633" spans="1:8" ht="18" customHeight="1" x14ac:dyDescent="0.25">
      <c r="A1633" s="57"/>
      <c r="B1633" s="57"/>
      <c r="C1633" s="925"/>
      <c r="D1633" s="925"/>
      <c r="E1633" s="925"/>
      <c r="F1633" s="925"/>
      <c r="G1633" s="925"/>
      <c r="H1633" s="925"/>
    </row>
    <row r="1634" spans="1:8" ht="18" customHeight="1" x14ac:dyDescent="0.25">
      <c r="A1634" s="57"/>
      <c r="B1634" s="57"/>
      <c r="C1634" s="925"/>
      <c r="D1634" s="925"/>
      <c r="E1634" s="925"/>
      <c r="F1634" s="925"/>
      <c r="G1634" s="925"/>
      <c r="H1634" s="925"/>
    </row>
    <row r="1635" spans="1:8" ht="18" customHeight="1" x14ac:dyDescent="0.25">
      <c r="A1635" s="57"/>
      <c r="B1635" s="57"/>
      <c r="C1635" s="925"/>
      <c r="D1635" s="925"/>
      <c r="E1635" s="925"/>
      <c r="F1635" s="925"/>
      <c r="G1635" s="925"/>
      <c r="H1635" s="925"/>
    </row>
    <row r="1636" spans="1:8" ht="18" customHeight="1" x14ac:dyDescent="0.25">
      <c r="A1636" s="57"/>
      <c r="B1636" s="57"/>
      <c r="C1636" s="925"/>
      <c r="D1636" s="925"/>
      <c r="E1636" s="925"/>
      <c r="F1636" s="925"/>
      <c r="G1636" s="925"/>
      <c r="H1636" s="925"/>
    </row>
    <row r="1637" spans="1:8" ht="18" customHeight="1" x14ac:dyDescent="0.25">
      <c r="A1637" s="57"/>
      <c r="B1637" s="57"/>
      <c r="C1637" s="925"/>
      <c r="D1637" s="925"/>
      <c r="E1637" s="925"/>
      <c r="F1637" s="925"/>
      <c r="G1637" s="925"/>
      <c r="H1637" s="925"/>
    </row>
    <row r="1638" spans="1:8" ht="18" customHeight="1" x14ac:dyDescent="0.25">
      <c r="A1638" s="57"/>
      <c r="B1638" s="57"/>
      <c r="C1638" s="925"/>
      <c r="D1638" s="925"/>
      <c r="E1638" s="925"/>
      <c r="F1638" s="925"/>
      <c r="G1638" s="925"/>
      <c r="H1638" s="925"/>
    </row>
    <row r="1639" spans="1:8" ht="18" customHeight="1" x14ac:dyDescent="0.25">
      <c r="A1639" s="57"/>
      <c r="B1639" s="57"/>
      <c r="C1639" s="925"/>
      <c r="D1639" s="925"/>
      <c r="E1639" s="925"/>
      <c r="F1639" s="925"/>
      <c r="G1639" s="925"/>
      <c r="H1639" s="925"/>
    </row>
    <row r="1640" spans="1:8" ht="18" customHeight="1" x14ac:dyDescent="0.25">
      <c r="A1640" s="57"/>
      <c r="B1640" s="57"/>
      <c r="C1640" s="925"/>
      <c r="D1640" s="925"/>
      <c r="E1640" s="925"/>
      <c r="F1640" s="925"/>
      <c r="G1640" s="925"/>
      <c r="H1640" s="925"/>
    </row>
    <row r="1641" spans="1:8" ht="18" customHeight="1" x14ac:dyDescent="0.25">
      <c r="A1641" s="57"/>
      <c r="B1641" s="57"/>
      <c r="C1641" s="925"/>
      <c r="D1641" s="925"/>
      <c r="E1641" s="925"/>
      <c r="F1641" s="925"/>
      <c r="G1641" s="925"/>
      <c r="H1641" s="925"/>
    </row>
    <row r="1642" spans="1:8" ht="18" customHeight="1" x14ac:dyDescent="0.25">
      <c r="A1642" s="57"/>
      <c r="B1642" s="57"/>
      <c r="C1642" s="925"/>
      <c r="D1642" s="925"/>
      <c r="E1642" s="925"/>
      <c r="F1642" s="925"/>
      <c r="G1642" s="925"/>
      <c r="H1642" s="925"/>
    </row>
    <row r="1643" spans="1:8" ht="18" customHeight="1" x14ac:dyDescent="0.25">
      <c r="A1643" s="57"/>
      <c r="B1643" s="57"/>
      <c r="C1643" s="925"/>
      <c r="D1643" s="925"/>
      <c r="E1643" s="925"/>
      <c r="F1643" s="925"/>
      <c r="G1643" s="925"/>
      <c r="H1643" s="925"/>
    </row>
    <row r="1644" spans="1:8" ht="18" customHeight="1" x14ac:dyDescent="0.25">
      <c r="A1644" s="57"/>
      <c r="B1644" s="57"/>
      <c r="C1644" s="925"/>
      <c r="D1644" s="925"/>
      <c r="E1644" s="925"/>
      <c r="F1644" s="925"/>
      <c r="G1644" s="925"/>
      <c r="H1644" s="925"/>
    </row>
    <row r="1645" spans="1:8" ht="18" customHeight="1" x14ac:dyDescent="0.25">
      <c r="A1645" s="57"/>
      <c r="B1645" s="57"/>
      <c r="C1645" s="925"/>
      <c r="D1645" s="925"/>
      <c r="E1645" s="925"/>
      <c r="F1645" s="925"/>
      <c r="G1645" s="925"/>
      <c r="H1645" s="925"/>
    </row>
    <row r="1646" spans="1:8" ht="18" customHeight="1" x14ac:dyDescent="0.25">
      <c r="A1646" s="57"/>
      <c r="B1646" s="57"/>
      <c r="C1646" s="925"/>
      <c r="D1646" s="925"/>
      <c r="E1646" s="925"/>
      <c r="F1646" s="925"/>
      <c r="G1646" s="925"/>
      <c r="H1646" s="925"/>
    </row>
    <row r="1647" spans="1:8" ht="18" customHeight="1" x14ac:dyDescent="0.25">
      <c r="A1647" s="57"/>
      <c r="B1647" s="57"/>
      <c r="C1647" s="925"/>
      <c r="D1647" s="925"/>
      <c r="E1647" s="925"/>
      <c r="F1647" s="925"/>
      <c r="G1647" s="925"/>
      <c r="H1647" s="925"/>
    </row>
    <row r="1648" spans="1:8" ht="18" customHeight="1" x14ac:dyDescent="0.25">
      <c r="A1648" s="57"/>
      <c r="B1648" s="57"/>
      <c r="C1648" s="925"/>
      <c r="D1648" s="925"/>
      <c r="E1648" s="925"/>
      <c r="F1648" s="925"/>
      <c r="G1648" s="925"/>
      <c r="H1648" s="925"/>
    </row>
    <row r="1649" spans="1:8" ht="18" customHeight="1" x14ac:dyDescent="0.25">
      <c r="A1649" s="57"/>
      <c r="B1649" s="57"/>
      <c r="C1649" s="925"/>
      <c r="D1649" s="925"/>
      <c r="E1649" s="925"/>
      <c r="F1649" s="925"/>
      <c r="G1649" s="925"/>
      <c r="H1649" s="925"/>
    </row>
    <row r="1650" spans="1:8" ht="18" customHeight="1" x14ac:dyDescent="0.25">
      <c r="A1650" s="57"/>
      <c r="B1650" s="57"/>
      <c r="C1650" s="925"/>
      <c r="D1650" s="925"/>
      <c r="E1650" s="925"/>
      <c r="F1650" s="925"/>
      <c r="G1650" s="925"/>
      <c r="H1650" s="925"/>
    </row>
    <row r="1651" spans="1:8" ht="18" customHeight="1" x14ac:dyDescent="0.25">
      <c r="A1651" s="57"/>
      <c r="B1651" s="57"/>
      <c r="C1651" s="925"/>
      <c r="D1651" s="925"/>
      <c r="E1651" s="925"/>
      <c r="F1651" s="925"/>
      <c r="G1651" s="925"/>
      <c r="H1651" s="925"/>
    </row>
    <row r="1652" spans="1:8" ht="18" customHeight="1" x14ac:dyDescent="0.25">
      <c r="A1652" s="57"/>
      <c r="B1652" s="57"/>
      <c r="C1652" s="925"/>
      <c r="D1652" s="925"/>
      <c r="E1652" s="925"/>
      <c r="F1652" s="925"/>
      <c r="G1652" s="925"/>
      <c r="H1652" s="925"/>
    </row>
    <row r="1653" spans="1:8" ht="18" customHeight="1" x14ac:dyDescent="0.25">
      <c r="A1653" s="57"/>
      <c r="B1653" s="57"/>
      <c r="C1653" s="925"/>
      <c r="D1653" s="925"/>
      <c r="E1653" s="925"/>
      <c r="F1653" s="925"/>
      <c r="G1653" s="925"/>
      <c r="H1653" s="925"/>
    </row>
    <row r="1654" spans="1:8" ht="18" customHeight="1" x14ac:dyDescent="0.25">
      <c r="A1654" s="57"/>
      <c r="B1654" s="57"/>
      <c r="C1654" s="925"/>
      <c r="D1654" s="925"/>
      <c r="E1654" s="925"/>
      <c r="F1654" s="925"/>
      <c r="G1654" s="925"/>
      <c r="H1654" s="925"/>
    </row>
    <row r="1655" spans="1:8" ht="18" customHeight="1" x14ac:dyDescent="0.25">
      <c r="A1655" s="57"/>
      <c r="B1655" s="57"/>
      <c r="C1655" s="925"/>
      <c r="D1655" s="925"/>
      <c r="E1655" s="925"/>
      <c r="F1655" s="925"/>
      <c r="G1655" s="925"/>
      <c r="H1655" s="925"/>
    </row>
    <row r="1656" spans="1:8" ht="18" customHeight="1" x14ac:dyDescent="0.25">
      <c r="A1656" s="57"/>
      <c r="B1656" s="57"/>
      <c r="C1656" s="925"/>
      <c r="D1656" s="925"/>
      <c r="E1656" s="925"/>
      <c r="F1656" s="925"/>
      <c r="G1656" s="925"/>
      <c r="H1656" s="925"/>
    </row>
    <row r="1657" spans="1:8" ht="18" customHeight="1" x14ac:dyDescent="0.25">
      <c r="A1657" s="57"/>
      <c r="B1657" s="57"/>
      <c r="C1657" s="925"/>
      <c r="D1657" s="925"/>
      <c r="E1657" s="925"/>
      <c r="F1657" s="925"/>
      <c r="G1657" s="925"/>
      <c r="H1657" s="925"/>
    </row>
    <row r="1658" spans="1:8" ht="18" customHeight="1" x14ac:dyDescent="0.25">
      <c r="A1658" s="57"/>
      <c r="B1658" s="57"/>
      <c r="C1658" s="925"/>
      <c r="D1658" s="925"/>
      <c r="E1658" s="925"/>
      <c r="F1658" s="925"/>
      <c r="G1658" s="925"/>
      <c r="H1658" s="925"/>
    </row>
    <row r="1659" spans="1:8" ht="18" customHeight="1" x14ac:dyDescent="0.25">
      <c r="A1659" s="57"/>
      <c r="B1659" s="57"/>
      <c r="C1659" s="925"/>
      <c r="D1659" s="925"/>
      <c r="E1659" s="925"/>
      <c r="F1659" s="925"/>
      <c r="G1659" s="925"/>
      <c r="H1659" s="925"/>
    </row>
    <row r="1660" spans="1:8" ht="18" customHeight="1" x14ac:dyDescent="0.25">
      <c r="A1660" s="57"/>
      <c r="B1660" s="57"/>
      <c r="C1660" s="925"/>
      <c r="D1660" s="925"/>
      <c r="E1660" s="925"/>
      <c r="F1660" s="925"/>
      <c r="G1660" s="925"/>
      <c r="H1660" s="925"/>
    </row>
    <row r="1661" spans="1:8" ht="18" customHeight="1" x14ac:dyDescent="0.25">
      <c r="A1661" s="57"/>
      <c r="B1661" s="57"/>
      <c r="C1661" s="925"/>
      <c r="D1661" s="925"/>
      <c r="E1661" s="925"/>
      <c r="F1661" s="925"/>
      <c r="G1661" s="925"/>
      <c r="H1661" s="925"/>
    </row>
    <row r="1662" spans="1:8" ht="18" customHeight="1" x14ac:dyDescent="0.25">
      <c r="A1662" s="57"/>
      <c r="B1662" s="57"/>
      <c r="C1662" s="925"/>
      <c r="D1662" s="925"/>
      <c r="E1662" s="925"/>
      <c r="F1662" s="925"/>
      <c r="G1662" s="925"/>
      <c r="H1662" s="925"/>
    </row>
    <row r="1663" spans="1:8" ht="18" customHeight="1" x14ac:dyDescent="0.25">
      <c r="A1663" s="57"/>
      <c r="B1663" s="57"/>
      <c r="C1663" s="925"/>
      <c r="D1663" s="925"/>
      <c r="E1663" s="925"/>
      <c r="F1663" s="925"/>
      <c r="G1663" s="925"/>
      <c r="H1663" s="925"/>
    </row>
    <row r="1664" spans="1:8" ht="18" customHeight="1" x14ac:dyDescent="0.25">
      <c r="A1664" s="57"/>
      <c r="B1664" s="57"/>
      <c r="C1664" s="925"/>
      <c r="D1664" s="925"/>
      <c r="E1664" s="925"/>
      <c r="F1664" s="925"/>
      <c r="G1664" s="925"/>
      <c r="H1664" s="925"/>
    </row>
    <row r="1665" spans="1:8" ht="18" customHeight="1" x14ac:dyDescent="0.25">
      <c r="A1665" s="57"/>
      <c r="B1665" s="57"/>
      <c r="C1665" s="925"/>
      <c r="D1665" s="925"/>
      <c r="E1665" s="925"/>
      <c r="F1665" s="925"/>
      <c r="G1665" s="925"/>
      <c r="H1665" s="925"/>
    </row>
    <row r="1666" spans="1:8" ht="18" customHeight="1" x14ac:dyDescent="0.25">
      <c r="A1666" s="57"/>
      <c r="B1666" s="57"/>
      <c r="C1666" s="925"/>
      <c r="D1666" s="925"/>
      <c r="E1666" s="925"/>
      <c r="F1666" s="925"/>
      <c r="G1666" s="925"/>
      <c r="H1666" s="925"/>
    </row>
    <row r="1667" spans="1:8" ht="18" customHeight="1" x14ac:dyDescent="0.25">
      <c r="A1667" s="57"/>
      <c r="B1667" s="57"/>
      <c r="C1667" s="925"/>
      <c r="D1667" s="925"/>
      <c r="E1667" s="925"/>
      <c r="F1667" s="925"/>
      <c r="G1667" s="925"/>
      <c r="H1667" s="925"/>
    </row>
    <row r="1668" spans="1:8" ht="18" customHeight="1" x14ac:dyDescent="0.25">
      <c r="A1668" s="57"/>
      <c r="B1668" s="57"/>
      <c r="C1668" s="925"/>
      <c r="D1668" s="925"/>
      <c r="E1668" s="925"/>
      <c r="F1668" s="925"/>
      <c r="G1668" s="925"/>
      <c r="H1668" s="925"/>
    </row>
    <row r="1669" spans="1:8" ht="18" customHeight="1" x14ac:dyDescent="0.25">
      <c r="A1669" s="57"/>
      <c r="B1669" s="57"/>
      <c r="C1669" s="925"/>
      <c r="D1669" s="925"/>
      <c r="E1669" s="925"/>
      <c r="F1669" s="925"/>
      <c r="G1669" s="925"/>
      <c r="H1669" s="925"/>
    </row>
    <row r="1670" spans="1:8" ht="18" customHeight="1" x14ac:dyDescent="0.25">
      <c r="A1670" s="57"/>
      <c r="B1670" s="57"/>
      <c r="C1670" s="925"/>
      <c r="D1670" s="925"/>
      <c r="E1670" s="925"/>
      <c r="F1670" s="925"/>
      <c r="G1670" s="925"/>
      <c r="H1670" s="925"/>
    </row>
    <row r="1671" spans="1:8" ht="18" customHeight="1" x14ac:dyDescent="0.25">
      <c r="A1671" s="57"/>
      <c r="B1671" s="57"/>
      <c r="C1671" s="925"/>
      <c r="D1671" s="925"/>
      <c r="E1671" s="925"/>
      <c r="F1671" s="925"/>
      <c r="G1671" s="925"/>
      <c r="H1671" s="925"/>
    </row>
    <row r="1672" spans="1:8" ht="18" customHeight="1" x14ac:dyDescent="0.25">
      <c r="A1672" s="57"/>
      <c r="B1672" s="57"/>
      <c r="C1672" s="925"/>
      <c r="D1672" s="925"/>
      <c r="E1672" s="925"/>
      <c r="F1672" s="925"/>
      <c r="G1672" s="925"/>
      <c r="H1672" s="925"/>
    </row>
    <row r="1673" spans="1:8" ht="18" customHeight="1" x14ac:dyDescent="0.25">
      <c r="A1673" s="57"/>
      <c r="B1673" s="57"/>
      <c r="C1673" s="925"/>
      <c r="D1673" s="925"/>
      <c r="E1673" s="925"/>
      <c r="F1673" s="925"/>
      <c r="G1673" s="925"/>
      <c r="H1673" s="925"/>
    </row>
    <row r="1674" spans="1:8" ht="18" customHeight="1" x14ac:dyDescent="0.25">
      <c r="A1674" s="57"/>
      <c r="B1674" s="57"/>
      <c r="C1674" s="925"/>
      <c r="D1674" s="925"/>
      <c r="E1674" s="925"/>
      <c r="F1674" s="925"/>
      <c r="G1674" s="925"/>
      <c r="H1674" s="925"/>
    </row>
    <row r="1675" spans="1:8" ht="18" customHeight="1" x14ac:dyDescent="0.25">
      <c r="A1675" s="57"/>
      <c r="B1675" s="57"/>
      <c r="C1675" s="925"/>
      <c r="D1675" s="925"/>
      <c r="E1675" s="925"/>
      <c r="F1675" s="925"/>
      <c r="G1675" s="925"/>
      <c r="H1675" s="925"/>
    </row>
    <row r="1676" spans="1:8" ht="18" customHeight="1" x14ac:dyDescent="0.25">
      <c r="A1676" s="57"/>
      <c r="B1676" s="57"/>
      <c r="C1676" s="925"/>
      <c r="D1676" s="925"/>
      <c r="E1676" s="925"/>
      <c r="F1676" s="925"/>
      <c r="G1676" s="925"/>
      <c r="H1676" s="925"/>
    </row>
    <row r="1677" spans="1:8" ht="18" customHeight="1" x14ac:dyDescent="0.25">
      <c r="A1677" s="57"/>
      <c r="B1677" s="57"/>
      <c r="C1677" s="925"/>
      <c r="D1677" s="925"/>
      <c r="E1677" s="925"/>
      <c r="F1677" s="925"/>
      <c r="G1677" s="925"/>
      <c r="H1677" s="925"/>
    </row>
    <row r="1678" spans="1:8" ht="18" customHeight="1" x14ac:dyDescent="0.25">
      <c r="A1678" s="57"/>
      <c r="B1678" s="57"/>
      <c r="C1678" s="925"/>
      <c r="D1678" s="925"/>
      <c r="E1678" s="925"/>
      <c r="F1678" s="925"/>
      <c r="G1678" s="925"/>
      <c r="H1678" s="925"/>
    </row>
    <row r="1679" spans="1:8" ht="18" customHeight="1" x14ac:dyDescent="0.25">
      <c r="A1679" s="57"/>
      <c r="B1679" s="57"/>
      <c r="C1679" s="925"/>
      <c r="D1679" s="925"/>
      <c r="E1679" s="925"/>
      <c r="F1679" s="925"/>
      <c r="G1679" s="925"/>
      <c r="H1679" s="925"/>
    </row>
    <row r="1680" spans="1:8" ht="18" customHeight="1" x14ac:dyDescent="0.25">
      <c r="A1680" s="57"/>
      <c r="B1680" s="57"/>
      <c r="C1680" s="925"/>
      <c r="D1680" s="925"/>
      <c r="E1680" s="925"/>
      <c r="F1680" s="925"/>
      <c r="G1680" s="925"/>
      <c r="H1680" s="925"/>
    </row>
    <row r="1681" spans="1:8" ht="18" customHeight="1" x14ac:dyDescent="0.25">
      <c r="A1681" s="57"/>
      <c r="B1681" s="57"/>
      <c r="C1681" s="925"/>
      <c r="D1681" s="925"/>
      <c r="E1681" s="925"/>
      <c r="F1681" s="925"/>
      <c r="G1681" s="925"/>
      <c r="H1681" s="925"/>
    </row>
    <row r="1682" spans="1:8" ht="18" customHeight="1" x14ac:dyDescent="0.25">
      <c r="A1682" s="57"/>
      <c r="B1682" s="57"/>
      <c r="C1682" s="925"/>
      <c r="D1682" s="925"/>
      <c r="E1682" s="925"/>
      <c r="F1682" s="925"/>
      <c r="G1682" s="925"/>
      <c r="H1682" s="925"/>
    </row>
    <row r="1683" spans="1:8" ht="18" customHeight="1" x14ac:dyDescent="0.25">
      <c r="A1683" s="57"/>
      <c r="B1683" s="57"/>
      <c r="C1683" s="925"/>
      <c r="D1683" s="925"/>
      <c r="E1683" s="925"/>
      <c r="F1683" s="925"/>
      <c r="G1683" s="925"/>
      <c r="H1683" s="925"/>
    </row>
    <row r="1684" spans="1:8" ht="18" customHeight="1" x14ac:dyDescent="0.25">
      <c r="A1684" s="57"/>
      <c r="B1684" s="57"/>
      <c r="C1684" s="925"/>
      <c r="D1684" s="925"/>
      <c r="E1684" s="925"/>
      <c r="F1684" s="925"/>
      <c r="G1684" s="925"/>
      <c r="H1684" s="925"/>
    </row>
    <row r="1685" spans="1:8" ht="18" customHeight="1" x14ac:dyDescent="0.25">
      <c r="A1685" s="57"/>
      <c r="B1685" s="57"/>
      <c r="C1685" s="925"/>
      <c r="D1685" s="925"/>
      <c r="E1685" s="925"/>
      <c r="F1685" s="925"/>
      <c r="G1685" s="925"/>
      <c r="H1685" s="925"/>
    </row>
    <row r="1686" spans="1:8" ht="18" customHeight="1" x14ac:dyDescent="0.25">
      <c r="A1686" s="57"/>
      <c r="B1686" s="57"/>
      <c r="C1686" s="925"/>
      <c r="D1686" s="925"/>
      <c r="E1686" s="925"/>
      <c r="F1686" s="925"/>
      <c r="G1686" s="925"/>
      <c r="H1686" s="925"/>
    </row>
    <row r="1687" spans="1:8" ht="18" customHeight="1" x14ac:dyDescent="0.25">
      <c r="A1687" s="57"/>
      <c r="B1687" s="57"/>
      <c r="C1687" s="925"/>
      <c r="D1687" s="925"/>
      <c r="E1687" s="925"/>
      <c r="F1687" s="925"/>
      <c r="G1687" s="925"/>
      <c r="H1687" s="925"/>
    </row>
    <row r="1688" spans="1:8" ht="18" customHeight="1" x14ac:dyDescent="0.25">
      <c r="A1688" s="57"/>
      <c r="B1688" s="57"/>
      <c r="C1688" s="925"/>
      <c r="D1688" s="925"/>
      <c r="E1688" s="925"/>
      <c r="F1688" s="925"/>
      <c r="G1688" s="925"/>
      <c r="H1688" s="925"/>
    </row>
    <row r="1689" spans="1:8" ht="18" customHeight="1" x14ac:dyDescent="0.25">
      <c r="A1689" s="57"/>
      <c r="B1689" s="57"/>
      <c r="C1689" s="925"/>
      <c r="D1689" s="925"/>
      <c r="E1689" s="925"/>
      <c r="F1689" s="925"/>
      <c r="G1689" s="925"/>
      <c r="H1689" s="925"/>
    </row>
    <row r="1690" spans="1:8" ht="18" customHeight="1" x14ac:dyDescent="0.25">
      <c r="A1690" s="57"/>
      <c r="B1690" s="57"/>
      <c r="C1690" s="925"/>
      <c r="D1690" s="925"/>
      <c r="E1690" s="925"/>
      <c r="F1690" s="925"/>
      <c r="G1690" s="925"/>
      <c r="H1690" s="925"/>
    </row>
    <row r="1691" spans="1:8" ht="18" customHeight="1" x14ac:dyDescent="0.25">
      <c r="A1691" s="57"/>
      <c r="B1691" s="57"/>
      <c r="C1691" s="925"/>
      <c r="D1691" s="925"/>
      <c r="E1691" s="925"/>
      <c r="F1691" s="925"/>
      <c r="G1691" s="925"/>
      <c r="H1691" s="925"/>
    </row>
    <row r="1692" spans="1:8" ht="18" customHeight="1" x14ac:dyDescent="0.25">
      <c r="A1692" s="57"/>
      <c r="B1692" s="57"/>
      <c r="C1692" s="925"/>
      <c r="D1692" s="925"/>
      <c r="E1692" s="925"/>
      <c r="F1692" s="925"/>
      <c r="G1692" s="925"/>
      <c r="H1692" s="925"/>
    </row>
    <row r="1693" spans="1:8" ht="18" customHeight="1" x14ac:dyDescent="0.25">
      <c r="A1693" s="57"/>
      <c r="B1693" s="57"/>
      <c r="C1693" s="925"/>
      <c r="D1693" s="925"/>
      <c r="E1693" s="925"/>
      <c r="F1693" s="925"/>
      <c r="G1693" s="925"/>
      <c r="H1693" s="925"/>
    </row>
    <row r="1694" spans="1:8" ht="18" customHeight="1" x14ac:dyDescent="0.25">
      <c r="A1694" s="57"/>
      <c r="B1694" s="57"/>
      <c r="C1694" s="925"/>
      <c r="D1694" s="925"/>
      <c r="E1694" s="925"/>
      <c r="F1694" s="925"/>
      <c r="G1694" s="925"/>
      <c r="H1694" s="925"/>
    </row>
    <row r="1695" spans="1:8" ht="18" customHeight="1" x14ac:dyDescent="0.25">
      <c r="A1695" s="57"/>
      <c r="B1695" s="57"/>
      <c r="C1695" s="925"/>
      <c r="D1695" s="925"/>
      <c r="E1695" s="925"/>
      <c r="F1695" s="925"/>
      <c r="G1695" s="925"/>
      <c r="H1695" s="925"/>
    </row>
    <row r="1696" spans="1:8" ht="18" customHeight="1" x14ac:dyDescent="0.25">
      <c r="A1696" s="57"/>
      <c r="B1696" s="57"/>
      <c r="C1696" s="925"/>
      <c r="D1696" s="925"/>
      <c r="E1696" s="925"/>
      <c r="F1696" s="925"/>
      <c r="G1696" s="925"/>
      <c r="H1696" s="925"/>
    </row>
    <row r="1697" spans="1:8" ht="18" customHeight="1" x14ac:dyDescent="0.25">
      <c r="A1697" s="57"/>
      <c r="B1697" s="57"/>
      <c r="C1697" s="925"/>
      <c r="D1697" s="925"/>
      <c r="E1697" s="925"/>
      <c r="F1697" s="925"/>
      <c r="G1697" s="925"/>
      <c r="H1697" s="925"/>
    </row>
    <row r="1698" spans="1:8" ht="18" customHeight="1" x14ac:dyDescent="0.25">
      <c r="A1698" s="57"/>
      <c r="B1698" s="57"/>
      <c r="C1698" s="925"/>
      <c r="D1698" s="925"/>
      <c r="E1698" s="925"/>
      <c r="F1698" s="925"/>
      <c r="G1698" s="925"/>
      <c r="H1698" s="925"/>
    </row>
    <row r="1699" spans="1:8" ht="18" customHeight="1" x14ac:dyDescent="0.25">
      <c r="A1699" s="57"/>
      <c r="B1699" s="57"/>
      <c r="C1699" s="925"/>
      <c r="D1699" s="925"/>
      <c r="E1699" s="925"/>
      <c r="F1699" s="925"/>
      <c r="G1699" s="925"/>
      <c r="H1699" s="925"/>
    </row>
    <row r="1700" spans="1:8" ht="18" customHeight="1" x14ac:dyDescent="0.25">
      <c r="A1700" s="57"/>
      <c r="B1700" s="57"/>
      <c r="C1700" s="925"/>
      <c r="D1700" s="925"/>
      <c r="E1700" s="925"/>
      <c r="F1700" s="925"/>
      <c r="G1700" s="925"/>
      <c r="H1700" s="925"/>
    </row>
    <row r="1701" spans="1:8" ht="18" customHeight="1" x14ac:dyDescent="0.25">
      <c r="A1701" s="57"/>
      <c r="B1701" s="57"/>
      <c r="C1701" s="925"/>
      <c r="D1701" s="925"/>
      <c r="E1701" s="925"/>
      <c r="F1701" s="925"/>
      <c r="G1701" s="925"/>
      <c r="H1701" s="925"/>
    </row>
    <row r="1702" spans="1:8" ht="18" customHeight="1" x14ac:dyDescent="0.25">
      <c r="A1702" s="57"/>
      <c r="B1702" s="57"/>
      <c r="C1702" s="925"/>
      <c r="D1702" s="925"/>
      <c r="E1702" s="925"/>
      <c r="F1702" s="925"/>
      <c r="G1702" s="925"/>
      <c r="H1702" s="925"/>
    </row>
    <row r="1703" spans="1:8" ht="18" customHeight="1" x14ac:dyDescent="0.25">
      <c r="A1703" s="57"/>
      <c r="B1703" s="57"/>
      <c r="C1703" s="925"/>
      <c r="D1703" s="925"/>
      <c r="E1703" s="925"/>
      <c r="F1703" s="925"/>
      <c r="G1703" s="925"/>
      <c r="H1703" s="925"/>
    </row>
    <row r="1704" spans="1:8" ht="18" customHeight="1" x14ac:dyDescent="0.25">
      <c r="A1704" s="57"/>
      <c r="B1704" s="57"/>
      <c r="C1704" s="925"/>
      <c r="D1704" s="925"/>
      <c r="E1704" s="925"/>
      <c r="F1704" s="925"/>
      <c r="G1704" s="925"/>
      <c r="H1704" s="925"/>
    </row>
    <row r="1705" spans="1:8" ht="18" customHeight="1" x14ac:dyDescent="0.25">
      <c r="A1705" s="57"/>
      <c r="B1705" s="57"/>
      <c r="C1705" s="925"/>
      <c r="D1705" s="925"/>
      <c r="E1705" s="925"/>
      <c r="F1705" s="925"/>
      <c r="G1705" s="925"/>
      <c r="H1705" s="925"/>
    </row>
    <row r="1706" spans="1:8" ht="18" customHeight="1" x14ac:dyDescent="0.25">
      <c r="A1706" s="57"/>
      <c r="B1706" s="57"/>
      <c r="C1706" s="925"/>
      <c r="D1706" s="925"/>
      <c r="E1706" s="925"/>
      <c r="F1706" s="925"/>
      <c r="G1706" s="925"/>
      <c r="H1706" s="925"/>
    </row>
    <row r="1707" spans="1:8" ht="18" customHeight="1" x14ac:dyDescent="0.25">
      <c r="A1707" s="57"/>
      <c r="B1707" s="57"/>
      <c r="C1707" s="925"/>
      <c r="D1707" s="925"/>
      <c r="E1707" s="925"/>
      <c r="F1707" s="925"/>
      <c r="G1707" s="925"/>
      <c r="H1707" s="925"/>
    </row>
    <row r="1708" spans="1:8" ht="18" customHeight="1" x14ac:dyDescent="0.25">
      <c r="A1708" s="57"/>
      <c r="B1708" s="57"/>
      <c r="C1708" s="925"/>
      <c r="D1708" s="925"/>
      <c r="E1708" s="925"/>
      <c r="F1708" s="925"/>
      <c r="G1708" s="925"/>
      <c r="H1708" s="925"/>
    </row>
    <row r="1709" spans="1:8" ht="18" customHeight="1" x14ac:dyDescent="0.25">
      <c r="A1709" s="57"/>
      <c r="B1709" s="57"/>
      <c r="C1709" s="925"/>
      <c r="D1709" s="925"/>
      <c r="E1709" s="925"/>
      <c r="F1709" s="925"/>
      <c r="G1709" s="925"/>
      <c r="H1709" s="925"/>
    </row>
    <row r="1710" spans="1:8" ht="18" customHeight="1" x14ac:dyDescent="0.25">
      <c r="A1710" s="57"/>
      <c r="B1710" s="57"/>
      <c r="C1710" s="925"/>
      <c r="D1710" s="925"/>
      <c r="E1710" s="925"/>
      <c r="F1710" s="925"/>
      <c r="G1710" s="925"/>
      <c r="H1710" s="925"/>
    </row>
    <row r="1711" spans="1:8" ht="18" customHeight="1" x14ac:dyDescent="0.25">
      <c r="A1711" s="57"/>
      <c r="B1711" s="57"/>
      <c r="C1711" s="925"/>
      <c r="D1711" s="925"/>
      <c r="E1711" s="925"/>
      <c r="F1711" s="925"/>
      <c r="G1711" s="925"/>
      <c r="H1711" s="925"/>
    </row>
    <row r="1712" spans="1:8" ht="18" customHeight="1" x14ac:dyDescent="0.25">
      <c r="A1712" s="57"/>
      <c r="B1712" s="57"/>
      <c r="C1712" s="925"/>
      <c r="D1712" s="925"/>
      <c r="E1712" s="925"/>
      <c r="F1712" s="925"/>
      <c r="G1712" s="925"/>
      <c r="H1712" s="925"/>
    </row>
    <row r="1713" spans="1:8" ht="18" customHeight="1" x14ac:dyDescent="0.25">
      <c r="A1713" s="57"/>
      <c r="B1713" s="57"/>
      <c r="C1713" s="925"/>
      <c r="D1713" s="925"/>
      <c r="E1713" s="925"/>
      <c r="F1713" s="925"/>
      <c r="G1713" s="925"/>
      <c r="H1713" s="925"/>
    </row>
    <row r="1714" spans="1:8" ht="18" customHeight="1" x14ac:dyDescent="0.25">
      <c r="A1714" s="57"/>
      <c r="B1714" s="57"/>
      <c r="C1714" s="925"/>
      <c r="D1714" s="925"/>
      <c r="E1714" s="925"/>
      <c r="F1714" s="925"/>
      <c r="G1714" s="925"/>
      <c r="H1714" s="925"/>
    </row>
    <row r="1715" spans="1:8" ht="18" customHeight="1" x14ac:dyDescent="0.25">
      <c r="A1715" s="57"/>
      <c r="B1715" s="57"/>
      <c r="C1715" s="925"/>
      <c r="D1715" s="925"/>
      <c r="E1715" s="925"/>
      <c r="F1715" s="925"/>
      <c r="G1715" s="925"/>
      <c r="H1715" s="925"/>
    </row>
    <row r="1716" spans="1:8" ht="18" customHeight="1" x14ac:dyDescent="0.25">
      <c r="A1716" s="57"/>
      <c r="B1716" s="57"/>
      <c r="C1716" s="925"/>
      <c r="D1716" s="925"/>
      <c r="E1716" s="925"/>
      <c r="F1716" s="925"/>
      <c r="G1716" s="925"/>
      <c r="H1716" s="925"/>
    </row>
    <row r="1717" spans="1:8" ht="18" customHeight="1" x14ac:dyDescent="0.25">
      <c r="A1717" s="57"/>
      <c r="B1717" s="57"/>
      <c r="C1717" s="925"/>
      <c r="D1717" s="925"/>
      <c r="E1717" s="925"/>
      <c r="F1717" s="925"/>
      <c r="G1717" s="925"/>
      <c r="H1717" s="925"/>
    </row>
    <row r="1718" spans="1:8" ht="18" customHeight="1" x14ac:dyDescent="0.25">
      <c r="A1718" s="57"/>
      <c r="B1718" s="57"/>
      <c r="C1718" s="925"/>
      <c r="D1718" s="925"/>
      <c r="E1718" s="925"/>
      <c r="F1718" s="925"/>
      <c r="G1718" s="925"/>
      <c r="H1718" s="925"/>
    </row>
    <row r="1719" spans="1:8" ht="18" customHeight="1" x14ac:dyDescent="0.25">
      <c r="A1719" s="57"/>
      <c r="B1719" s="57"/>
      <c r="C1719" s="925"/>
      <c r="D1719" s="925"/>
      <c r="E1719" s="925"/>
      <c r="F1719" s="925"/>
      <c r="G1719" s="925"/>
      <c r="H1719" s="925"/>
    </row>
    <row r="1720" spans="1:8" ht="18" customHeight="1" x14ac:dyDescent="0.25">
      <c r="A1720" s="57"/>
      <c r="B1720" s="57"/>
      <c r="C1720" s="925"/>
      <c r="D1720" s="925"/>
      <c r="E1720" s="925"/>
      <c r="F1720" s="925"/>
      <c r="G1720" s="925"/>
      <c r="H1720" s="925"/>
    </row>
    <row r="1721" spans="1:8" ht="18" customHeight="1" x14ac:dyDescent="0.25">
      <c r="A1721" s="57"/>
      <c r="B1721" s="57"/>
      <c r="C1721" s="925"/>
      <c r="D1721" s="925"/>
      <c r="E1721" s="925"/>
      <c r="F1721" s="925"/>
      <c r="G1721" s="925"/>
      <c r="H1721" s="925"/>
    </row>
    <row r="1722" spans="1:8" ht="18" customHeight="1" x14ac:dyDescent="0.25">
      <c r="A1722" s="57"/>
      <c r="B1722" s="57"/>
      <c r="C1722" s="925"/>
      <c r="D1722" s="925"/>
      <c r="E1722" s="925"/>
      <c r="F1722" s="925"/>
      <c r="G1722" s="925"/>
      <c r="H1722" s="925"/>
    </row>
    <row r="1723" spans="1:8" ht="18" customHeight="1" x14ac:dyDescent="0.25">
      <c r="A1723" s="57"/>
      <c r="B1723" s="57"/>
      <c r="C1723" s="925"/>
      <c r="D1723" s="925"/>
      <c r="E1723" s="925"/>
      <c r="F1723" s="925"/>
      <c r="G1723" s="925"/>
      <c r="H1723" s="925"/>
    </row>
    <row r="1724" spans="1:8" ht="18" customHeight="1" x14ac:dyDescent="0.25">
      <c r="A1724" s="57"/>
      <c r="B1724" s="57"/>
      <c r="C1724" s="925"/>
      <c r="D1724" s="925"/>
      <c r="E1724" s="925"/>
      <c r="F1724" s="925"/>
      <c r="G1724" s="925"/>
      <c r="H1724" s="925"/>
    </row>
    <row r="1725" spans="1:8" ht="18" customHeight="1" x14ac:dyDescent="0.25">
      <c r="A1725" s="57"/>
      <c r="B1725" s="57"/>
      <c r="C1725" s="925"/>
      <c r="D1725" s="925"/>
      <c r="E1725" s="925"/>
      <c r="F1725" s="925"/>
      <c r="G1725" s="925"/>
      <c r="H1725" s="925"/>
    </row>
    <row r="1726" spans="1:8" ht="18" customHeight="1" x14ac:dyDescent="0.25">
      <c r="A1726" s="57"/>
      <c r="B1726" s="57"/>
      <c r="C1726" s="925"/>
      <c r="D1726" s="925"/>
      <c r="E1726" s="925"/>
      <c r="F1726" s="925"/>
      <c r="G1726" s="925"/>
      <c r="H1726" s="925"/>
    </row>
    <row r="1727" spans="1:8" ht="18" customHeight="1" x14ac:dyDescent="0.25">
      <c r="A1727" s="57"/>
      <c r="B1727" s="57"/>
      <c r="C1727" s="925"/>
      <c r="D1727" s="925"/>
      <c r="E1727" s="925"/>
      <c r="F1727" s="925"/>
      <c r="G1727" s="925"/>
      <c r="H1727" s="925"/>
    </row>
    <row r="1728" spans="1:8" ht="18" customHeight="1" x14ac:dyDescent="0.25">
      <c r="A1728" s="57"/>
      <c r="B1728" s="57"/>
      <c r="C1728" s="925"/>
      <c r="D1728" s="925"/>
      <c r="E1728" s="925"/>
      <c r="F1728" s="925"/>
      <c r="G1728" s="925"/>
      <c r="H1728" s="925"/>
    </row>
    <row r="1729" spans="1:8" ht="18" customHeight="1" x14ac:dyDescent="0.25">
      <c r="A1729" s="57"/>
      <c r="B1729" s="57"/>
      <c r="C1729" s="925"/>
      <c r="D1729" s="925"/>
      <c r="E1729" s="925"/>
      <c r="F1729" s="925"/>
      <c r="G1729" s="925"/>
      <c r="H1729" s="925"/>
    </row>
    <row r="1730" spans="1:8" ht="18" customHeight="1" x14ac:dyDescent="0.25">
      <c r="A1730" s="57"/>
      <c r="B1730" s="57"/>
      <c r="C1730" s="925"/>
      <c r="D1730" s="925"/>
      <c r="E1730" s="925"/>
      <c r="F1730" s="925"/>
      <c r="G1730" s="925"/>
      <c r="H1730" s="925"/>
    </row>
    <row r="1731" spans="1:8" ht="18" customHeight="1" x14ac:dyDescent="0.25">
      <c r="A1731" s="57"/>
      <c r="B1731" s="57"/>
      <c r="C1731" s="925"/>
      <c r="D1731" s="925"/>
      <c r="E1731" s="925"/>
      <c r="F1731" s="925"/>
      <c r="G1731" s="925"/>
      <c r="H1731" s="925"/>
    </row>
    <row r="1732" spans="1:8" ht="18" customHeight="1" x14ac:dyDescent="0.25">
      <c r="A1732" s="57"/>
      <c r="B1732" s="57"/>
      <c r="C1732" s="925"/>
      <c r="D1732" s="925"/>
      <c r="E1732" s="925"/>
      <c r="F1732" s="925"/>
      <c r="G1732" s="925"/>
      <c r="H1732" s="925"/>
    </row>
    <row r="1733" spans="1:8" ht="18" customHeight="1" x14ac:dyDescent="0.25">
      <c r="A1733" s="57"/>
      <c r="B1733" s="57"/>
      <c r="C1733" s="925"/>
      <c r="D1733" s="925"/>
      <c r="E1733" s="925"/>
      <c r="F1733" s="925"/>
      <c r="G1733" s="925"/>
      <c r="H1733" s="925"/>
    </row>
    <row r="1734" spans="1:8" ht="18" customHeight="1" x14ac:dyDescent="0.25">
      <c r="A1734" s="57"/>
      <c r="B1734" s="57"/>
      <c r="C1734" s="925"/>
      <c r="D1734" s="925"/>
      <c r="E1734" s="925"/>
      <c r="F1734" s="925"/>
      <c r="G1734" s="925"/>
      <c r="H1734" s="925"/>
    </row>
    <row r="1735" spans="1:8" ht="18" customHeight="1" x14ac:dyDescent="0.25">
      <c r="A1735" s="57"/>
      <c r="B1735" s="57"/>
      <c r="C1735" s="925"/>
      <c r="D1735" s="925"/>
      <c r="E1735" s="925"/>
      <c r="F1735" s="925"/>
      <c r="G1735" s="925"/>
      <c r="H1735" s="925"/>
    </row>
    <row r="1736" spans="1:8" ht="18" customHeight="1" x14ac:dyDescent="0.25">
      <c r="A1736" s="57"/>
      <c r="B1736" s="57"/>
      <c r="C1736" s="925"/>
      <c r="D1736" s="925"/>
      <c r="E1736" s="925"/>
      <c r="F1736" s="925"/>
      <c r="G1736" s="925"/>
      <c r="H1736" s="925"/>
    </row>
    <row r="1737" spans="1:8" ht="18" customHeight="1" x14ac:dyDescent="0.25">
      <c r="A1737" s="57"/>
      <c r="B1737" s="57"/>
      <c r="C1737" s="925"/>
      <c r="D1737" s="925"/>
      <c r="E1737" s="925"/>
      <c r="F1737" s="925"/>
      <c r="G1737" s="925"/>
      <c r="H1737" s="925"/>
    </row>
    <row r="1738" spans="1:8" ht="18" customHeight="1" x14ac:dyDescent="0.25">
      <c r="A1738" s="57"/>
      <c r="B1738" s="57"/>
      <c r="C1738" s="925"/>
      <c r="D1738" s="925"/>
      <c r="E1738" s="925"/>
      <c r="F1738" s="925"/>
      <c r="G1738" s="925"/>
      <c r="H1738" s="925"/>
    </row>
    <row r="1739" spans="1:8" ht="18" customHeight="1" x14ac:dyDescent="0.25">
      <c r="A1739" s="57"/>
      <c r="B1739" s="57"/>
      <c r="C1739" s="925"/>
      <c r="D1739" s="925"/>
      <c r="E1739" s="925"/>
      <c r="F1739" s="925"/>
      <c r="G1739" s="925"/>
      <c r="H1739" s="925"/>
    </row>
    <row r="1740" spans="1:8" ht="18" customHeight="1" x14ac:dyDescent="0.25">
      <c r="A1740" s="57"/>
      <c r="B1740" s="57"/>
      <c r="C1740" s="925"/>
      <c r="D1740" s="925"/>
      <c r="E1740" s="925"/>
      <c r="F1740" s="925"/>
      <c r="G1740" s="925"/>
      <c r="H1740" s="925"/>
    </row>
    <row r="1741" spans="1:8" ht="18" customHeight="1" x14ac:dyDescent="0.25">
      <c r="A1741" s="57"/>
      <c r="B1741" s="57"/>
      <c r="C1741" s="925"/>
      <c r="D1741" s="925"/>
      <c r="E1741" s="925"/>
      <c r="F1741" s="925"/>
      <c r="G1741" s="925"/>
      <c r="H1741" s="925"/>
    </row>
    <row r="1742" spans="1:8" ht="18" customHeight="1" x14ac:dyDescent="0.25">
      <c r="A1742" s="57"/>
      <c r="B1742" s="57"/>
      <c r="C1742" s="925"/>
      <c r="D1742" s="925"/>
      <c r="E1742" s="925"/>
      <c r="F1742" s="925"/>
      <c r="G1742" s="925"/>
      <c r="H1742" s="925"/>
    </row>
    <row r="1743" spans="1:8" ht="18" customHeight="1" x14ac:dyDescent="0.25">
      <c r="A1743" s="57"/>
      <c r="B1743" s="57"/>
      <c r="C1743" s="925"/>
      <c r="D1743" s="925"/>
      <c r="E1743" s="925"/>
      <c r="F1743" s="925"/>
      <c r="G1743" s="925"/>
      <c r="H1743" s="925"/>
    </row>
    <row r="1744" spans="1:8" ht="18" customHeight="1" x14ac:dyDescent="0.25">
      <c r="A1744" s="57"/>
      <c r="B1744" s="57"/>
      <c r="C1744" s="925"/>
      <c r="D1744" s="925"/>
      <c r="E1744" s="925"/>
      <c r="F1744" s="925"/>
      <c r="G1744" s="925"/>
      <c r="H1744" s="925"/>
    </row>
    <row r="1745" spans="1:8" ht="18" customHeight="1" x14ac:dyDescent="0.25">
      <c r="A1745" s="57"/>
      <c r="B1745" s="57"/>
      <c r="C1745" s="925"/>
      <c r="D1745" s="925"/>
      <c r="E1745" s="925"/>
      <c r="F1745" s="925"/>
      <c r="G1745" s="925"/>
      <c r="H1745" s="925"/>
    </row>
    <row r="1746" spans="1:8" ht="18" customHeight="1" x14ac:dyDescent="0.25">
      <c r="A1746" s="57"/>
      <c r="B1746" s="57"/>
      <c r="C1746" s="925"/>
      <c r="D1746" s="925"/>
      <c r="E1746" s="925"/>
      <c r="F1746" s="925"/>
      <c r="G1746" s="925"/>
      <c r="H1746" s="925"/>
    </row>
    <row r="1747" spans="1:8" ht="18" customHeight="1" x14ac:dyDescent="0.25">
      <c r="A1747" s="57"/>
      <c r="B1747" s="57"/>
      <c r="C1747" s="925"/>
      <c r="D1747" s="925"/>
      <c r="E1747" s="925"/>
      <c r="F1747" s="925"/>
      <c r="G1747" s="925"/>
      <c r="H1747" s="925"/>
    </row>
    <row r="1748" spans="1:8" ht="18" customHeight="1" x14ac:dyDescent="0.25">
      <c r="A1748" s="57"/>
      <c r="B1748" s="57"/>
      <c r="C1748" s="925"/>
      <c r="D1748" s="925"/>
      <c r="E1748" s="925"/>
      <c r="F1748" s="925"/>
      <c r="G1748" s="925"/>
      <c r="H1748" s="925"/>
    </row>
    <row r="1749" spans="1:8" ht="18" customHeight="1" x14ac:dyDescent="0.25">
      <c r="A1749" s="57"/>
      <c r="B1749" s="57"/>
      <c r="C1749" s="925"/>
      <c r="D1749" s="925"/>
      <c r="E1749" s="925"/>
      <c r="F1749" s="925"/>
      <c r="G1749" s="925"/>
      <c r="H1749" s="925"/>
    </row>
    <row r="1750" spans="1:8" ht="18" customHeight="1" x14ac:dyDescent="0.25">
      <c r="A1750" s="57"/>
      <c r="B1750" s="57"/>
      <c r="C1750" s="925"/>
      <c r="D1750" s="925"/>
      <c r="E1750" s="925"/>
      <c r="F1750" s="925"/>
      <c r="G1750" s="925"/>
      <c r="H1750" s="925"/>
    </row>
    <row r="1751" spans="1:8" ht="18" customHeight="1" x14ac:dyDescent="0.25">
      <c r="A1751" s="57"/>
      <c r="B1751" s="57"/>
      <c r="C1751" s="925"/>
      <c r="D1751" s="925"/>
      <c r="E1751" s="925"/>
      <c r="F1751" s="925"/>
      <c r="G1751" s="925"/>
      <c r="H1751" s="925"/>
    </row>
    <row r="1752" spans="1:8" ht="18" customHeight="1" x14ac:dyDescent="0.25">
      <c r="A1752" s="57"/>
      <c r="B1752" s="57"/>
      <c r="C1752" s="925"/>
      <c r="D1752" s="925"/>
      <c r="E1752" s="925"/>
      <c r="F1752" s="925"/>
      <c r="G1752" s="925"/>
      <c r="H1752" s="925"/>
    </row>
    <row r="1753" spans="1:8" ht="18" customHeight="1" x14ac:dyDescent="0.25">
      <c r="A1753" s="57"/>
      <c r="B1753" s="57"/>
      <c r="C1753" s="925"/>
      <c r="D1753" s="925"/>
      <c r="E1753" s="925"/>
      <c r="F1753" s="925"/>
      <c r="G1753" s="925"/>
      <c r="H1753" s="925"/>
    </row>
    <row r="1754" spans="1:8" ht="18" customHeight="1" x14ac:dyDescent="0.25">
      <c r="A1754" s="57"/>
      <c r="B1754" s="57"/>
      <c r="C1754" s="925"/>
      <c r="D1754" s="925"/>
      <c r="E1754" s="925"/>
      <c r="F1754" s="925"/>
      <c r="G1754" s="925"/>
      <c r="H1754" s="925"/>
    </row>
    <row r="1755" spans="1:8" ht="18" customHeight="1" x14ac:dyDescent="0.25">
      <c r="A1755" s="57"/>
      <c r="B1755" s="57"/>
      <c r="C1755" s="925"/>
      <c r="D1755" s="925"/>
      <c r="E1755" s="925"/>
      <c r="F1755" s="925"/>
      <c r="G1755" s="925"/>
      <c r="H1755" s="925"/>
    </row>
    <row r="1756" spans="1:8" ht="18" customHeight="1" x14ac:dyDescent="0.25">
      <c r="A1756" s="57"/>
      <c r="B1756" s="57"/>
      <c r="C1756" s="925"/>
      <c r="D1756" s="925"/>
      <c r="E1756" s="925"/>
      <c r="F1756" s="925"/>
      <c r="G1756" s="925"/>
      <c r="H1756" s="925"/>
    </row>
    <row r="1757" spans="1:8" ht="18" customHeight="1" x14ac:dyDescent="0.25">
      <c r="A1757" s="57"/>
      <c r="B1757" s="57"/>
      <c r="C1757" s="925"/>
      <c r="D1757" s="925"/>
      <c r="E1757" s="925"/>
      <c r="F1757" s="925"/>
      <c r="G1757" s="925"/>
      <c r="H1757" s="925"/>
    </row>
    <row r="1758" spans="1:8" ht="18" customHeight="1" x14ac:dyDescent="0.25">
      <c r="A1758" s="57"/>
      <c r="B1758" s="57"/>
      <c r="C1758" s="925"/>
      <c r="D1758" s="925"/>
      <c r="E1758" s="925"/>
      <c r="F1758" s="925"/>
      <c r="G1758" s="925"/>
      <c r="H1758" s="925"/>
    </row>
    <row r="1759" spans="1:8" ht="18" customHeight="1" x14ac:dyDescent="0.25">
      <c r="A1759" s="57"/>
      <c r="B1759" s="57"/>
      <c r="C1759" s="925"/>
      <c r="D1759" s="925"/>
      <c r="E1759" s="925"/>
      <c r="F1759" s="925"/>
      <c r="G1759" s="925"/>
      <c r="H1759" s="925"/>
    </row>
    <row r="1760" spans="1:8" ht="18" customHeight="1" x14ac:dyDescent="0.25">
      <c r="A1760" s="57"/>
      <c r="B1760" s="57"/>
      <c r="C1760" s="925"/>
      <c r="D1760" s="925"/>
      <c r="E1760" s="925"/>
      <c r="F1760" s="925"/>
      <c r="G1760" s="925"/>
      <c r="H1760" s="925"/>
    </row>
    <row r="1761" spans="1:8" ht="18" customHeight="1" x14ac:dyDescent="0.25">
      <c r="A1761" s="57"/>
      <c r="B1761" s="57"/>
      <c r="C1761" s="925"/>
      <c r="D1761" s="925"/>
      <c r="E1761" s="925"/>
      <c r="F1761" s="925"/>
      <c r="G1761" s="925"/>
      <c r="H1761" s="925"/>
    </row>
    <row r="1762" spans="1:8" ht="18" customHeight="1" x14ac:dyDescent="0.25">
      <c r="A1762" s="57"/>
      <c r="B1762" s="57"/>
      <c r="C1762" s="925"/>
      <c r="D1762" s="925"/>
      <c r="E1762" s="925"/>
      <c r="F1762" s="925"/>
      <c r="G1762" s="925"/>
      <c r="H1762" s="925"/>
    </row>
    <row r="1763" spans="1:8" ht="18" customHeight="1" x14ac:dyDescent="0.25">
      <c r="A1763" s="57"/>
      <c r="B1763" s="57"/>
      <c r="C1763" s="925"/>
      <c r="D1763" s="925"/>
      <c r="E1763" s="925"/>
      <c r="F1763" s="925"/>
      <c r="G1763" s="925"/>
      <c r="H1763" s="925"/>
    </row>
    <row r="1764" spans="1:8" ht="18" customHeight="1" x14ac:dyDescent="0.25">
      <c r="A1764" s="57"/>
      <c r="B1764" s="57"/>
      <c r="C1764" s="925"/>
      <c r="D1764" s="925"/>
      <c r="E1764" s="925"/>
      <c r="F1764" s="925"/>
      <c r="G1764" s="925"/>
      <c r="H1764" s="925"/>
    </row>
    <row r="1765" spans="1:8" ht="18" customHeight="1" x14ac:dyDescent="0.25">
      <c r="A1765" s="57"/>
      <c r="B1765" s="57"/>
      <c r="C1765" s="925"/>
      <c r="D1765" s="925"/>
      <c r="E1765" s="925"/>
      <c r="F1765" s="925"/>
      <c r="G1765" s="925"/>
      <c r="H1765" s="925"/>
    </row>
    <row r="1766" spans="1:8" ht="18" customHeight="1" x14ac:dyDescent="0.25">
      <c r="A1766" s="57"/>
      <c r="B1766" s="57"/>
      <c r="C1766" s="925"/>
      <c r="D1766" s="925"/>
      <c r="E1766" s="925"/>
      <c r="F1766" s="925"/>
      <c r="G1766" s="925"/>
      <c r="H1766" s="925"/>
    </row>
    <row r="1767" spans="1:8" ht="18" customHeight="1" x14ac:dyDescent="0.25">
      <c r="A1767" s="57"/>
      <c r="B1767" s="57"/>
      <c r="C1767" s="925"/>
      <c r="D1767" s="925"/>
      <c r="E1767" s="925"/>
      <c r="F1767" s="925"/>
      <c r="G1767" s="925"/>
      <c r="H1767" s="925"/>
    </row>
    <row r="1768" spans="1:8" ht="18" customHeight="1" x14ac:dyDescent="0.25">
      <c r="A1768" s="57"/>
      <c r="B1768" s="57"/>
      <c r="C1768" s="925"/>
      <c r="D1768" s="925"/>
      <c r="E1768" s="925"/>
      <c r="F1768" s="925"/>
      <c r="G1768" s="925"/>
      <c r="H1768" s="925"/>
    </row>
    <row r="1769" spans="1:8" ht="18" customHeight="1" x14ac:dyDescent="0.25">
      <c r="A1769" s="57"/>
      <c r="B1769" s="57"/>
      <c r="C1769" s="925"/>
      <c r="D1769" s="925"/>
      <c r="E1769" s="925"/>
      <c r="F1769" s="925"/>
      <c r="G1769" s="925"/>
      <c r="H1769" s="925"/>
    </row>
    <row r="1770" spans="1:8" ht="18" customHeight="1" x14ac:dyDescent="0.25">
      <c r="A1770" s="57"/>
      <c r="B1770" s="57"/>
      <c r="C1770" s="925"/>
      <c r="D1770" s="925"/>
      <c r="E1770" s="925"/>
      <c r="F1770" s="925"/>
      <c r="G1770" s="925"/>
      <c r="H1770" s="925"/>
    </row>
    <row r="1771" spans="1:8" ht="18" customHeight="1" x14ac:dyDescent="0.25">
      <c r="A1771" s="57"/>
      <c r="B1771" s="57"/>
      <c r="C1771" s="925"/>
      <c r="D1771" s="925"/>
      <c r="E1771" s="925"/>
      <c r="F1771" s="925"/>
      <c r="G1771" s="925"/>
      <c r="H1771" s="925"/>
    </row>
    <row r="1772" spans="1:8" ht="18" customHeight="1" x14ac:dyDescent="0.25">
      <c r="A1772" s="57"/>
      <c r="B1772" s="57"/>
      <c r="C1772" s="925"/>
      <c r="D1772" s="925"/>
      <c r="E1772" s="925"/>
      <c r="F1772" s="925"/>
      <c r="G1772" s="925"/>
      <c r="H1772" s="925"/>
    </row>
    <row r="1773" spans="1:8" ht="18" customHeight="1" x14ac:dyDescent="0.25">
      <c r="A1773" s="57"/>
      <c r="B1773" s="57"/>
      <c r="C1773" s="925"/>
      <c r="D1773" s="925"/>
      <c r="E1773" s="925"/>
      <c r="F1773" s="925"/>
      <c r="G1773" s="925"/>
      <c r="H1773" s="925"/>
    </row>
    <row r="1774" spans="1:8" ht="18" customHeight="1" x14ac:dyDescent="0.25">
      <c r="A1774" s="57"/>
      <c r="B1774" s="57"/>
      <c r="C1774" s="925"/>
      <c r="D1774" s="925"/>
      <c r="E1774" s="925"/>
      <c r="F1774" s="925"/>
      <c r="G1774" s="925"/>
      <c r="H1774" s="925"/>
    </row>
    <row r="1775" spans="1:8" ht="18" customHeight="1" x14ac:dyDescent="0.25">
      <c r="A1775" s="57"/>
      <c r="B1775" s="57"/>
      <c r="C1775" s="925"/>
      <c r="D1775" s="925"/>
      <c r="E1775" s="925"/>
      <c r="F1775" s="925"/>
      <c r="G1775" s="925"/>
      <c r="H1775" s="925"/>
    </row>
    <row r="1776" spans="1:8" ht="18" customHeight="1" x14ac:dyDescent="0.25">
      <c r="A1776" s="57"/>
      <c r="B1776" s="57"/>
      <c r="C1776" s="925"/>
      <c r="D1776" s="925"/>
      <c r="E1776" s="925"/>
      <c r="F1776" s="925"/>
      <c r="G1776" s="925"/>
      <c r="H1776" s="925"/>
    </row>
    <row r="1777" spans="1:8" ht="18" customHeight="1" x14ac:dyDescent="0.25">
      <c r="A1777" s="57"/>
      <c r="B1777" s="57"/>
      <c r="C1777" s="925"/>
      <c r="D1777" s="925"/>
      <c r="E1777" s="925"/>
      <c r="F1777" s="925"/>
      <c r="G1777" s="925"/>
      <c r="H1777" s="925"/>
    </row>
    <row r="1778" spans="1:8" ht="18" customHeight="1" x14ac:dyDescent="0.25">
      <c r="A1778" s="57"/>
      <c r="B1778" s="57"/>
      <c r="C1778" s="925"/>
      <c r="D1778" s="925"/>
      <c r="E1778" s="925"/>
      <c r="F1778" s="925"/>
      <c r="G1778" s="925"/>
      <c r="H1778" s="925"/>
    </row>
    <row r="1779" spans="1:8" ht="18" customHeight="1" x14ac:dyDescent="0.25">
      <c r="A1779" s="57"/>
      <c r="B1779" s="57"/>
      <c r="C1779" s="925"/>
      <c r="D1779" s="925"/>
      <c r="E1779" s="925"/>
      <c r="F1779" s="925"/>
      <c r="G1779" s="925"/>
      <c r="H1779" s="925"/>
    </row>
    <row r="1780" spans="1:8" ht="18" customHeight="1" x14ac:dyDescent="0.25">
      <c r="A1780" s="57"/>
      <c r="B1780" s="57"/>
      <c r="C1780" s="925"/>
      <c r="D1780" s="925"/>
      <c r="E1780" s="925"/>
      <c r="F1780" s="925"/>
      <c r="G1780" s="925"/>
      <c r="H1780" s="925"/>
    </row>
    <row r="1781" spans="1:8" ht="18" customHeight="1" x14ac:dyDescent="0.25">
      <c r="A1781" s="57"/>
      <c r="B1781" s="57"/>
      <c r="C1781" s="925"/>
      <c r="D1781" s="925"/>
      <c r="E1781" s="925"/>
      <c r="F1781" s="925"/>
      <c r="G1781" s="925"/>
      <c r="H1781" s="925"/>
    </row>
    <row r="1782" spans="1:8" ht="18" customHeight="1" x14ac:dyDescent="0.25">
      <c r="A1782" s="57"/>
      <c r="B1782" s="57"/>
      <c r="C1782" s="925"/>
      <c r="D1782" s="925"/>
      <c r="E1782" s="925"/>
      <c r="F1782" s="925"/>
      <c r="G1782" s="925"/>
      <c r="H1782" s="925"/>
    </row>
    <row r="1783" spans="1:8" ht="18" customHeight="1" x14ac:dyDescent="0.25">
      <c r="A1783" s="57"/>
      <c r="B1783" s="57"/>
      <c r="C1783" s="925"/>
      <c r="D1783" s="925"/>
      <c r="E1783" s="925"/>
      <c r="F1783" s="925"/>
      <c r="G1783" s="925"/>
      <c r="H1783" s="925"/>
    </row>
    <row r="1784" spans="1:8" ht="18" customHeight="1" x14ac:dyDescent="0.25">
      <c r="A1784" s="57"/>
      <c r="B1784" s="57"/>
      <c r="C1784" s="925"/>
      <c r="D1784" s="925"/>
      <c r="E1784" s="925"/>
      <c r="F1784" s="925"/>
      <c r="G1784" s="925"/>
      <c r="H1784" s="925"/>
    </row>
    <row r="1785" spans="1:8" ht="18" customHeight="1" x14ac:dyDescent="0.25">
      <c r="A1785" s="57"/>
      <c r="B1785" s="57"/>
      <c r="C1785" s="925"/>
      <c r="D1785" s="925"/>
      <c r="E1785" s="925"/>
      <c r="F1785" s="925"/>
      <c r="G1785" s="925"/>
      <c r="H1785" s="925"/>
    </row>
    <row r="1786" spans="1:8" ht="18" customHeight="1" x14ac:dyDescent="0.25">
      <c r="A1786" s="57"/>
      <c r="B1786" s="57"/>
      <c r="C1786" s="925"/>
      <c r="D1786" s="925"/>
      <c r="E1786" s="925"/>
      <c r="F1786" s="925"/>
      <c r="G1786" s="925"/>
      <c r="H1786" s="925"/>
    </row>
    <row r="1787" spans="1:8" ht="18" customHeight="1" x14ac:dyDescent="0.25">
      <c r="A1787" s="57"/>
      <c r="B1787" s="57"/>
      <c r="C1787" s="925"/>
      <c r="D1787" s="925"/>
      <c r="E1787" s="925"/>
      <c r="F1787" s="925"/>
      <c r="G1787" s="925"/>
      <c r="H1787" s="925"/>
    </row>
    <row r="1788" spans="1:8" ht="18" customHeight="1" x14ac:dyDescent="0.25">
      <c r="A1788" s="57"/>
      <c r="B1788" s="57"/>
      <c r="C1788" s="925"/>
      <c r="D1788" s="925"/>
      <c r="E1788" s="925"/>
      <c r="F1788" s="925"/>
      <c r="G1788" s="925"/>
      <c r="H1788" s="925"/>
    </row>
    <row r="1789" spans="1:8" ht="18" customHeight="1" x14ac:dyDescent="0.25">
      <c r="A1789" s="57"/>
      <c r="B1789" s="57"/>
      <c r="C1789" s="925"/>
      <c r="D1789" s="925"/>
      <c r="E1789" s="925"/>
      <c r="F1789" s="925"/>
      <c r="G1789" s="925"/>
      <c r="H1789" s="925"/>
    </row>
    <row r="1790" spans="1:8" ht="18" customHeight="1" x14ac:dyDescent="0.25">
      <c r="A1790" s="57"/>
      <c r="B1790" s="57"/>
      <c r="C1790" s="925"/>
      <c r="D1790" s="925"/>
      <c r="E1790" s="925"/>
      <c r="F1790" s="925"/>
      <c r="G1790" s="925"/>
      <c r="H1790" s="925"/>
    </row>
    <row r="1791" spans="1:8" ht="18" customHeight="1" x14ac:dyDescent="0.25">
      <c r="A1791" s="57"/>
      <c r="B1791" s="57"/>
      <c r="C1791" s="925"/>
      <c r="D1791" s="925"/>
      <c r="E1791" s="925"/>
      <c r="F1791" s="925"/>
      <c r="G1791" s="925"/>
      <c r="H1791" s="925"/>
    </row>
    <row r="1792" spans="1:8" ht="18" customHeight="1" x14ac:dyDescent="0.25">
      <c r="A1792" s="57"/>
      <c r="B1792" s="57"/>
      <c r="C1792" s="925"/>
      <c r="D1792" s="925"/>
      <c r="E1792" s="925"/>
      <c r="F1792" s="925"/>
      <c r="G1792" s="925"/>
      <c r="H1792" s="925"/>
    </row>
    <row r="1793" spans="1:8" ht="18" customHeight="1" x14ac:dyDescent="0.25">
      <c r="A1793" s="57"/>
      <c r="B1793" s="57"/>
      <c r="C1793" s="925"/>
      <c r="D1793" s="925"/>
      <c r="E1793" s="925"/>
      <c r="F1793" s="925"/>
      <c r="G1793" s="925"/>
      <c r="H1793" s="925"/>
    </row>
    <row r="1794" spans="1:8" ht="18" customHeight="1" x14ac:dyDescent="0.25">
      <c r="A1794" s="57"/>
      <c r="B1794" s="57"/>
      <c r="C1794" s="925"/>
      <c r="D1794" s="925"/>
      <c r="E1794" s="925"/>
      <c r="F1794" s="925"/>
      <c r="G1794" s="925"/>
      <c r="H1794" s="925"/>
    </row>
    <row r="1795" spans="1:8" ht="18" customHeight="1" x14ac:dyDescent="0.25">
      <c r="A1795" s="57"/>
      <c r="B1795" s="57"/>
      <c r="C1795" s="925"/>
      <c r="D1795" s="925"/>
      <c r="E1795" s="925"/>
      <c r="F1795" s="925"/>
      <c r="G1795" s="925"/>
      <c r="H1795" s="925"/>
    </row>
    <row r="1796" spans="1:8" ht="18" customHeight="1" x14ac:dyDescent="0.25">
      <c r="A1796" s="57"/>
      <c r="B1796" s="57"/>
      <c r="C1796" s="925"/>
      <c r="D1796" s="925"/>
      <c r="E1796" s="925"/>
      <c r="F1796" s="925"/>
      <c r="G1796" s="925"/>
      <c r="H1796" s="925"/>
    </row>
    <row r="1797" spans="1:8" ht="18" customHeight="1" x14ac:dyDescent="0.25">
      <c r="A1797" s="57"/>
      <c r="B1797" s="57"/>
      <c r="C1797" s="925"/>
      <c r="D1797" s="925"/>
      <c r="E1797" s="925"/>
      <c r="F1797" s="925"/>
      <c r="G1797" s="925"/>
      <c r="H1797" s="925"/>
    </row>
    <row r="1798" spans="1:8" ht="18" customHeight="1" x14ac:dyDescent="0.25">
      <c r="A1798" s="57"/>
      <c r="B1798" s="57"/>
      <c r="C1798" s="925"/>
      <c r="D1798" s="925"/>
      <c r="E1798" s="925"/>
      <c r="F1798" s="925"/>
      <c r="G1798" s="925"/>
      <c r="H1798" s="925"/>
    </row>
    <row r="1799" spans="1:8" ht="18" customHeight="1" x14ac:dyDescent="0.25">
      <c r="A1799" s="57"/>
      <c r="B1799" s="57"/>
      <c r="C1799" s="925"/>
      <c r="D1799" s="925"/>
      <c r="E1799" s="925"/>
      <c r="F1799" s="925"/>
      <c r="G1799" s="925"/>
      <c r="H1799" s="925"/>
    </row>
    <row r="1800" spans="1:8" ht="18" customHeight="1" x14ac:dyDescent="0.25">
      <c r="A1800" s="57"/>
      <c r="B1800" s="57"/>
      <c r="C1800" s="925"/>
      <c r="D1800" s="925"/>
      <c r="E1800" s="925"/>
      <c r="F1800" s="925"/>
      <c r="G1800" s="925"/>
      <c r="H1800" s="925"/>
    </row>
    <row r="1801" spans="1:8" ht="18" customHeight="1" x14ac:dyDescent="0.25">
      <c r="A1801" s="57"/>
      <c r="B1801" s="57"/>
      <c r="C1801" s="925"/>
      <c r="D1801" s="925"/>
      <c r="E1801" s="925"/>
      <c r="F1801" s="925"/>
      <c r="G1801" s="925"/>
      <c r="H1801" s="925"/>
    </row>
    <row r="1802" spans="1:8" ht="18" customHeight="1" x14ac:dyDescent="0.25">
      <c r="A1802" s="57"/>
      <c r="B1802" s="57"/>
      <c r="C1802" s="925"/>
      <c r="D1802" s="925"/>
      <c r="E1802" s="925"/>
      <c r="F1802" s="925"/>
      <c r="G1802" s="925"/>
      <c r="H1802" s="925"/>
    </row>
    <row r="1803" spans="1:8" ht="18" customHeight="1" x14ac:dyDescent="0.25">
      <c r="A1803" s="57"/>
      <c r="B1803" s="57"/>
      <c r="C1803" s="925"/>
      <c r="D1803" s="925"/>
      <c r="E1803" s="925"/>
      <c r="F1803" s="925"/>
      <c r="G1803" s="925"/>
      <c r="H1803" s="925"/>
    </row>
    <row r="1804" spans="1:8" ht="18" customHeight="1" x14ac:dyDescent="0.25">
      <c r="A1804" s="57"/>
      <c r="B1804" s="57"/>
      <c r="C1804" s="925"/>
      <c r="D1804" s="925"/>
      <c r="E1804" s="925"/>
      <c r="F1804" s="925"/>
      <c r="G1804" s="925"/>
      <c r="H1804" s="925"/>
    </row>
    <row r="1805" spans="1:8" ht="18" customHeight="1" x14ac:dyDescent="0.25">
      <c r="A1805" s="57"/>
      <c r="B1805" s="57"/>
      <c r="C1805" s="925"/>
      <c r="D1805" s="925"/>
      <c r="E1805" s="925"/>
      <c r="F1805" s="925"/>
      <c r="G1805" s="925"/>
      <c r="H1805" s="925"/>
    </row>
    <row r="1806" spans="1:8" ht="18" customHeight="1" x14ac:dyDescent="0.25">
      <c r="A1806" s="57"/>
      <c r="B1806" s="57"/>
      <c r="C1806" s="925"/>
      <c r="D1806" s="925"/>
      <c r="E1806" s="925"/>
      <c r="F1806" s="925"/>
      <c r="G1806" s="925"/>
      <c r="H1806" s="925"/>
    </row>
    <row r="1807" spans="1:8" ht="18" customHeight="1" x14ac:dyDescent="0.25">
      <c r="A1807" s="57"/>
      <c r="B1807" s="57"/>
      <c r="C1807" s="925"/>
      <c r="D1807" s="925"/>
      <c r="E1807" s="925"/>
      <c r="F1807" s="925"/>
      <c r="G1807" s="925"/>
      <c r="H1807" s="925"/>
    </row>
    <row r="1808" spans="1:8" ht="18" customHeight="1" x14ac:dyDescent="0.25">
      <c r="A1808" s="57"/>
      <c r="B1808" s="57"/>
      <c r="C1808" s="925"/>
      <c r="D1808" s="925"/>
      <c r="E1808" s="925"/>
      <c r="F1808" s="925"/>
      <c r="G1808" s="925"/>
      <c r="H1808" s="925"/>
    </row>
    <row r="1809" spans="1:8" ht="18" customHeight="1" x14ac:dyDescent="0.25">
      <c r="A1809" s="57"/>
      <c r="B1809" s="57"/>
      <c r="C1809" s="925"/>
      <c r="D1809" s="925"/>
      <c r="E1809" s="925"/>
      <c r="F1809" s="925"/>
      <c r="G1809" s="925"/>
      <c r="H1809" s="925"/>
    </row>
    <row r="1810" spans="1:8" ht="18" customHeight="1" x14ac:dyDescent="0.25">
      <c r="A1810" s="57"/>
      <c r="B1810" s="57"/>
      <c r="C1810" s="925"/>
      <c r="D1810" s="925"/>
      <c r="E1810" s="925"/>
      <c r="F1810" s="925"/>
      <c r="G1810" s="925"/>
      <c r="H1810" s="925"/>
    </row>
    <row r="1811" spans="1:8" ht="18" customHeight="1" x14ac:dyDescent="0.25">
      <c r="A1811" s="57"/>
      <c r="B1811" s="57"/>
      <c r="C1811" s="925"/>
      <c r="D1811" s="925"/>
      <c r="E1811" s="925"/>
      <c r="F1811" s="925"/>
      <c r="G1811" s="925"/>
      <c r="H1811" s="925"/>
    </row>
    <row r="1812" spans="1:8" ht="18" customHeight="1" x14ac:dyDescent="0.25">
      <c r="A1812" s="57"/>
      <c r="B1812" s="57"/>
      <c r="C1812" s="925"/>
      <c r="D1812" s="925"/>
      <c r="E1812" s="925"/>
      <c r="F1812" s="925"/>
      <c r="G1812" s="925"/>
      <c r="H1812" s="925"/>
    </row>
    <row r="1813" spans="1:8" ht="18" customHeight="1" x14ac:dyDescent="0.25">
      <c r="A1813" s="57"/>
      <c r="B1813" s="57"/>
      <c r="C1813" s="925"/>
      <c r="D1813" s="925"/>
      <c r="E1813" s="925"/>
      <c r="F1813" s="925"/>
      <c r="G1813" s="925"/>
      <c r="H1813" s="925"/>
    </row>
    <row r="1814" spans="1:8" ht="18" customHeight="1" x14ac:dyDescent="0.25">
      <c r="A1814" s="57"/>
      <c r="B1814" s="57"/>
      <c r="C1814" s="925"/>
      <c r="D1814" s="925"/>
      <c r="E1814" s="925"/>
      <c r="F1814" s="925"/>
      <c r="G1814" s="925"/>
      <c r="H1814" s="925"/>
    </row>
    <row r="1815" spans="1:8" ht="18" customHeight="1" x14ac:dyDescent="0.25">
      <c r="A1815" s="57"/>
      <c r="B1815" s="57"/>
      <c r="C1815" s="925"/>
      <c r="D1815" s="925"/>
      <c r="E1815" s="925"/>
      <c r="F1815" s="925"/>
      <c r="G1815" s="925"/>
      <c r="H1815" s="925"/>
    </row>
    <row r="1816" spans="1:8" ht="18" customHeight="1" x14ac:dyDescent="0.25">
      <c r="A1816" s="57"/>
      <c r="B1816" s="57"/>
      <c r="C1816" s="925"/>
      <c r="D1816" s="925"/>
      <c r="E1816" s="925"/>
      <c r="F1816" s="925"/>
      <c r="G1816" s="925"/>
      <c r="H1816" s="925"/>
    </row>
    <row r="1817" spans="1:8" ht="18" customHeight="1" x14ac:dyDescent="0.25">
      <c r="A1817" s="57"/>
      <c r="B1817" s="57"/>
      <c r="C1817" s="925"/>
      <c r="D1817" s="925"/>
      <c r="E1817" s="925"/>
      <c r="F1817" s="925"/>
      <c r="G1817" s="925"/>
      <c r="H1817" s="925"/>
    </row>
    <row r="1818" spans="1:8" ht="18" customHeight="1" x14ac:dyDescent="0.25">
      <c r="A1818" s="57"/>
      <c r="B1818" s="57"/>
      <c r="C1818" s="925"/>
      <c r="D1818" s="925"/>
      <c r="E1818" s="925"/>
      <c r="F1818" s="925"/>
      <c r="G1818" s="925"/>
      <c r="H1818" s="925"/>
    </row>
    <row r="1819" spans="1:8" ht="18" customHeight="1" x14ac:dyDescent="0.25">
      <c r="A1819" s="57"/>
      <c r="B1819" s="57"/>
      <c r="C1819" s="925"/>
      <c r="D1819" s="925"/>
      <c r="E1819" s="925"/>
      <c r="F1819" s="925"/>
      <c r="G1819" s="925"/>
      <c r="H1819" s="925"/>
    </row>
    <row r="1820" spans="1:8" ht="18" customHeight="1" x14ac:dyDescent="0.25">
      <c r="A1820" s="57"/>
      <c r="B1820" s="57"/>
      <c r="C1820" s="925"/>
      <c r="D1820" s="925"/>
      <c r="E1820" s="925"/>
      <c r="F1820" s="925"/>
      <c r="G1820" s="925"/>
      <c r="H1820" s="925"/>
    </row>
    <row r="1821" spans="1:8" ht="18" customHeight="1" x14ac:dyDescent="0.25">
      <c r="A1821" s="57"/>
      <c r="B1821" s="57"/>
      <c r="C1821" s="925"/>
      <c r="D1821" s="925"/>
      <c r="E1821" s="925"/>
      <c r="F1821" s="925"/>
      <c r="G1821" s="925"/>
      <c r="H1821" s="925"/>
    </row>
    <row r="1822" spans="1:8" ht="18" customHeight="1" x14ac:dyDescent="0.25">
      <c r="A1822" s="57"/>
      <c r="B1822" s="57"/>
      <c r="C1822" s="925"/>
      <c r="D1822" s="925"/>
      <c r="E1822" s="925"/>
      <c r="F1822" s="925"/>
      <c r="G1822" s="925"/>
      <c r="H1822" s="925"/>
    </row>
    <row r="1823" spans="1:8" ht="18" customHeight="1" x14ac:dyDescent="0.25">
      <c r="A1823" s="57"/>
      <c r="B1823" s="57"/>
      <c r="C1823" s="925"/>
      <c r="D1823" s="925"/>
      <c r="E1823" s="925"/>
      <c r="F1823" s="925"/>
      <c r="G1823" s="925"/>
      <c r="H1823" s="925"/>
    </row>
    <row r="1824" spans="1:8" ht="18" customHeight="1" x14ac:dyDescent="0.25">
      <c r="A1824" s="57"/>
      <c r="B1824" s="57"/>
      <c r="C1824" s="925"/>
      <c r="D1824" s="925"/>
      <c r="E1824" s="925"/>
      <c r="F1824" s="925"/>
      <c r="G1824" s="925"/>
      <c r="H1824" s="925"/>
    </row>
    <row r="1825" spans="1:8" ht="18" customHeight="1" x14ac:dyDescent="0.25">
      <c r="A1825" s="57"/>
      <c r="B1825" s="57"/>
      <c r="C1825" s="925"/>
      <c r="D1825" s="925"/>
      <c r="E1825" s="925"/>
      <c r="F1825" s="925"/>
      <c r="G1825" s="925"/>
      <c r="H1825" s="925"/>
    </row>
    <row r="1826" spans="1:8" ht="18" customHeight="1" x14ac:dyDescent="0.25">
      <c r="A1826" s="57"/>
      <c r="B1826" s="57"/>
      <c r="C1826" s="925"/>
      <c r="D1826" s="925"/>
      <c r="E1826" s="925"/>
      <c r="F1826" s="925"/>
      <c r="G1826" s="925"/>
      <c r="H1826" s="925"/>
    </row>
    <row r="1827" spans="1:8" ht="18" customHeight="1" x14ac:dyDescent="0.25">
      <c r="A1827" s="57"/>
      <c r="B1827" s="57"/>
      <c r="C1827" s="925"/>
      <c r="D1827" s="925"/>
      <c r="E1827" s="925"/>
      <c r="F1827" s="925"/>
      <c r="G1827" s="925"/>
      <c r="H1827" s="925"/>
    </row>
    <row r="1828" spans="1:8" ht="18" customHeight="1" x14ac:dyDescent="0.25">
      <c r="A1828" s="57"/>
      <c r="B1828" s="57"/>
      <c r="C1828" s="925"/>
      <c r="D1828" s="925"/>
      <c r="E1828" s="925"/>
      <c r="F1828" s="925"/>
      <c r="G1828" s="925"/>
      <c r="H1828" s="925"/>
    </row>
    <row r="1829" spans="1:8" ht="18" customHeight="1" x14ac:dyDescent="0.25">
      <c r="A1829" s="57"/>
      <c r="B1829" s="57"/>
      <c r="C1829" s="925"/>
      <c r="D1829" s="925"/>
      <c r="E1829" s="925"/>
      <c r="F1829" s="925"/>
      <c r="G1829" s="925"/>
      <c r="H1829" s="925"/>
    </row>
    <row r="1830" spans="1:8" ht="18" customHeight="1" x14ac:dyDescent="0.25">
      <c r="A1830" s="57"/>
      <c r="B1830" s="57"/>
      <c r="C1830" s="925"/>
      <c r="D1830" s="925"/>
      <c r="E1830" s="925"/>
      <c r="F1830" s="925"/>
      <c r="G1830" s="925"/>
      <c r="H1830" s="925"/>
    </row>
    <row r="1831" spans="1:8" ht="18" customHeight="1" x14ac:dyDescent="0.25">
      <c r="A1831" s="57"/>
      <c r="B1831" s="57"/>
      <c r="C1831" s="925"/>
      <c r="D1831" s="925"/>
      <c r="E1831" s="925"/>
      <c r="F1831" s="925"/>
      <c r="G1831" s="925"/>
      <c r="H1831" s="925"/>
    </row>
    <row r="1832" spans="1:8" ht="18" customHeight="1" x14ac:dyDescent="0.25">
      <c r="A1832" s="57"/>
      <c r="B1832" s="57"/>
      <c r="C1832" s="925"/>
      <c r="D1832" s="925"/>
      <c r="E1832" s="925"/>
      <c r="F1832" s="925"/>
      <c r="G1832" s="925"/>
      <c r="H1832" s="925"/>
    </row>
    <row r="1833" spans="1:8" ht="18" customHeight="1" x14ac:dyDescent="0.25">
      <c r="A1833" s="57"/>
      <c r="B1833" s="57"/>
      <c r="C1833" s="925"/>
      <c r="D1833" s="925"/>
      <c r="E1833" s="925"/>
      <c r="F1833" s="925"/>
      <c r="G1833" s="925"/>
      <c r="H1833" s="925"/>
    </row>
    <row r="1834" spans="1:8" ht="18" customHeight="1" x14ac:dyDescent="0.25">
      <c r="A1834" s="57"/>
      <c r="B1834" s="57"/>
      <c r="C1834" s="925"/>
      <c r="D1834" s="925"/>
      <c r="E1834" s="925"/>
      <c r="F1834" s="925"/>
      <c r="G1834" s="925"/>
      <c r="H1834" s="925"/>
    </row>
    <row r="1835" spans="1:8" ht="18" customHeight="1" x14ac:dyDescent="0.25">
      <c r="A1835" s="57"/>
      <c r="B1835" s="57"/>
      <c r="C1835" s="925"/>
      <c r="D1835" s="925"/>
      <c r="E1835" s="925"/>
      <c r="F1835" s="925"/>
      <c r="G1835" s="925"/>
      <c r="H1835" s="925"/>
    </row>
    <row r="1836" spans="1:8" ht="18" customHeight="1" x14ac:dyDescent="0.25">
      <c r="A1836" s="57"/>
      <c r="B1836" s="57"/>
      <c r="C1836" s="925"/>
      <c r="D1836" s="925"/>
      <c r="E1836" s="925"/>
      <c r="F1836" s="925"/>
      <c r="G1836" s="925"/>
      <c r="H1836" s="925"/>
    </row>
    <row r="1837" spans="1:8" ht="18" customHeight="1" x14ac:dyDescent="0.25">
      <c r="A1837" s="57"/>
      <c r="B1837" s="57"/>
      <c r="C1837" s="925"/>
      <c r="D1837" s="925"/>
      <c r="E1837" s="925"/>
      <c r="F1837" s="925"/>
      <c r="G1837" s="925"/>
      <c r="H1837" s="925"/>
    </row>
    <row r="1838" spans="1:8" ht="18" customHeight="1" x14ac:dyDescent="0.25">
      <c r="A1838" s="57"/>
      <c r="B1838" s="57"/>
      <c r="C1838" s="925"/>
      <c r="D1838" s="925"/>
      <c r="E1838" s="925"/>
      <c r="F1838" s="925"/>
      <c r="G1838" s="925"/>
      <c r="H1838" s="925"/>
    </row>
    <row r="1839" spans="1:8" ht="18" customHeight="1" x14ac:dyDescent="0.25">
      <c r="A1839" s="57"/>
      <c r="B1839" s="57"/>
      <c r="C1839" s="925"/>
      <c r="D1839" s="925"/>
      <c r="E1839" s="925"/>
      <c r="F1839" s="925"/>
      <c r="G1839" s="925"/>
      <c r="H1839" s="925"/>
    </row>
    <row r="1840" spans="1:8" ht="18" customHeight="1" x14ac:dyDescent="0.25">
      <c r="A1840" s="57"/>
      <c r="B1840" s="57"/>
      <c r="C1840" s="925"/>
      <c r="D1840" s="925"/>
      <c r="E1840" s="925"/>
      <c r="F1840" s="925"/>
      <c r="G1840" s="925"/>
      <c r="H1840" s="925"/>
    </row>
    <row r="1841" spans="1:8" ht="18" customHeight="1" x14ac:dyDescent="0.25">
      <c r="A1841" s="57"/>
      <c r="B1841" s="57"/>
      <c r="C1841" s="925"/>
      <c r="D1841" s="925"/>
      <c r="E1841" s="925"/>
      <c r="F1841" s="925"/>
      <c r="G1841" s="925"/>
      <c r="H1841" s="925"/>
    </row>
    <row r="1842" spans="1:8" ht="18" customHeight="1" x14ac:dyDescent="0.25">
      <c r="A1842" s="57"/>
      <c r="B1842" s="57"/>
      <c r="C1842" s="925"/>
      <c r="D1842" s="925"/>
      <c r="E1842" s="925"/>
      <c r="F1842" s="925"/>
      <c r="G1842" s="925"/>
      <c r="H1842" s="925"/>
    </row>
    <row r="1843" spans="1:8" ht="18" customHeight="1" x14ac:dyDescent="0.25">
      <c r="A1843" s="57"/>
      <c r="B1843" s="57"/>
      <c r="C1843" s="925"/>
      <c r="D1843" s="925"/>
      <c r="E1843" s="925"/>
      <c r="F1843" s="925"/>
      <c r="G1843" s="925"/>
      <c r="H1843" s="925"/>
    </row>
    <row r="1844" spans="1:8" ht="18" customHeight="1" x14ac:dyDescent="0.25">
      <c r="A1844" s="57"/>
      <c r="B1844" s="57"/>
      <c r="C1844" s="925"/>
      <c r="D1844" s="925"/>
      <c r="E1844" s="925"/>
      <c r="F1844" s="925"/>
      <c r="G1844" s="925"/>
      <c r="H1844" s="925"/>
    </row>
    <row r="1845" spans="1:8" ht="18" customHeight="1" x14ac:dyDescent="0.25">
      <c r="A1845" s="57"/>
      <c r="B1845" s="57"/>
      <c r="C1845" s="925"/>
      <c r="D1845" s="925"/>
      <c r="E1845" s="925"/>
      <c r="F1845" s="925"/>
      <c r="G1845" s="925"/>
      <c r="H1845" s="925"/>
    </row>
    <row r="1846" spans="1:8" ht="18" customHeight="1" x14ac:dyDescent="0.25">
      <c r="A1846" s="57"/>
      <c r="B1846" s="57"/>
      <c r="C1846" s="925"/>
      <c r="D1846" s="925"/>
      <c r="E1846" s="925"/>
      <c r="F1846" s="925"/>
      <c r="G1846" s="925"/>
      <c r="H1846" s="925"/>
    </row>
    <row r="1847" spans="1:8" ht="18" customHeight="1" x14ac:dyDescent="0.25">
      <c r="A1847" s="57"/>
      <c r="B1847" s="57"/>
      <c r="C1847" s="925"/>
      <c r="D1847" s="925"/>
      <c r="E1847" s="925"/>
      <c r="F1847" s="925"/>
      <c r="G1847" s="925"/>
      <c r="H1847" s="925"/>
    </row>
    <row r="1848" spans="1:8" ht="18" customHeight="1" x14ac:dyDescent="0.25">
      <c r="A1848" s="57"/>
      <c r="B1848" s="57"/>
      <c r="C1848" s="925"/>
      <c r="D1848" s="925"/>
      <c r="E1848" s="925"/>
      <c r="F1848" s="925"/>
      <c r="G1848" s="925"/>
      <c r="H1848" s="925"/>
    </row>
    <row r="1849" spans="1:8" ht="18" customHeight="1" x14ac:dyDescent="0.25">
      <c r="A1849" s="57"/>
      <c r="B1849" s="57"/>
      <c r="C1849" s="925"/>
      <c r="D1849" s="925"/>
      <c r="E1849" s="925"/>
      <c r="F1849" s="925"/>
      <c r="G1849" s="925"/>
      <c r="H1849" s="925"/>
    </row>
    <row r="1850" spans="1:8" ht="18" customHeight="1" x14ac:dyDescent="0.25">
      <c r="A1850" s="57"/>
      <c r="B1850" s="57"/>
      <c r="C1850" s="925"/>
      <c r="D1850" s="925"/>
      <c r="E1850" s="925"/>
      <c r="F1850" s="925"/>
      <c r="G1850" s="925"/>
      <c r="H1850" s="925"/>
    </row>
    <row r="1851" spans="1:8" ht="18" customHeight="1" x14ac:dyDescent="0.25">
      <c r="A1851" s="57"/>
      <c r="B1851" s="57"/>
      <c r="C1851" s="925"/>
      <c r="D1851" s="925"/>
      <c r="E1851" s="925"/>
      <c r="F1851" s="925"/>
      <c r="G1851" s="925"/>
      <c r="H1851" s="925"/>
    </row>
    <row r="1852" spans="1:8" ht="18" customHeight="1" x14ac:dyDescent="0.25">
      <c r="A1852" s="57"/>
      <c r="B1852" s="57"/>
      <c r="C1852" s="925"/>
      <c r="D1852" s="925"/>
      <c r="E1852" s="925"/>
      <c r="F1852" s="925"/>
      <c r="G1852" s="925"/>
      <c r="H1852" s="925"/>
    </row>
    <row r="1853" spans="1:8" ht="18" customHeight="1" x14ac:dyDescent="0.25">
      <c r="A1853" s="57"/>
      <c r="B1853" s="57"/>
      <c r="C1853" s="925"/>
      <c r="D1853" s="925"/>
      <c r="E1853" s="925"/>
      <c r="F1853" s="925"/>
      <c r="G1853" s="925"/>
      <c r="H1853" s="925"/>
    </row>
    <row r="1854" spans="1:8" ht="18" customHeight="1" x14ac:dyDescent="0.25">
      <c r="A1854" s="57"/>
      <c r="B1854" s="57"/>
      <c r="C1854" s="925"/>
      <c r="D1854" s="925"/>
      <c r="E1854" s="925"/>
      <c r="F1854" s="925"/>
      <c r="G1854" s="925"/>
      <c r="H1854" s="925"/>
    </row>
    <row r="1855" spans="1:8" ht="18" customHeight="1" x14ac:dyDescent="0.25">
      <c r="A1855" s="57"/>
      <c r="B1855" s="57"/>
      <c r="C1855" s="925"/>
      <c r="D1855" s="925"/>
      <c r="E1855" s="925"/>
      <c r="F1855" s="925"/>
      <c r="G1855" s="925"/>
      <c r="H1855" s="925"/>
    </row>
    <row r="1856" spans="1:8" ht="18" customHeight="1" x14ac:dyDescent="0.25">
      <c r="A1856" s="57"/>
      <c r="B1856" s="57"/>
      <c r="C1856" s="925"/>
      <c r="D1856" s="925"/>
      <c r="E1856" s="925"/>
      <c r="F1856" s="925"/>
      <c r="G1856" s="925"/>
      <c r="H1856" s="925"/>
    </row>
    <row r="1857" spans="1:8" ht="18" customHeight="1" x14ac:dyDescent="0.25">
      <c r="A1857" s="57"/>
      <c r="B1857" s="57"/>
      <c r="C1857" s="925"/>
      <c r="D1857" s="925"/>
      <c r="E1857" s="925"/>
      <c r="F1857" s="925"/>
      <c r="G1857" s="925"/>
      <c r="H1857" s="925"/>
    </row>
    <row r="1858" spans="1:8" ht="18" customHeight="1" x14ac:dyDescent="0.25">
      <c r="A1858" s="57"/>
      <c r="B1858" s="57"/>
      <c r="C1858" s="925"/>
      <c r="D1858" s="925"/>
      <c r="E1858" s="925"/>
      <c r="F1858" s="925"/>
      <c r="G1858" s="925"/>
      <c r="H1858" s="925"/>
    </row>
    <row r="1859" spans="1:8" ht="18" customHeight="1" x14ac:dyDescent="0.25">
      <c r="A1859" s="57"/>
      <c r="B1859" s="57"/>
      <c r="C1859" s="925"/>
      <c r="D1859" s="925"/>
      <c r="E1859" s="925"/>
      <c r="F1859" s="925"/>
      <c r="G1859" s="925"/>
      <c r="H1859" s="925"/>
    </row>
    <row r="1860" spans="1:8" ht="18" customHeight="1" x14ac:dyDescent="0.25">
      <c r="A1860" s="57"/>
      <c r="B1860" s="57"/>
      <c r="C1860" s="925"/>
      <c r="D1860" s="925"/>
      <c r="E1860" s="925"/>
      <c r="F1860" s="925"/>
      <c r="G1860" s="925"/>
      <c r="H1860" s="925"/>
    </row>
    <row r="1861" spans="1:8" ht="18" customHeight="1" x14ac:dyDescent="0.25">
      <c r="A1861" s="57"/>
      <c r="B1861" s="57"/>
      <c r="C1861" s="925"/>
      <c r="D1861" s="925"/>
      <c r="E1861" s="925"/>
      <c r="F1861" s="925"/>
      <c r="G1861" s="925"/>
      <c r="H1861" s="925"/>
    </row>
    <row r="1862" spans="1:8" ht="18" customHeight="1" x14ac:dyDescent="0.25">
      <c r="A1862" s="57"/>
      <c r="B1862" s="57"/>
      <c r="C1862" s="925"/>
      <c r="D1862" s="925"/>
      <c r="E1862" s="925"/>
      <c r="F1862" s="925"/>
      <c r="G1862" s="925"/>
      <c r="H1862" s="925"/>
    </row>
    <row r="1863" spans="1:8" ht="18" customHeight="1" x14ac:dyDescent="0.25">
      <c r="A1863" s="57"/>
      <c r="B1863" s="57"/>
      <c r="C1863" s="925"/>
      <c r="D1863" s="925"/>
      <c r="E1863" s="925"/>
      <c r="F1863" s="925"/>
      <c r="G1863" s="925"/>
      <c r="H1863" s="925"/>
    </row>
    <row r="1864" spans="1:8" ht="18" customHeight="1" x14ac:dyDescent="0.25">
      <c r="A1864" s="57"/>
      <c r="B1864" s="57"/>
      <c r="C1864" s="925"/>
      <c r="D1864" s="925"/>
      <c r="E1864" s="925"/>
      <c r="F1864" s="925"/>
      <c r="G1864" s="925"/>
      <c r="H1864" s="925"/>
    </row>
    <row r="1865" spans="1:8" ht="18" customHeight="1" x14ac:dyDescent="0.25">
      <c r="A1865" s="57"/>
      <c r="B1865" s="57"/>
      <c r="C1865" s="925"/>
      <c r="D1865" s="925"/>
      <c r="E1865" s="925"/>
      <c r="F1865" s="925"/>
      <c r="G1865" s="925"/>
      <c r="H1865" s="925"/>
    </row>
    <row r="1866" spans="1:8" ht="18" customHeight="1" x14ac:dyDescent="0.25">
      <c r="A1866" s="57"/>
      <c r="B1866" s="57"/>
      <c r="C1866" s="925"/>
      <c r="D1866" s="925"/>
      <c r="E1866" s="925"/>
      <c r="F1866" s="925"/>
      <c r="G1866" s="925"/>
      <c r="H1866" s="925"/>
    </row>
    <row r="1867" spans="1:8" ht="18" customHeight="1" x14ac:dyDescent="0.25">
      <c r="A1867" s="57"/>
      <c r="B1867" s="57"/>
      <c r="C1867" s="925"/>
      <c r="D1867" s="925"/>
      <c r="E1867" s="925"/>
      <c r="F1867" s="925"/>
      <c r="G1867" s="925"/>
      <c r="H1867" s="925"/>
    </row>
    <row r="1868" spans="1:8" ht="18" customHeight="1" x14ac:dyDescent="0.25">
      <c r="A1868" s="57"/>
      <c r="B1868" s="57"/>
      <c r="C1868" s="925"/>
      <c r="D1868" s="925"/>
      <c r="E1868" s="925"/>
      <c r="F1868" s="925"/>
      <c r="G1868" s="925"/>
      <c r="H1868" s="925"/>
    </row>
    <row r="1869" spans="1:8" ht="18" customHeight="1" x14ac:dyDescent="0.25">
      <c r="A1869" s="57"/>
      <c r="B1869" s="57"/>
      <c r="C1869" s="925"/>
      <c r="D1869" s="925"/>
      <c r="E1869" s="925"/>
      <c r="F1869" s="925"/>
      <c r="G1869" s="925"/>
      <c r="H1869" s="925"/>
    </row>
    <row r="1870" spans="1:8" ht="18" customHeight="1" x14ac:dyDescent="0.25">
      <c r="A1870" s="57"/>
      <c r="B1870" s="57"/>
      <c r="C1870" s="925"/>
      <c r="D1870" s="925"/>
      <c r="E1870" s="925"/>
      <c r="F1870" s="925"/>
      <c r="G1870" s="925"/>
      <c r="H1870" s="925"/>
    </row>
    <row r="1871" spans="1:8" ht="18" customHeight="1" x14ac:dyDescent="0.25">
      <c r="A1871" s="57"/>
      <c r="B1871" s="57"/>
      <c r="C1871" s="925"/>
      <c r="D1871" s="925"/>
      <c r="E1871" s="925"/>
      <c r="F1871" s="925"/>
      <c r="G1871" s="925"/>
      <c r="H1871" s="925"/>
    </row>
    <row r="1872" spans="1:8" ht="18" customHeight="1" x14ac:dyDescent="0.25">
      <c r="A1872" s="57"/>
      <c r="B1872" s="57"/>
      <c r="C1872" s="925"/>
      <c r="D1872" s="925"/>
      <c r="E1872" s="925"/>
      <c r="F1872" s="925"/>
      <c r="G1872" s="925"/>
      <c r="H1872" s="925"/>
    </row>
    <row r="1873" spans="1:8" ht="18" customHeight="1" x14ac:dyDescent="0.25">
      <c r="A1873" s="57"/>
      <c r="B1873" s="57"/>
      <c r="C1873" s="925"/>
      <c r="D1873" s="925"/>
      <c r="E1873" s="925"/>
      <c r="F1873" s="925"/>
      <c r="G1873" s="925"/>
      <c r="H1873" s="925"/>
    </row>
    <row r="1874" spans="1:8" ht="18" customHeight="1" x14ac:dyDescent="0.25">
      <c r="A1874" s="57"/>
      <c r="B1874" s="57"/>
      <c r="C1874" s="925"/>
      <c r="D1874" s="925"/>
      <c r="E1874" s="925"/>
      <c r="F1874" s="925"/>
      <c r="G1874" s="925"/>
      <c r="H1874" s="925"/>
    </row>
    <row r="1875" spans="1:8" ht="18" customHeight="1" x14ac:dyDescent="0.25">
      <c r="A1875" s="57"/>
      <c r="B1875" s="57"/>
      <c r="C1875" s="925"/>
      <c r="D1875" s="925"/>
      <c r="E1875" s="925"/>
      <c r="F1875" s="925"/>
      <c r="G1875" s="925"/>
      <c r="H1875" s="925"/>
    </row>
    <row r="1876" spans="1:8" ht="18" customHeight="1" x14ac:dyDescent="0.25">
      <c r="A1876" s="57"/>
      <c r="B1876" s="57"/>
      <c r="C1876" s="925"/>
      <c r="D1876" s="925"/>
      <c r="E1876" s="925"/>
      <c r="F1876" s="925"/>
      <c r="G1876" s="925"/>
      <c r="H1876" s="925"/>
    </row>
    <row r="1877" spans="1:8" ht="18" customHeight="1" x14ac:dyDescent="0.25">
      <c r="A1877" s="57"/>
      <c r="B1877" s="57"/>
      <c r="C1877" s="925"/>
      <c r="D1877" s="925"/>
      <c r="E1877" s="925"/>
      <c r="F1877" s="925"/>
      <c r="G1877" s="925"/>
      <c r="H1877" s="925"/>
    </row>
    <row r="1878" spans="1:8" ht="18" customHeight="1" x14ac:dyDescent="0.25">
      <c r="A1878" s="57"/>
      <c r="B1878" s="57"/>
      <c r="C1878" s="925"/>
      <c r="D1878" s="925"/>
      <c r="E1878" s="925"/>
      <c r="F1878" s="925"/>
      <c r="G1878" s="925"/>
      <c r="H1878" s="925"/>
    </row>
    <row r="1879" spans="1:8" ht="18" customHeight="1" x14ac:dyDescent="0.25">
      <c r="A1879" s="57"/>
      <c r="B1879" s="57"/>
      <c r="C1879" s="925"/>
      <c r="D1879" s="925"/>
      <c r="E1879" s="925"/>
      <c r="F1879" s="925"/>
      <c r="G1879" s="925"/>
      <c r="H1879" s="925"/>
    </row>
    <row r="1880" spans="1:8" ht="18" customHeight="1" x14ac:dyDescent="0.25">
      <c r="A1880" s="57"/>
      <c r="B1880" s="57"/>
      <c r="C1880" s="925"/>
      <c r="D1880" s="925"/>
      <c r="E1880" s="925"/>
      <c r="F1880" s="925"/>
      <c r="G1880" s="925"/>
      <c r="H1880" s="925"/>
    </row>
    <row r="1881" spans="1:8" ht="18" customHeight="1" x14ac:dyDescent="0.25">
      <c r="A1881" s="57"/>
      <c r="B1881" s="57"/>
      <c r="C1881" s="925"/>
      <c r="D1881" s="925"/>
      <c r="E1881" s="925"/>
      <c r="F1881" s="925"/>
      <c r="G1881" s="925"/>
      <c r="H1881" s="925"/>
    </row>
    <row r="1882" spans="1:8" ht="18" customHeight="1" x14ac:dyDescent="0.25">
      <c r="A1882" s="57"/>
      <c r="B1882" s="57"/>
      <c r="C1882" s="925"/>
      <c r="D1882" s="925"/>
      <c r="E1882" s="925"/>
      <c r="F1882" s="925"/>
      <c r="G1882" s="925"/>
      <c r="H1882" s="925"/>
    </row>
    <row r="1883" spans="1:8" ht="18" customHeight="1" x14ac:dyDescent="0.25">
      <c r="A1883" s="57"/>
      <c r="B1883" s="57"/>
      <c r="C1883" s="925"/>
      <c r="D1883" s="925"/>
      <c r="E1883" s="925"/>
      <c r="F1883" s="925"/>
      <c r="G1883" s="925"/>
      <c r="H1883" s="925"/>
    </row>
    <row r="1884" spans="1:8" ht="18" customHeight="1" x14ac:dyDescent="0.25">
      <c r="A1884" s="57"/>
      <c r="B1884" s="57"/>
      <c r="C1884" s="925"/>
      <c r="D1884" s="925"/>
      <c r="E1884" s="925"/>
      <c r="F1884" s="925"/>
      <c r="G1884" s="925"/>
      <c r="H1884" s="925"/>
    </row>
    <row r="1885" spans="1:8" ht="18" customHeight="1" x14ac:dyDescent="0.25">
      <c r="A1885" s="57"/>
      <c r="B1885" s="57"/>
      <c r="C1885" s="925"/>
      <c r="D1885" s="925"/>
      <c r="E1885" s="925"/>
      <c r="F1885" s="925"/>
      <c r="G1885" s="925"/>
      <c r="H1885" s="925"/>
    </row>
    <row r="1886" spans="1:8" ht="18" customHeight="1" x14ac:dyDescent="0.25">
      <c r="A1886" s="57"/>
      <c r="B1886" s="57"/>
      <c r="C1886" s="925"/>
      <c r="D1886" s="925"/>
      <c r="E1886" s="925"/>
      <c r="F1886" s="925"/>
      <c r="G1886" s="925"/>
      <c r="H1886" s="925"/>
    </row>
    <row r="1887" spans="1:8" ht="18" customHeight="1" x14ac:dyDescent="0.25">
      <c r="A1887" s="57"/>
      <c r="B1887" s="57"/>
      <c r="C1887" s="925"/>
      <c r="D1887" s="925"/>
      <c r="E1887" s="925"/>
      <c r="F1887" s="925"/>
      <c r="G1887" s="925"/>
      <c r="H1887" s="925"/>
    </row>
    <row r="1888" spans="1:8" ht="18" customHeight="1" x14ac:dyDescent="0.25">
      <c r="A1888" s="57"/>
      <c r="B1888" s="57"/>
      <c r="C1888" s="925"/>
      <c r="D1888" s="925"/>
      <c r="E1888" s="925"/>
      <c r="F1888" s="925"/>
      <c r="G1888" s="925"/>
      <c r="H1888" s="925"/>
    </row>
    <row r="1889" spans="1:8" ht="18" customHeight="1" x14ac:dyDescent="0.25">
      <c r="A1889" s="57"/>
      <c r="B1889" s="57"/>
      <c r="C1889" s="925"/>
      <c r="D1889" s="925"/>
      <c r="E1889" s="925"/>
      <c r="F1889" s="925"/>
      <c r="G1889" s="925"/>
      <c r="H1889" s="925"/>
    </row>
    <row r="1890" spans="1:8" ht="18" customHeight="1" x14ac:dyDescent="0.25">
      <c r="A1890" s="57"/>
      <c r="B1890" s="57"/>
      <c r="C1890" s="925"/>
      <c r="D1890" s="925"/>
      <c r="E1890" s="925"/>
      <c r="F1890" s="925"/>
      <c r="G1890" s="925"/>
      <c r="H1890" s="925"/>
    </row>
    <row r="1891" spans="1:8" ht="18" customHeight="1" x14ac:dyDescent="0.25">
      <c r="A1891" s="57"/>
      <c r="B1891" s="57"/>
      <c r="C1891" s="925"/>
      <c r="D1891" s="925"/>
      <c r="E1891" s="925"/>
      <c r="F1891" s="925"/>
      <c r="G1891" s="925"/>
      <c r="H1891" s="925"/>
    </row>
    <row r="1892" spans="1:8" ht="18" customHeight="1" x14ac:dyDescent="0.25">
      <c r="A1892" s="57"/>
      <c r="B1892" s="57"/>
      <c r="C1892" s="925"/>
      <c r="D1892" s="925"/>
      <c r="E1892" s="925"/>
      <c r="F1892" s="925"/>
      <c r="G1892" s="925"/>
      <c r="H1892" s="925"/>
    </row>
    <row r="1893" spans="1:8" ht="18" customHeight="1" x14ac:dyDescent="0.25">
      <c r="A1893" s="57"/>
      <c r="B1893" s="57"/>
      <c r="C1893" s="925"/>
      <c r="D1893" s="925"/>
      <c r="E1893" s="925"/>
      <c r="F1893" s="925"/>
      <c r="G1893" s="925"/>
      <c r="H1893" s="925"/>
    </row>
    <row r="1894" spans="1:8" ht="18" customHeight="1" x14ac:dyDescent="0.25">
      <c r="A1894" s="57"/>
      <c r="B1894" s="57"/>
      <c r="C1894" s="925"/>
      <c r="D1894" s="925"/>
      <c r="E1894" s="925"/>
      <c r="F1894" s="925"/>
      <c r="G1894" s="925"/>
      <c r="H1894" s="925"/>
    </row>
    <row r="1895" spans="1:8" ht="18" customHeight="1" x14ac:dyDescent="0.25">
      <c r="A1895" s="57"/>
      <c r="B1895" s="57"/>
      <c r="C1895" s="925"/>
      <c r="D1895" s="925"/>
      <c r="E1895" s="925"/>
      <c r="F1895" s="925"/>
      <c r="G1895" s="925"/>
      <c r="H1895" s="925"/>
    </row>
    <row r="1896" spans="1:8" ht="18" customHeight="1" x14ac:dyDescent="0.25">
      <c r="A1896" s="57"/>
      <c r="B1896" s="57"/>
      <c r="C1896" s="925"/>
      <c r="D1896" s="925"/>
      <c r="E1896" s="925"/>
      <c r="F1896" s="925"/>
      <c r="G1896" s="925"/>
      <c r="H1896" s="925"/>
    </row>
    <row r="1897" spans="1:8" ht="18" customHeight="1" x14ac:dyDescent="0.25">
      <c r="A1897" s="57"/>
      <c r="B1897" s="57"/>
      <c r="C1897" s="925"/>
      <c r="D1897" s="925"/>
      <c r="E1897" s="925"/>
      <c r="F1897" s="925"/>
      <c r="G1897" s="925"/>
      <c r="H1897" s="925"/>
    </row>
    <row r="1898" spans="1:8" ht="18" customHeight="1" x14ac:dyDescent="0.25">
      <c r="A1898" s="57"/>
      <c r="B1898" s="57"/>
      <c r="C1898" s="925"/>
      <c r="D1898" s="925"/>
      <c r="E1898" s="925"/>
      <c r="F1898" s="925"/>
      <c r="G1898" s="925"/>
      <c r="H1898" s="925"/>
    </row>
    <row r="1899" spans="1:8" ht="18" customHeight="1" x14ac:dyDescent="0.25">
      <c r="A1899" s="57"/>
      <c r="B1899" s="57"/>
      <c r="C1899" s="925"/>
      <c r="D1899" s="925"/>
      <c r="E1899" s="925"/>
      <c r="F1899" s="925"/>
      <c r="G1899" s="925"/>
      <c r="H1899" s="925"/>
    </row>
    <row r="1900" spans="1:8" ht="18" customHeight="1" x14ac:dyDescent="0.25">
      <c r="A1900" s="57"/>
      <c r="B1900" s="57"/>
      <c r="C1900" s="925"/>
      <c r="D1900" s="925"/>
      <c r="E1900" s="925"/>
      <c r="F1900" s="925"/>
      <c r="G1900" s="925"/>
      <c r="H1900" s="925"/>
    </row>
    <row r="1901" spans="1:8" ht="18" customHeight="1" x14ac:dyDescent="0.25">
      <c r="A1901" s="57"/>
      <c r="B1901" s="57"/>
      <c r="C1901" s="925"/>
      <c r="D1901" s="925"/>
      <c r="E1901" s="925"/>
      <c r="F1901" s="925"/>
      <c r="G1901" s="925"/>
      <c r="H1901" s="925"/>
    </row>
    <row r="1902" spans="1:8" ht="18" customHeight="1" x14ac:dyDescent="0.25">
      <c r="A1902" s="57"/>
      <c r="B1902" s="57"/>
      <c r="C1902" s="925"/>
      <c r="D1902" s="925"/>
      <c r="E1902" s="925"/>
      <c r="F1902" s="925"/>
      <c r="G1902" s="925"/>
      <c r="H1902" s="925"/>
    </row>
    <row r="1903" spans="1:8" ht="18" customHeight="1" x14ac:dyDescent="0.25">
      <c r="A1903" s="57"/>
      <c r="B1903" s="57"/>
      <c r="C1903" s="925"/>
      <c r="D1903" s="925"/>
      <c r="E1903" s="925"/>
      <c r="F1903" s="925"/>
      <c r="G1903" s="925"/>
      <c r="H1903" s="925"/>
    </row>
    <row r="1904" spans="1:8" ht="18" customHeight="1" x14ac:dyDescent="0.25">
      <c r="A1904" s="57"/>
      <c r="B1904" s="57"/>
      <c r="C1904" s="925"/>
      <c r="D1904" s="925"/>
      <c r="E1904" s="925"/>
      <c r="F1904" s="925"/>
      <c r="G1904" s="925"/>
      <c r="H1904" s="925"/>
    </row>
    <row r="1905" spans="1:8" ht="18" customHeight="1" x14ac:dyDescent="0.25">
      <c r="A1905" s="57"/>
      <c r="B1905" s="57"/>
      <c r="C1905" s="925"/>
      <c r="D1905" s="925"/>
      <c r="E1905" s="925"/>
      <c r="F1905" s="925"/>
      <c r="G1905" s="925"/>
      <c r="H1905" s="925"/>
    </row>
    <row r="1906" spans="1:8" ht="18" customHeight="1" x14ac:dyDescent="0.25">
      <c r="A1906" s="57"/>
      <c r="B1906" s="57"/>
      <c r="C1906" s="925"/>
      <c r="D1906" s="925"/>
      <c r="E1906" s="925"/>
      <c r="F1906" s="925"/>
      <c r="G1906" s="925"/>
      <c r="H1906" s="925"/>
    </row>
    <row r="1907" spans="1:8" ht="18" customHeight="1" x14ac:dyDescent="0.25">
      <c r="A1907" s="57"/>
      <c r="B1907" s="57"/>
      <c r="C1907" s="925"/>
      <c r="D1907" s="925"/>
      <c r="E1907" s="925"/>
      <c r="F1907" s="925"/>
      <c r="G1907" s="925"/>
      <c r="H1907" s="925"/>
    </row>
    <row r="1908" spans="1:8" ht="18" customHeight="1" x14ac:dyDescent="0.25">
      <c r="A1908" s="57"/>
      <c r="B1908" s="57"/>
      <c r="C1908" s="925"/>
      <c r="D1908" s="925"/>
      <c r="E1908" s="925"/>
      <c r="F1908" s="925"/>
      <c r="G1908" s="925"/>
      <c r="H1908" s="925"/>
    </row>
    <row r="1909" spans="1:8" ht="18" customHeight="1" x14ac:dyDescent="0.25">
      <c r="A1909" s="57"/>
      <c r="B1909" s="57"/>
      <c r="C1909" s="925"/>
      <c r="D1909" s="925"/>
      <c r="E1909" s="925"/>
      <c r="F1909" s="925"/>
      <c r="G1909" s="925"/>
      <c r="H1909" s="925"/>
    </row>
    <row r="1910" spans="1:8" ht="18" customHeight="1" x14ac:dyDescent="0.25">
      <c r="A1910" s="57"/>
      <c r="B1910" s="57"/>
      <c r="C1910" s="925"/>
      <c r="D1910" s="925"/>
      <c r="E1910" s="925"/>
      <c r="F1910" s="925"/>
      <c r="G1910" s="925"/>
      <c r="H1910" s="925"/>
    </row>
    <row r="1911" spans="1:8" ht="18" customHeight="1" x14ac:dyDescent="0.25">
      <c r="A1911" s="57"/>
      <c r="B1911" s="57"/>
      <c r="C1911" s="925"/>
      <c r="D1911" s="925"/>
      <c r="E1911" s="925"/>
      <c r="F1911" s="925"/>
      <c r="G1911" s="925"/>
      <c r="H1911" s="925"/>
    </row>
    <row r="1912" spans="1:8" ht="18" customHeight="1" x14ac:dyDescent="0.25">
      <c r="A1912" s="57"/>
      <c r="B1912" s="57"/>
      <c r="C1912" s="925"/>
      <c r="D1912" s="925"/>
      <c r="E1912" s="925"/>
      <c r="F1912" s="925"/>
      <c r="G1912" s="925"/>
      <c r="H1912" s="925"/>
    </row>
    <row r="1913" spans="1:8" ht="18" customHeight="1" x14ac:dyDescent="0.25">
      <c r="A1913" s="57"/>
      <c r="B1913" s="57"/>
      <c r="C1913" s="925"/>
      <c r="D1913" s="925"/>
      <c r="E1913" s="925"/>
      <c r="F1913" s="925"/>
      <c r="G1913" s="925"/>
      <c r="H1913" s="925"/>
    </row>
    <row r="1914" spans="1:8" ht="18" customHeight="1" x14ac:dyDescent="0.25">
      <c r="A1914" s="57"/>
      <c r="B1914" s="57"/>
      <c r="C1914" s="925"/>
      <c r="D1914" s="925"/>
      <c r="E1914" s="925"/>
      <c r="F1914" s="925"/>
      <c r="G1914" s="925"/>
      <c r="H1914" s="925"/>
    </row>
    <row r="1915" spans="1:8" ht="18" customHeight="1" x14ac:dyDescent="0.25">
      <c r="A1915" s="57"/>
      <c r="B1915" s="57"/>
      <c r="C1915" s="925"/>
      <c r="D1915" s="925"/>
      <c r="E1915" s="925"/>
      <c r="F1915" s="925"/>
      <c r="G1915" s="925"/>
      <c r="H1915" s="925"/>
    </row>
    <row r="1916" spans="1:8" ht="18" customHeight="1" x14ac:dyDescent="0.25">
      <c r="A1916" s="57"/>
      <c r="B1916" s="57"/>
      <c r="C1916" s="925"/>
      <c r="D1916" s="925"/>
      <c r="E1916" s="925"/>
      <c r="F1916" s="925"/>
      <c r="G1916" s="925"/>
      <c r="H1916" s="925"/>
    </row>
    <row r="1917" spans="1:8" ht="18" customHeight="1" x14ac:dyDescent="0.25">
      <c r="A1917" s="57"/>
      <c r="B1917" s="57"/>
      <c r="C1917" s="925"/>
      <c r="D1917" s="925"/>
      <c r="E1917" s="925"/>
      <c r="F1917" s="925"/>
      <c r="G1917" s="925"/>
      <c r="H1917" s="925"/>
    </row>
    <row r="1918" spans="1:8" ht="18" customHeight="1" x14ac:dyDescent="0.25">
      <c r="A1918" s="57"/>
      <c r="B1918" s="57"/>
      <c r="C1918" s="925"/>
      <c r="D1918" s="925"/>
      <c r="E1918" s="925"/>
      <c r="F1918" s="925"/>
      <c r="G1918" s="925"/>
      <c r="H1918" s="925"/>
    </row>
    <row r="1919" spans="1:8" ht="18" customHeight="1" x14ac:dyDescent="0.25">
      <c r="A1919" s="57"/>
      <c r="B1919" s="57"/>
      <c r="C1919" s="925"/>
      <c r="D1919" s="925"/>
      <c r="E1919" s="925"/>
      <c r="F1919" s="925"/>
      <c r="G1919" s="925"/>
      <c r="H1919" s="925"/>
    </row>
    <row r="1920" spans="1:8" ht="18" customHeight="1" x14ac:dyDescent="0.25">
      <c r="A1920" s="57"/>
      <c r="B1920" s="57"/>
      <c r="C1920" s="925"/>
      <c r="D1920" s="925"/>
      <c r="E1920" s="925"/>
      <c r="F1920" s="925"/>
      <c r="G1920" s="925"/>
      <c r="H1920" s="925"/>
    </row>
    <row r="1921" spans="1:8" ht="18" customHeight="1" x14ac:dyDescent="0.25">
      <c r="A1921" s="57"/>
      <c r="B1921" s="57"/>
      <c r="C1921" s="925"/>
      <c r="D1921" s="925"/>
      <c r="E1921" s="925"/>
      <c r="F1921" s="925"/>
      <c r="G1921" s="925"/>
      <c r="H1921" s="925"/>
    </row>
    <row r="1922" spans="1:8" ht="18" customHeight="1" x14ac:dyDescent="0.25">
      <c r="A1922" s="57"/>
      <c r="B1922" s="57"/>
      <c r="C1922" s="925"/>
      <c r="D1922" s="925"/>
      <c r="E1922" s="925"/>
      <c r="F1922" s="925"/>
      <c r="G1922" s="925"/>
      <c r="H1922" s="925"/>
    </row>
    <row r="1923" spans="1:8" ht="18" customHeight="1" x14ac:dyDescent="0.25">
      <c r="A1923" s="57"/>
      <c r="B1923" s="57"/>
      <c r="C1923" s="925"/>
      <c r="D1923" s="925"/>
      <c r="E1923" s="925"/>
      <c r="F1923" s="925"/>
      <c r="G1923" s="925"/>
      <c r="H1923" s="925"/>
    </row>
    <row r="1924" spans="1:8" ht="18" customHeight="1" x14ac:dyDescent="0.25">
      <c r="A1924" s="57"/>
      <c r="B1924" s="57"/>
      <c r="C1924" s="925"/>
      <c r="D1924" s="925"/>
      <c r="E1924" s="925"/>
      <c r="F1924" s="925"/>
      <c r="G1924" s="925"/>
      <c r="H1924" s="925"/>
    </row>
    <row r="1925" spans="1:8" ht="18" customHeight="1" x14ac:dyDescent="0.25">
      <c r="A1925" s="57"/>
      <c r="B1925" s="57"/>
      <c r="C1925" s="925"/>
      <c r="D1925" s="925"/>
      <c r="E1925" s="925"/>
      <c r="F1925" s="925"/>
      <c r="G1925" s="925"/>
      <c r="H1925" s="925"/>
    </row>
    <row r="1926" spans="1:8" ht="18" customHeight="1" x14ac:dyDescent="0.25">
      <c r="A1926" s="57"/>
      <c r="B1926" s="57"/>
      <c r="C1926" s="925"/>
      <c r="D1926" s="925"/>
      <c r="E1926" s="925"/>
      <c r="F1926" s="925"/>
      <c r="G1926" s="925"/>
      <c r="H1926" s="925"/>
    </row>
    <row r="1927" spans="1:8" ht="18" customHeight="1" x14ac:dyDescent="0.25">
      <c r="A1927" s="57"/>
      <c r="B1927" s="57"/>
      <c r="C1927" s="925"/>
      <c r="D1927" s="925"/>
      <c r="E1927" s="925"/>
      <c r="F1927" s="925"/>
      <c r="G1927" s="925"/>
      <c r="H1927" s="925"/>
    </row>
    <row r="1928" spans="1:8" ht="18" customHeight="1" x14ac:dyDescent="0.25">
      <c r="A1928" s="57"/>
      <c r="B1928" s="57"/>
      <c r="C1928" s="925"/>
      <c r="D1928" s="925"/>
      <c r="E1928" s="925"/>
      <c r="F1928" s="925"/>
      <c r="G1928" s="925"/>
      <c r="H1928" s="925"/>
    </row>
    <row r="1929" spans="1:8" ht="18" customHeight="1" x14ac:dyDescent="0.25">
      <c r="A1929" s="57"/>
      <c r="B1929" s="57"/>
      <c r="C1929" s="925"/>
      <c r="D1929" s="925"/>
      <c r="E1929" s="925"/>
      <c r="F1929" s="925"/>
      <c r="G1929" s="925"/>
      <c r="H1929" s="925"/>
    </row>
    <row r="1930" spans="1:8" ht="18" customHeight="1" x14ac:dyDescent="0.25">
      <c r="A1930" s="57"/>
      <c r="B1930" s="57"/>
      <c r="C1930" s="925"/>
      <c r="D1930" s="925"/>
      <c r="E1930" s="925"/>
      <c r="F1930" s="925"/>
      <c r="G1930" s="925"/>
      <c r="H1930" s="925"/>
    </row>
    <row r="1931" spans="1:8" ht="18" customHeight="1" x14ac:dyDescent="0.25">
      <c r="A1931" s="57"/>
      <c r="B1931" s="57"/>
      <c r="C1931" s="925"/>
      <c r="D1931" s="925"/>
      <c r="E1931" s="925"/>
      <c r="F1931" s="925"/>
      <c r="G1931" s="925"/>
      <c r="H1931" s="925"/>
    </row>
    <row r="1932" spans="1:8" ht="18" customHeight="1" x14ac:dyDescent="0.25">
      <c r="A1932" s="57"/>
      <c r="B1932" s="57"/>
      <c r="C1932" s="925"/>
      <c r="D1932" s="925"/>
      <c r="E1932" s="925"/>
      <c r="F1932" s="925"/>
      <c r="G1932" s="925"/>
      <c r="H1932" s="925"/>
    </row>
    <row r="1933" spans="1:8" ht="18" customHeight="1" x14ac:dyDescent="0.25">
      <c r="A1933" s="57"/>
      <c r="B1933" s="57"/>
      <c r="C1933" s="925"/>
      <c r="D1933" s="925"/>
      <c r="E1933" s="925"/>
      <c r="F1933" s="925"/>
      <c r="G1933" s="925"/>
      <c r="H1933" s="925"/>
    </row>
    <row r="1934" spans="1:8" ht="18" customHeight="1" x14ac:dyDescent="0.25">
      <c r="A1934" s="57"/>
      <c r="B1934" s="57"/>
      <c r="C1934" s="925"/>
      <c r="D1934" s="925"/>
      <c r="E1934" s="925"/>
      <c r="F1934" s="925"/>
      <c r="G1934" s="925"/>
      <c r="H1934" s="925"/>
    </row>
    <row r="1935" spans="1:8" ht="18" customHeight="1" x14ac:dyDescent="0.25">
      <c r="A1935" s="57"/>
      <c r="B1935" s="57"/>
      <c r="C1935" s="925"/>
      <c r="D1935" s="925"/>
      <c r="E1935" s="925"/>
      <c r="F1935" s="925"/>
      <c r="G1935" s="925"/>
      <c r="H1935" s="925"/>
    </row>
    <row r="1936" spans="1:8" ht="18" customHeight="1" x14ac:dyDescent="0.25">
      <c r="A1936" s="57"/>
      <c r="B1936" s="57"/>
      <c r="C1936" s="925"/>
      <c r="D1936" s="925"/>
      <c r="E1936" s="925"/>
      <c r="F1936" s="925"/>
      <c r="G1936" s="925"/>
      <c r="H1936" s="925"/>
    </row>
    <row r="1937" spans="1:8" ht="18" customHeight="1" x14ac:dyDescent="0.25">
      <c r="A1937" s="57"/>
      <c r="B1937" s="57"/>
      <c r="C1937" s="925"/>
      <c r="D1937" s="925"/>
      <c r="E1937" s="925"/>
      <c r="F1937" s="925"/>
      <c r="G1937" s="925"/>
      <c r="H1937" s="925"/>
    </row>
    <row r="1938" spans="1:8" ht="18" customHeight="1" x14ac:dyDescent="0.25">
      <c r="A1938" s="57"/>
      <c r="B1938" s="57"/>
      <c r="C1938" s="925"/>
      <c r="D1938" s="925"/>
      <c r="E1938" s="925"/>
      <c r="F1938" s="925"/>
      <c r="G1938" s="925"/>
      <c r="H1938" s="925"/>
    </row>
    <row r="1939" spans="1:8" ht="18" customHeight="1" x14ac:dyDescent="0.25">
      <c r="A1939" s="57"/>
      <c r="B1939" s="57"/>
      <c r="C1939" s="925"/>
      <c r="D1939" s="925"/>
      <c r="E1939" s="925"/>
      <c r="F1939" s="925"/>
      <c r="G1939" s="925"/>
      <c r="H1939" s="925"/>
    </row>
    <row r="1940" spans="1:8" ht="18" customHeight="1" x14ac:dyDescent="0.25">
      <c r="A1940" s="57"/>
      <c r="B1940" s="57"/>
      <c r="C1940" s="925"/>
      <c r="D1940" s="925"/>
      <c r="E1940" s="925"/>
      <c r="F1940" s="925"/>
      <c r="G1940" s="925"/>
      <c r="H1940" s="925"/>
    </row>
    <row r="1941" spans="1:8" ht="18" customHeight="1" x14ac:dyDescent="0.25">
      <c r="A1941" s="57"/>
      <c r="B1941" s="57"/>
      <c r="C1941" s="925"/>
      <c r="D1941" s="925"/>
      <c r="E1941" s="925"/>
      <c r="F1941" s="925"/>
      <c r="G1941" s="925"/>
      <c r="H1941" s="925"/>
    </row>
    <row r="1942" spans="1:8" ht="18" customHeight="1" x14ac:dyDescent="0.25">
      <c r="A1942" s="57"/>
      <c r="B1942" s="57"/>
      <c r="C1942" s="925"/>
      <c r="D1942" s="925"/>
      <c r="E1942" s="925"/>
      <c r="F1942" s="925"/>
      <c r="G1942" s="925"/>
      <c r="H1942" s="925"/>
    </row>
    <row r="1943" spans="1:8" ht="18" customHeight="1" x14ac:dyDescent="0.25">
      <c r="A1943" s="57"/>
      <c r="B1943" s="57"/>
      <c r="C1943" s="925"/>
      <c r="D1943" s="925"/>
      <c r="E1943" s="925"/>
      <c r="F1943" s="925"/>
      <c r="G1943" s="925"/>
      <c r="H1943" s="925"/>
    </row>
    <row r="1944" spans="1:8" ht="18" customHeight="1" x14ac:dyDescent="0.25">
      <c r="A1944" s="57"/>
      <c r="B1944" s="57"/>
      <c r="C1944" s="925"/>
      <c r="D1944" s="925"/>
      <c r="E1944" s="925"/>
      <c r="F1944" s="925"/>
      <c r="G1944" s="925"/>
      <c r="H1944" s="925"/>
    </row>
    <row r="1945" spans="1:8" ht="18" customHeight="1" x14ac:dyDescent="0.25">
      <c r="A1945" s="57"/>
      <c r="B1945" s="57"/>
      <c r="C1945" s="925"/>
      <c r="D1945" s="925"/>
      <c r="E1945" s="925"/>
      <c r="F1945" s="925"/>
      <c r="G1945" s="925"/>
      <c r="H1945" s="925"/>
    </row>
    <row r="1946" spans="1:8" ht="18" customHeight="1" x14ac:dyDescent="0.25">
      <c r="A1946" s="57"/>
      <c r="B1946" s="57"/>
      <c r="C1946" s="925"/>
      <c r="D1946" s="925"/>
      <c r="E1946" s="925"/>
      <c r="F1946" s="925"/>
      <c r="G1946" s="925"/>
      <c r="H1946" s="925"/>
    </row>
    <row r="1947" spans="1:8" ht="18" customHeight="1" x14ac:dyDescent="0.25">
      <c r="A1947" s="57"/>
      <c r="B1947" s="57"/>
      <c r="C1947" s="925"/>
      <c r="D1947" s="925"/>
      <c r="E1947" s="925"/>
      <c r="F1947" s="925"/>
      <c r="G1947" s="925"/>
      <c r="H1947" s="925"/>
    </row>
    <row r="1948" spans="1:8" ht="18" customHeight="1" x14ac:dyDescent="0.25">
      <c r="A1948" s="57"/>
      <c r="B1948" s="57"/>
      <c r="C1948" s="925"/>
      <c r="D1948" s="925"/>
      <c r="E1948" s="925"/>
      <c r="F1948" s="925"/>
      <c r="G1948" s="925"/>
      <c r="H1948" s="925"/>
    </row>
    <row r="1949" spans="1:8" ht="18" customHeight="1" x14ac:dyDescent="0.25">
      <c r="A1949" s="57"/>
      <c r="B1949" s="57"/>
      <c r="C1949" s="925"/>
      <c r="D1949" s="925"/>
      <c r="E1949" s="925"/>
      <c r="F1949" s="925"/>
      <c r="G1949" s="925"/>
      <c r="H1949" s="925"/>
    </row>
    <row r="1950" spans="1:8" ht="18" customHeight="1" x14ac:dyDescent="0.25">
      <c r="A1950" s="57"/>
      <c r="B1950" s="57"/>
      <c r="C1950" s="925"/>
      <c r="D1950" s="925"/>
      <c r="E1950" s="925"/>
      <c r="F1950" s="925"/>
      <c r="G1950" s="925"/>
      <c r="H1950" s="925"/>
    </row>
    <row r="1951" spans="1:8" ht="18" customHeight="1" x14ac:dyDescent="0.25">
      <c r="A1951" s="57"/>
      <c r="B1951" s="57"/>
      <c r="C1951" s="925"/>
      <c r="D1951" s="925"/>
      <c r="E1951" s="925"/>
      <c r="F1951" s="925"/>
      <c r="G1951" s="925"/>
      <c r="H1951" s="925"/>
    </row>
    <row r="1952" spans="1:8" ht="18" customHeight="1" x14ac:dyDescent="0.25">
      <c r="A1952" s="57"/>
      <c r="B1952" s="57"/>
      <c r="C1952" s="925"/>
      <c r="D1952" s="925"/>
      <c r="E1952" s="925"/>
      <c r="F1952" s="925"/>
      <c r="G1952" s="925"/>
      <c r="H1952" s="925"/>
    </row>
    <row r="1953" spans="1:8" ht="18" customHeight="1" x14ac:dyDescent="0.25">
      <c r="A1953" s="57"/>
      <c r="B1953" s="57"/>
      <c r="C1953" s="925"/>
      <c r="D1953" s="925"/>
      <c r="E1953" s="925"/>
      <c r="F1953" s="925"/>
      <c r="G1953" s="925"/>
      <c r="H1953" s="925"/>
    </row>
    <row r="1954" spans="1:8" ht="18" customHeight="1" x14ac:dyDescent="0.25">
      <c r="A1954" s="57"/>
      <c r="B1954" s="57"/>
      <c r="C1954" s="925"/>
      <c r="D1954" s="925"/>
      <c r="E1954" s="925"/>
      <c r="F1954" s="925"/>
      <c r="G1954" s="925"/>
      <c r="H1954" s="925"/>
    </row>
    <row r="1955" spans="1:8" ht="18" customHeight="1" x14ac:dyDescent="0.25">
      <c r="A1955" s="57"/>
      <c r="B1955" s="57"/>
      <c r="C1955" s="925"/>
      <c r="D1955" s="925"/>
      <c r="E1955" s="925"/>
      <c r="F1955" s="925"/>
      <c r="G1955" s="925"/>
      <c r="H1955" s="925"/>
    </row>
    <row r="1956" spans="1:8" ht="18" customHeight="1" x14ac:dyDescent="0.25">
      <c r="A1956" s="57"/>
      <c r="B1956" s="57"/>
      <c r="C1956" s="925"/>
      <c r="D1956" s="925"/>
      <c r="E1956" s="925"/>
      <c r="F1956" s="925"/>
      <c r="G1956" s="925"/>
      <c r="H1956" s="925"/>
    </row>
    <row r="1957" spans="1:8" ht="18" customHeight="1" x14ac:dyDescent="0.25">
      <c r="A1957" s="57"/>
      <c r="B1957" s="57"/>
      <c r="C1957" s="925"/>
      <c r="D1957" s="925"/>
      <c r="E1957" s="925"/>
      <c r="F1957" s="925"/>
      <c r="G1957" s="925"/>
      <c r="H1957" s="925"/>
    </row>
    <row r="1958" spans="1:8" ht="18" customHeight="1" x14ac:dyDescent="0.25">
      <c r="A1958" s="57"/>
      <c r="B1958" s="57"/>
      <c r="C1958" s="925"/>
      <c r="D1958" s="925"/>
      <c r="E1958" s="925"/>
      <c r="F1958" s="925"/>
      <c r="G1958" s="925"/>
      <c r="H1958" s="925"/>
    </row>
    <row r="1959" spans="1:8" ht="18" customHeight="1" x14ac:dyDescent="0.25">
      <c r="A1959" s="57"/>
      <c r="B1959" s="57"/>
      <c r="C1959" s="925"/>
      <c r="D1959" s="925"/>
      <c r="E1959" s="925"/>
      <c r="F1959" s="925"/>
      <c r="G1959" s="925"/>
      <c r="H1959" s="925"/>
    </row>
    <row r="1960" spans="1:8" ht="18" customHeight="1" x14ac:dyDescent="0.25">
      <c r="A1960" s="57"/>
      <c r="B1960" s="57"/>
      <c r="C1960" s="925"/>
      <c r="D1960" s="925"/>
      <c r="E1960" s="925"/>
      <c r="F1960" s="925"/>
      <c r="G1960" s="925"/>
      <c r="H1960" s="925"/>
    </row>
    <row r="1961" spans="1:8" ht="18" customHeight="1" x14ac:dyDescent="0.25">
      <c r="A1961" s="57"/>
      <c r="B1961" s="57"/>
      <c r="C1961" s="925"/>
      <c r="D1961" s="925"/>
      <c r="E1961" s="925"/>
      <c r="F1961" s="925"/>
      <c r="G1961" s="925"/>
      <c r="H1961" s="925"/>
    </row>
    <row r="1962" spans="1:8" ht="18" customHeight="1" x14ac:dyDescent="0.25">
      <c r="A1962" s="57"/>
      <c r="B1962" s="57"/>
      <c r="C1962" s="925"/>
      <c r="D1962" s="925"/>
      <c r="E1962" s="925"/>
      <c r="F1962" s="925"/>
      <c r="G1962" s="925"/>
      <c r="H1962" s="925"/>
    </row>
    <row r="1963" spans="1:8" ht="18" customHeight="1" x14ac:dyDescent="0.25">
      <c r="A1963" s="57"/>
      <c r="B1963" s="57"/>
      <c r="C1963" s="925"/>
      <c r="D1963" s="925"/>
      <c r="E1963" s="925"/>
      <c r="F1963" s="925"/>
      <c r="G1963" s="925"/>
      <c r="H1963" s="925"/>
    </row>
    <row r="1964" spans="1:8" ht="18" customHeight="1" x14ac:dyDescent="0.25">
      <c r="A1964" s="57"/>
      <c r="B1964" s="57"/>
      <c r="C1964" s="925"/>
      <c r="D1964" s="925"/>
      <c r="E1964" s="925"/>
      <c r="F1964" s="925"/>
      <c r="G1964" s="925"/>
      <c r="H1964" s="925"/>
    </row>
    <row r="1965" spans="1:8" ht="18" customHeight="1" x14ac:dyDescent="0.25">
      <c r="A1965" s="57"/>
      <c r="B1965" s="57"/>
      <c r="C1965" s="925"/>
      <c r="D1965" s="925"/>
      <c r="E1965" s="925"/>
      <c r="F1965" s="925"/>
      <c r="G1965" s="925"/>
      <c r="H1965" s="925"/>
    </row>
    <row r="1966" spans="1:8" ht="18" customHeight="1" x14ac:dyDescent="0.25">
      <c r="A1966" s="57"/>
      <c r="B1966" s="57"/>
      <c r="C1966" s="925"/>
      <c r="D1966" s="925"/>
      <c r="E1966" s="925"/>
      <c r="F1966" s="925"/>
      <c r="G1966" s="925"/>
      <c r="H1966" s="925"/>
    </row>
    <row r="1967" spans="1:8" ht="18" customHeight="1" x14ac:dyDescent="0.25">
      <c r="A1967" s="57"/>
      <c r="B1967" s="57"/>
      <c r="C1967" s="925"/>
      <c r="D1967" s="925"/>
      <c r="E1967" s="925"/>
      <c r="F1967" s="925"/>
      <c r="G1967" s="925"/>
      <c r="H1967" s="925"/>
    </row>
    <row r="1968" spans="1:8" ht="18" customHeight="1" x14ac:dyDescent="0.25">
      <c r="A1968" s="57"/>
      <c r="B1968" s="57"/>
      <c r="C1968" s="925"/>
      <c r="D1968" s="925"/>
      <c r="E1968" s="925"/>
      <c r="F1968" s="925"/>
      <c r="G1968" s="925"/>
      <c r="H1968" s="925"/>
    </row>
    <row r="1969" spans="1:8" ht="18" customHeight="1" x14ac:dyDescent="0.25">
      <c r="A1969" s="57"/>
      <c r="B1969" s="57"/>
      <c r="C1969" s="925"/>
      <c r="D1969" s="925"/>
      <c r="E1969" s="925"/>
      <c r="F1969" s="925"/>
      <c r="G1969" s="925"/>
      <c r="H1969" s="925"/>
    </row>
    <row r="1970" spans="1:8" ht="18" customHeight="1" x14ac:dyDescent="0.25">
      <c r="A1970" s="57"/>
      <c r="B1970" s="57"/>
      <c r="C1970" s="925"/>
      <c r="D1970" s="925"/>
      <c r="E1970" s="925"/>
      <c r="F1970" s="925"/>
      <c r="G1970" s="925"/>
      <c r="H1970" s="925"/>
    </row>
    <row r="1971" spans="1:8" ht="18" customHeight="1" x14ac:dyDescent="0.25">
      <c r="A1971" s="57"/>
      <c r="B1971" s="57"/>
      <c r="C1971" s="925"/>
      <c r="D1971" s="925"/>
      <c r="E1971" s="925"/>
      <c r="F1971" s="925"/>
      <c r="G1971" s="925"/>
      <c r="H1971" s="925"/>
    </row>
    <row r="1972" spans="1:8" ht="18" customHeight="1" x14ac:dyDescent="0.25">
      <c r="A1972" s="57"/>
      <c r="B1972" s="57"/>
      <c r="C1972" s="925"/>
      <c r="D1972" s="925"/>
      <c r="E1972" s="925"/>
      <c r="F1972" s="925"/>
      <c r="G1972" s="925"/>
      <c r="H1972" s="925"/>
    </row>
    <row r="1973" spans="1:8" ht="18" customHeight="1" x14ac:dyDescent="0.25">
      <c r="A1973" s="57"/>
      <c r="B1973" s="57"/>
      <c r="C1973" s="925"/>
      <c r="D1973" s="925"/>
      <c r="E1973" s="925"/>
      <c r="F1973" s="925"/>
      <c r="G1973" s="925"/>
      <c r="H1973" s="925"/>
    </row>
    <row r="1974" spans="1:8" ht="18" customHeight="1" x14ac:dyDescent="0.25">
      <c r="A1974" s="57"/>
      <c r="B1974" s="57"/>
      <c r="C1974" s="925"/>
      <c r="D1974" s="925"/>
      <c r="E1974" s="925"/>
      <c r="F1974" s="925"/>
      <c r="G1974" s="925"/>
      <c r="H1974" s="925"/>
    </row>
    <row r="1975" spans="1:8" ht="18" customHeight="1" x14ac:dyDescent="0.25">
      <c r="A1975" s="57"/>
      <c r="B1975" s="57"/>
      <c r="C1975" s="925"/>
      <c r="D1975" s="925"/>
      <c r="E1975" s="925"/>
      <c r="F1975" s="925"/>
      <c r="G1975" s="925"/>
      <c r="H1975" s="925"/>
    </row>
    <row r="1976" spans="1:8" ht="18" customHeight="1" x14ac:dyDescent="0.25">
      <c r="A1976" s="57"/>
      <c r="B1976" s="57"/>
      <c r="C1976" s="925"/>
      <c r="D1976" s="925"/>
      <c r="E1976" s="925"/>
      <c r="F1976" s="925"/>
      <c r="G1976" s="925"/>
      <c r="H1976" s="925"/>
    </row>
    <row r="1977" spans="1:8" ht="18" customHeight="1" x14ac:dyDescent="0.25">
      <c r="A1977" s="57"/>
      <c r="B1977" s="57"/>
      <c r="C1977" s="925"/>
      <c r="D1977" s="925"/>
      <c r="E1977" s="925"/>
      <c r="F1977" s="925"/>
      <c r="G1977" s="925"/>
      <c r="H1977" s="925"/>
    </row>
    <row r="1978" spans="1:8" ht="18" customHeight="1" x14ac:dyDescent="0.25">
      <c r="A1978" s="57"/>
      <c r="B1978" s="57"/>
      <c r="C1978" s="925"/>
      <c r="D1978" s="925"/>
      <c r="E1978" s="925"/>
      <c r="F1978" s="925"/>
      <c r="G1978" s="925"/>
      <c r="H1978" s="925"/>
    </row>
    <row r="1979" spans="1:8" ht="18" customHeight="1" x14ac:dyDescent="0.25">
      <c r="A1979" s="57"/>
      <c r="B1979" s="57"/>
      <c r="C1979" s="925"/>
      <c r="D1979" s="925"/>
      <c r="E1979" s="925"/>
      <c r="F1979" s="925"/>
      <c r="G1979" s="925"/>
      <c r="H1979" s="925"/>
    </row>
    <row r="1980" spans="1:8" ht="18" customHeight="1" x14ac:dyDescent="0.25">
      <c r="A1980" s="57"/>
      <c r="B1980" s="57"/>
      <c r="C1980" s="925"/>
      <c r="D1980" s="925"/>
      <c r="E1980" s="925"/>
      <c r="F1980" s="925"/>
      <c r="G1980" s="925"/>
      <c r="H1980" s="925"/>
    </row>
    <row r="1981" spans="1:8" ht="18" customHeight="1" x14ac:dyDescent="0.25">
      <c r="A1981" s="57"/>
      <c r="B1981" s="57"/>
      <c r="C1981" s="925"/>
      <c r="D1981" s="925"/>
      <c r="E1981" s="925"/>
      <c r="F1981" s="925"/>
      <c r="G1981" s="925"/>
      <c r="H1981" s="925"/>
    </row>
    <row r="1982" spans="1:8" ht="18" customHeight="1" x14ac:dyDescent="0.25">
      <c r="A1982" s="57"/>
      <c r="B1982" s="57"/>
      <c r="C1982" s="925"/>
      <c r="D1982" s="925"/>
      <c r="E1982" s="925"/>
      <c r="F1982" s="925"/>
      <c r="G1982" s="925"/>
      <c r="H1982" s="925"/>
    </row>
    <row r="1983" spans="1:8" ht="18" customHeight="1" x14ac:dyDescent="0.25">
      <c r="A1983" s="57"/>
      <c r="B1983" s="57"/>
      <c r="C1983" s="925"/>
      <c r="D1983" s="925"/>
      <c r="E1983" s="925"/>
      <c r="F1983" s="925"/>
      <c r="G1983" s="925"/>
      <c r="H1983" s="925"/>
    </row>
    <row r="1984" spans="1:8" ht="18" customHeight="1" x14ac:dyDescent="0.25">
      <c r="A1984" s="57"/>
      <c r="B1984" s="57"/>
      <c r="C1984" s="925"/>
      <c r="D1984" s="925"/>
      <c r="E1984" s="925"/>
      <c r="F1984" s="925"/>
      <c r="G1984" s="925"/>
      <c r="H1984" s="925"/>
    </row>
    <row r="1985" spans="1:8" ht="18" customHeight="1" x14ac:dyDescent="0.25">
      <c r="A1985" s="57"/>
      <c r="B1985" s="57"/>
      <c r="C1985" s="925"/>
      <c r="D1985" s="925"/>
      <c r="E1985" s="925"/>
      <c r="F1985" s="925"/>
      <c r="G1985" s="925"/>
      <c r="H1985" s="925"/>
    </row>
    <row r="1986" spans="1:8" ht="18" customHeight="1" x14ac:dyDescent="0.25">
      <c r="A1986" s="57"/>
      <c r="B1986" s="57"/>
      <c r="C1986" s="925"/>
      <c r="D1986" s="925"/>
      <c r="E1986" s="925"/>
      <c r="F1986" s="925"/>
      <c r="G1986" s="925"/>
      <c r="H1986" s="925"/>
    </row>
    <row r="1987" spans="1:8" ht="18" customHeight="1" x14ac:dyDescent="0.25">
      <c r="A1987" s="57"/>
      <c r="B1987" s="57"/>
      <c r="C1987" s="925"/>
      <c r="D1987" s="925"/>
      <c r="E1987" s="925"/>
      <c r="F1987" s="925"/>
      <c r="G1987" s="925"/>
      <c r="H1987" s="925"/>
    </row>
    <row r="1988" spans="1:8" ht="18" customHeight="1" x14ac:dyDescent="0.25">
      <c r="A1988" s="57"/>
      <c r="B1988" s="57"/>
      <c r="C1988" s="925"/>
      <c r="D1988" s="925"/>
      <c r="E1988" s="925"/>
      <c r="F1988" s="925"/>
      <c r="G1988" s="925"/>
      <c r="H1988" s="925"/>
    </row>
    <row r="1989" spans="1:8" ht="18" customHeight="1" x14ac:dyDescent="0.25">
      <c r="A1989" s="57"/>
      <c r="B1989" s="57"/>
      <c r="C1989" s="925"/>
      <c r="D1989" s="925"/>
      <c r="E1989" s="925"/>
      <c r="F1989" s="925"/>
      <c r="G1989" s="925"/>
      <c r="H1989" s="925"/>
    </row>
    <row r="1990" spans="1:8" ht="18" customHeight="1" x14ac:dyDescent="0.25">
      <c r="A1990" s="57"/>
      <c r="B1990" s="57"/>
      <c r="C1990" s="925"/>
      <c r="D1990" s="925"/>
      <c r="E1990" s="925"/>
      <c r="F1990" s="925"/>
      <c r="G1990" s="925"/>
      <c r="H1990" s="925"/>
    </row>
    <row r="1991" spans="1:8" ht="18" customHeight="1" x14ac:dyDescent="0.25">
      <c r="A1991" s="57"/>
      <c r="B1991" s="57"/>
      <c r="C1991" s="925"/>
      <c r="D1991" s="925"/>
      <c r="E1991" s="925"/>
      <c r="F1991" s="925"/>
      <c r="G1991" s="925"/>
      <c r="H1991" s="925"/>
    </row>
    <row r="1992" spans="1:8" ht="18" customHeight="1" x14ac:dyDescent="0.25">
      <c r="A1992" s="57"/>
      <c r="B1992" s="57"/>
      <c r="C1992" s="925"/>
      <c r="D1992" s="925"/>
      <c r="E1992" s="925"/>
      <c r="F1992" s="925"/>
      <c r="G1992" s="925"/>
      <c r="H1992" s="925"/>
    </row>
    <row r="1993" spans="1:8" ht="18" customHeight="1" x14ac:dyDescent="0.25">
      <c r="A1993" s="57"/>
      <c r="B1993" s="57"/>
      <c r="C1993" s="925"/>
      <c r="D1993" s="925"/>
      <c r="E1993" s="925"/>
      <c r="F1993" s="925"/>
      <c r="G1993" s="925"/>
      <c r="H1993" s="925"/>
    </row>
    <row r="1994" spans="1:8" ht="18" customHeight="1" x14ac:dyDescent="0.25">
      <c r="A1994" s="57"/>
      <c r="B1994" s="57"/>
      <c r="C1994" s="925"/>
      <c r="D1994" s="925"/>
      <c r="E1994" s="925"/>
      <c r="F1994" s="925"/>
      <c r="G1994" s="925"/>
      <c r="H1994" s="925"/>
    </row>
    <row r="1995" spans="1:8" ht="18" customHeight="1" x14ac:dyDescent="0.25">
      <c r="A1995" s="57"/>
      <c r="B1995" s="57"/>
      <c r="C1995" s="925"/>
      <c r="D1995" s="925"/>
      <c r="E1995" s="925"/>
      <c r="F1995" s="925"/>
      <c r="G1995" s="925"/>
      <c r="H1995" s="925"/>
    </row>
    <row r="1996" spans="1:8" ht="18" customHeight="1" x14ac:dyDescent="0.25">
      <c r="A1996" s="57"/>
      <c r="B1996" s="57"/>
      <c r="C1996" s="925"/>
      <c r="D1996" s="925"/>
      <c r="E1996" s="925"/>
      <c r="F1996" s="925"/>
      <c r="G1996" s="925"/>
      <c r="H1996" s="925"/>
    </row>
    <row r="1997" spans="1:8" ht="18" customHeight="1" x14ac:dyDescent="0.25">
      <c r="A1997" s="57"/>
      <c r="B1997" s="57"/>
      <c r="C1997" s="925"/>
      <c r="D1997" s="925"/>
      <c r="E1997" s="925"/>
      <c r="F1997" s="925"/>
      <c r="G1997" s="925"/>
      <c r="H1997" s="925"/>
    </row>
    <row r="1998" spans="1:8" ht="18" customHeight="1" x14ac:dyDescent="0.25">
      <c r="A1998" s="57"/>
      <c r="B1998" s="57"/>
      <c r="C1998" s="925"/>
      <c r="D1998" s="925"/>
      <c r="E1998" s="925"/>
      <c r="F1998" s="925"/>
      <c r="G1998" s="925"/>
      <c r="H1998" s="925"/>
    </row>
    <row r="1999" spans="1:8" ht="18" customHeight="1" x14ac:dyDescent="0.25">
      <c r="A1999" s="57"/>
      <c r="B1999" s="57"/>
      <c r="C1999" s="925"/>
      <c r="D1999" s="925"/>
      <c r="E1999" s="925"/>
      <c r="F1999" s="925"/>
      <c r="G1999" s="925"/>
      <c r="H1999" s="925"/>
    </row>
    <row r="2000" spans="1:8" ht="18" customHeight="1" x14ac:dyDescent="0.25">
      <c r="A2000" s="57"/>
      <c r="B2000" s="57"/>
      <c r="C2000" s="925"/>
      <c r="D2000" s="925"/>
      <c r="E2000" s="925"/>
      <c r="F2000" s="925"/>
      <c r="G2000" s="925"/>
      <c r="H2000" s="925"/>
    </row>
  </sheetData>
  <sheetProtection sheet="1" objects="1" scenarios="1"/>
  <mergeCells count="1">
    <mergeCell ref="A1:A2"/>
  </mergeCells>
  <conditionalFormatting sqref="K5">
    <cfRule type="cellIs" dxfId="46" priority="4" operator="equal">
      <formula>"RESOLVIDO"</formula>
    </cfRule>
  </conditionalFormatting>
  <conditionalFormatting sqref="I5">
    <cfRule type="cellIs" dxfId="45" priority="232" operator="equal">
      <formula>0</formula>
    </cfRule>
    <cfRule type="duplicateValues" dxfId="44" priority="233"/>
  </conditionalFormatting>
  <dataValidations count="6">
    <dataValidation type="list" allowBlank="1" showInputMessage="1" showErrorMessage="1" sqref="K5" xr:uid="{00000000-0002-0000-0D00-000000000000}">
      <formula1>"RESOLVIDO,PENDENTE"</formula1>
    </dataValidation>
    <dataValidation allowBlank="1" showInputMessage="1" showErrorMessage="1" promptTitle="Aviso" prompt="Não altere nada aqui." sqref="I5" xr:uid="{00000000-0002-0000-0D00-000001000000}"/>
    <dataValidation allowBlank="1" showInputMessage="1" showErrorMessage="1" promptTitle="Definições das Tendências" prompt="Nível (nota) | Descrição_x000a_5 = Irá piorar rapidamente se nada for feito_x000a_4 = Irá piorar em pouco tempo se nada for feito_x000a_3 = Irá piorar_x000a_2 = Irá piorar a longo prazo_x000a_1 = Nada irá mudar" sqref="H5" xr:uid="{00000000-0002-0000-0D00-000002000000}"/>
    <dataValidation allowBlank="1" showInputMessage="1" showErrorMessage="1" promptTitle="Definições das Urgências" prompt="Nível (nota) | Descrição_x000a_5 = Precisa de ação imediata_x000a_4 = É urgente_x000a_3 = O mais rápido possível_x000a_2 = Pouco urgente_x000a_1 = Pode esperar" sqref="G5" xr:uid="{00000000-0002-0000-0D00-000003000000}"/>
    <dataValidation allowBlank="1" showInputMessage="1" showErrorMessage="1" promptTitle="Definições das Gravidades" prompt="Nível (nota) | Descrição_x000a_5 = Extremamente grave_x000a_4 = Muito grave_x000a_3 = Grave_x000a_2 = Pouco grave_x000a_1 = Sem gravidade" sqref="F5" xr:uid="{00000000-0002-0000-0D00-000004000000}"/>
    <dataValidation type="list" errorStyle="information" allowBlank="1" showInputMessage="1" showErrorMessage="1" sqref="E5" xr:uid="{00000000-0002-0000-0D00-000005000000}">
      <formula1>NomeDosGrupos</formula1>
    </dataValidation>
  </dataValidations>
  <hyperlinks>
    <hyperlink ref="A6" location="Ação!A1" display="Ação" xr:uid="{00000000-0004-0000-0D00-000000000000}"/>
    <hyperlink ref="A7" location="Resultado!A1" display="Resultado" xr:uid="{00000000-0004-0000-0D00-000001000000}"/>
    <hyperlink ref="A3" location="Menu!A1" display="Início" xr:uid="{00000000-0004-0000-0D00-000002000000}"/>
    <hyperlink ref="A5" location="Diagnostico!A1" display="Diagnóstico" xr:uid="{00000000-0004-0000-0D00-000003000000}"/>
    <hyperlink ref="A9" location="Registrar!A1" display="Registrar" xr:uid="{00000000-0004-0000-0D00-000004000000}"/>
    <hyperlink ref="A10" location="'Banco de Dados'!A1" display="Banco de dados" xr:uid="{00000000-0004-0000-0D00-000005000000}"/>
    <hyperlink ref="A12" location="Ajustes!A1" display="Ajustes" xr:uid="{00000000-0004-0000-0D00-000006000000}"/>
    <hyperlink ref="A14" location="Sobre!A1" display="Atualizar Planilha" xr:uid="{00000000-0004-0000-0D00-000007000000}"/>
    <hyperlink ref="A13" location="'Ajuda-videos'!A1" display="Ajuda e créditos" xr:uid="{00000000-0004-0000-0D00-000008000000}"/>
  </hyperlinks>
  <pageMargins left="0.511811024" right="0.511811024" top="0.78740157499999996" bottom="0.78740157499999996" header="0.31496062000000002" footer="0.31496062000000002"/>
  <pageSetup paperSize="9" scale="3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563210" r:id="rId4" name="TextBox1">
          <controlPr defaultSize="0" autoLine="0" r:id="rId5">
            <anchor moveWithCells="1">
              <from>
                <xdr:col>3</xdr:col>
                <xdr:colOff>1390650</xdr:colOff>
                <xdr:row>3</xdr:row>
                <xdr:rowOff>38100</xdr:rowOff>
              </from>
              <to>
                <xdr:col>3</xdr:col>
                <xdr:colOff>5076825</xdr:colOff>
                <xdr:row>3</xdr:row>
                <xdr:rowOff>361950</xdr:rowOff>
              </to>
            </anchor>
          </controlPr>
        </control>
      </mc:Choice>
      <mc:Fallback>
        <control shapeId="563210" r:id="rId4" name="TextBox1"/>
      </mc:Fallback>
    </mc:AlternateContent>
    <mc:AlternateContent xmlns:mc="http://schemas.openxmlformats.org/markup-compatibility/2006">
      <mc:Choice Requires="x14">
        <control shapeId="563211" r:id="rId6" name="TextBox2">
          <controlPr defaultSize="0" autoLine="0" r:id="rId7">
            <anchor moveWithCells="1">
              <from>
                <xdr:col>4</xdr:col>
                <xdr:colOff>828675</xdr:colOff>
                <xdr:row>3</xdr:row>
                <xdr:rowOff>28575</xdr:rowOff>
              </from>
              <to>
                <xdr:col>4</xdr:col>
                <xdr:colOff>2800350</xdr:colOff>
                <xdr:row>3</xdr:row>
                <xdr:rowOff>352425</xdr:rowOff>
              </to>
            </anchor>
          </controlPr>
        </control>
      </mc:Choice>
      <mc:Fallback>
        <control shapeId="563211" r:id="rId6" name="TextBox2"/>
      </mc:Fallback>
    </mc:AlternateContent>
    <mc:AlternateContent xmlns:mc="http://schemas.openxmlformats.org/markup-compatibility/2006">
      <mc:Choice Requires="x14">
        <control shapeId="563213" r:id="rId8" name="CommandButton1">
          <controlPr defaultSize="0" autoLine="0" r:id="rId9">
            <anchor moveWithCells="1">
              <from>
                <xdr:col>4</xdr:col>
                <xdr:colOff>314325</xdr:colOff>
                <xdr:row>1</xdr:row>
                <xdr:rowOff>47625</xdr:rowOff>
              </from>
              <to>
                <xdr:col>4</xdr:col>
                <xdr:colOff>2305050</xdr:colOff>
                <xdr:row>2</xdr:row>
                <xdr:rowOff>123825</xdr:rowOff>
              </to>
            </anchor>
          </controlPr>
        </control>
      </mc:Choice>
      <mc:Fallback>
        <control shapeId="563213" r:id="rId8" name="CommandButton1"/>
      </mc:Fallback>
    </mc:AlternateContent>
    <mc:AlternateContent xmlns:mc="http://schemas.openxmlformats.org/markup-compatibility/2006">
      <mc:Choice Requires="x14">
        <control shapeId="563202" r:id="rId10" name="Botão de opção 2">
          <controlPr defaultSize="0" autoFill="0" autoLine="0" autoPict="0" macro="[0]!GUT_Resolvido">
            <anchor moveWithCells="1">
              <from>
                <xdr:col>9</xdr:col>
                <xdr:colOff>361950</xdr:colOff>
                <xdr:row>0</xdr:row>
                <xdr:rowOff>28575</xdr:rowOff>
              </from>
              <to>
                <xdr:col>10</xdr:col>
                <xdr:colOff>438150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03" r:id="rId11" name="Botão de opção 3">
          <controlPr defaultSize="0" autoFill="0" autoLine="0" autoPict="0" macro="[0]!GUT_Pendente">
            <anchor moveWithCells="1">
              <from>
                <xdr:col>9</xdr:col>
                <xdr:colOff>371475</xdr:colOff>
                <xdr:row>1</xdr:row>
                <xdr:rowOff>0</xdr:rowOff>
              </from>
              <to>
                <xdr:col>10</xdr:col>
                <xdr:colOff>447675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04" r:id="rId12" name="Botão de opção 4">
          <controlPr defaultSize="0" autoFill="0" autoLine="0" autoPict="0" macro="[0]!GUT_ExibirTodos">
            <anchor moveWithCells="1">
              <from>
                <xdr:col>9</xdr:col>
                <xdr:colOff>371475</xdr:colOff>
                <xdr:row>1</xdr:row>
                <xdr:rowOff>219075</xdr:rowOff>
              </from>
              <to>
                <xdr:col>10</xdr:col>
                <xdr:colOff>447675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06" r:id="rId13" name="Botão 6">
          <controlPr defaultSize="0" print="0" autoFill="0" autoPict="0" macro="[0]!GUT_OrdenarResultado">
            <anchor moveWithCells="1" sizeWithCells="1">
              <from>
                <xdr:col>5</xdr:col>
                <xdr:colOff>542925</xdr:colOff>
                <xdr:row>0</xdr:row>
                <xdr:rowOff>95250</xdr:rowOff>
              </from>
              <to>
                <xdr:col>8</xdr:col>
                <xdr:colOff>476250</xdr:colOff>
                <xdr:row>2</xdr:row>
                <xdr:rowOff>142875</xdr:rowOff>
              </to>
            </anchor>
          </controlPr>
        </control>
      </mc:Choice>
    </mc:AlternateContent>
  </controls>
  <tableParts count="1">
    <tablePart r:id="rId1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Q30"/>
  <sheetViews>
    <sheetView showGridLines="0" workbookViewId="0">
      <selection activeCell="A3" sqref="A3"/>
    </sheetView>
  </sheetViews>
  <sheetFormatPr defaultColWidth="9.140625" defaultRowHeight="18" customHeight="1" x14ac:dyDescent="0.25"/>
  <cols>
    <col min="1" max="1" width="18.7109375" customWidth="1"/>
    <col min="2" max="2" width="1.42578125" customWidth="1"/>
    <col min="3" max="17" width="9.7109375" customWidth="1"/>
  </cols>
  <sheetData>
    <row r="1" spans="1:17" ht="18" customHeight="1" x14ac:dyDescent="0.35">
      <c r="A1" s="963"/>
      <c r="B1" s="111" t="s">
        <v>562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6" t="s">
        <v>19</v>
      </c>
      <c r="G2" s="969">
        <v>2018</v>
      </c>
      <c r="H2" s="969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G3" s="969"/>
      <c r="H3" s="969"/>
      <c r="K3" s="655" t="s">
        <v>578</v>
      </c>
    </row>
    <row r="4" spans="1:17" ht="18" customHeight="1" x14ac:dyDescent="0.25">
      <c r="A4" s="606"/>
    </row>
    <row r="5" spans="1:17" ht="18" customHeight="1" x14ac:dyDescent="0.25">
      <c r="A5" s="606" t="s">
        <v>201</v>
      </c>
      <c r="C5" s="525" t="str">
        <f>CONCATENATE("TOTAL DE DÍVIDAS ATRASADAS PARA ",G2)</f>
        <v>TOTAL DE DÍVIDAS ATRASADAS PARA 2018</v>
      </c>
      <c r="D5" s="525"/>
      <c r="E5" s="525"/>
      <c r="F5" s="525"/>
      <c r="H5" s="526" t="str">
        <f>CONCATENATE("TOTAL DE DÍVIDAS PARA ",G2)</f>
        <v>TOTAL DE DÍVIDAS PARA 2018</v>
      </c>
      <c r="I5" s="526"/>
      <c r="J5" s="528"/>
      <c r="K5" s="529"/>
      <c r="M5" s="527" t="s">
        <v>563</v>
      </c>
      <c r="N5" s="527"/>
      <c r="O5" s="527"/>
      <c r="P5" s="527"/>
    </row>
    <row r="6" spans="1:17" ht="18" customHeight="1" x14ac:dyDescent="0.25">
      <c r="A6" s="606" t="s">
        <v>198</v>
      </c>
      <c r="C6" s="970">
        <f ca="1">SUMPRODUCT(--(BancoDeDados[STATUS]="Vencido"),--(BancoDeDados[ENTRADA]=""),(BancoDeDados[TOTAL]))</f>
        <v>0</v>
      </c>
      <c r="D6" s="970"/>
      <c r="E6" s="970"/>
      <c r="F6" s="970"/>
      <c r="H6" s="971">
        <f ca="1">SUMPRODUCT(--(BancoDeDados[STATUS]&lt;&gt;"Pago"),--(BancoDeDados[ENTRADA]=""),--(BancoDeDados[ANO VENC]=$G$2),(BancoDeDados[TOTAL]))</f>
        <v>0</v>
      </c>
      <c r="I6" s="971"/>
      <c r="J6" s="971"/>
      <c r="K6" s="971"/>
      <c r="M6" s="972">
        <f ca="1">SUMPRODUCT(--(BancoDeDados[STATUS]&lt;&gt;"Pago"),--(BancoDeDados[ENTRADA]=""),(BancoDeDados[TOTAL]))</f>
        <v>0</v>
      </c>
      <c r="N6" s="972"/>
      <c r="O6" s="972"/>
      <c r="P6" s="972"/>
    </row>
    <row r="7" spans="1:17" ht="18" customHeight="1" x14ac:dyDescent="0.25">
      <c r="A7" s="548" t="s">
        <v>199</v>
      </c>
      <c r="C7" s="970"/>
      <c r="D7" s="970"/>
      <c r="E7" s="970"/>
      <c r="F7" s="970"/>
      <c r="H7" s="971"/>
      <c r="I7" s="971"/>
      <c r="J7" s="971"/>
      <c r="K7" s="971"/>
      <c r="M7" s="972"/>
      <c r="N7" s="972"/>
      <c r="O7" s="972"/>
      <c r="P7" s="972"/>
    </row>
    <row r="8" spans="1:17" ht="18" customHeight="1" x14ac:dyDescent="0.25">
      <c r="A8" s="606"/>
    </row>
    <row r="9" spans="1:17" ht="18" customHeight="1" x14ac:dyDescent="0.25">
      <c r="A9" s="606" t="s">
        <v>208</v>
      </c>
      <c r="C9" s="175" t="s">
        <v>19</v>
      </c>
      <c r="D9" s="531" t="s">
        <v>49</v>
      </c>
      <c r="E9" s="531" t="s">
        <v>50</v>
      </c>
      <c r="F9" s="531" t="s">
        <v>51</v>
      </c>
      <c r="G9" s="531" t="s">
        <v>52</v>
      </c>
      <c r="H9" s="531" t="s">
        <v>53</v>
      </c>
      <c r="I9" s="531" t="s">
        <v>54</v>
      </c>
      <c r="J9" s="531" t="s">
        <v>55</v>
      </c>
      <c r="K9" s="531" t="s">
        <v>56</v>
      </c>
      <c r="L9" s="531" t="s">
        <v>57</v>
      </c>
      <c r="M9" s="531" t="s">
        <v>58</v>
      </c>
      <c r="N9" s="531" t="s">
        <v>59</v>
      </c>
      <c r="O9" s="531" t="s">
        <v>60</v>
      </c>
      <c r="P9" s="531" t="s">
        <v>65</v>
      </c>
    </row>
    <row r="10" spans="1:17" ht="18" customHeight="1" x14ac:dyDescent="0.25">
      <c r="A10" s="606" t="s">
        <v>205</v>
      </c>
      <c r="C10" s="175">
        <f>G2</f>
        <v>2018</v>
      </c>
      <c r="D10" s="532">
        <f ca="1">SUMPRODUCT(--(BancoDeDados[STATUS]&lt;&gt;"Pago"),--(BancoDeDados[ENTRADA]=""),--(BancoDeDados[ANO VENC]=$G$2),--(BancoDeDados[MÊS VENC]=D$9),(BancoDeDados[TOTAL]))</f>
        <v>0</v>
      </c>
      <c r="E10" s="532">
        <f ca="1">SUMPRODUCT(--(BancoDeDados[STATUS]&lt;&gt;"Pago"),--(BancoDeDados[ENTRADA]=""),--(BancoDeDados[ANO VENC]=$G$2),--(BancoDeDados[MÊS VENC]=E$9),(BancoDeDados[TOTAL]))</f>
        <v>0</v>
      </c>
      <c r="F10" s="532">
        <f ca="1">SUMPRODUCT(--(BancoDeDados[STATUS]&lt;&gt;"Pago"),--(BancoDeDados[ENTRADA]=""),--(BancoDeDados[ANO VENC]=$G$2),--(BancoDeDados[MÊS VENC]=F$9),(BancoDeDados[TOTAL]))</f>
        <v>0</v>
      </c>
      <c r="G10" s="532">
        <f ca="1">SUMPRODUCT(--(BancoDeDados[STATUS]&lt;&gt;"Pago"),--(BancoDeDados[ENTRADA]=""),--(BancoDeDados[ANO VENC]=$G$2),--(BancoDeDados[MÊS VENC]=G$9),(BancoDeDados[TOTAL]))</f>
        <v>0</v>
      </c>
      <c r="H10" s="532">
        <f ca="1">SUMPRODUCT(--(BancoDeDados[STATUS]&lt;&gt;"Pago"),--(BancoDeDados[ENTRADA]=""),--(BancoDeDados[ANO VENC]=$G$2),--(BancoDeDados[MÊS VENC]=H$9),(BancoDeDados[TOTAL]))</f>
        <v>0</v>
      </c>
      <c r="I10" s="532">
        <f ca="1">SUMPRODUCT(--(BancoDeDados[STATUS]&lt;&gt;"Pago"),--(BancoDeDados[ENTRADA]=""),--(BancoDeDados[ANO VENC]=$G$2),--(BancoDeDados[MÊS VENC]=I$9),(BancoDeDados[TOTAL]))</f>
        <v>0</v>
      </c>
      <c r="J10" s="532">
        <f ca="1">SUMPRODUCT(--(BancoDeDados[STATUS]&lt;&gt;"Pago"),--(BancoDeDados[ENTRADA]=""),--(BancoDeDados[ANO VENC]=$G$2),--(BancoDeDados[MÊS VENC]=J$9),(BancoDeDados[TOTAL]))</f>
        <v>0</v>
      </c>
      <c r="K10" s="532">
        <f ca="1">SUMPRODUCT(--(BancoDeDados[STATUS]&lt;&gt;"Pago"),--(BancoDeDados[ENTRADA]=""),--(BancoDeDados[ANO VENC]=$G$2),--(BancoDeDados[MÊS VENC]=K$9),(BancoDeDados[TOTAL]))</f>
        <v>0</v>
      </c>
      <c r="L10" s="532">
        <f ca="1">SUMPRODUCT(--(BancoDeDados[STATUS]&lt;&gt;"Pago"),--(BancoDeDados[ENTRADA]=""),--(BancoDeDados[ANO VENC]=$G$2),--(BancoDeDados[MÊS VENC]=L$9),(BancoDeDados[TOTAL]))</f>
        <v>0</v>
      </c>
      <c r="M10" s="532">
        <f ca="1">SUMPRODUCT(--(BancoDeDados[STATUS]&lt;&gt;"Pago"),--(BancoDeDados[ENTRADA]=""),--(BancoDeDados[ANO VENC]=$G$2),--(BancoDeDados[MÊS VENC]=M$9),(BancoDeDados[TOTAL]))</f>
        <v>0</v>
      </c>
      <c r="N10" s="532">
        <f ca="1">SUMPRODUCT(--(BancoDeDados[STATUS]&lt;&gt;"Pago"),--(BancoDeDados[ENTRADA]=""),--(BancoDeDados[ANO VENC]=$G$2),--(BancoDeDados[MÊS VENC]=N$9),(BancoDeDados[TOTAL]))</f>
        <v>0</v>
      </c>
      <c r="O10" s="532">
        <f ca="1">SUMPRODUCT(--(BancoDeDados[STATUS]&lt;&gt;"Pago"),--(BancoDeDados[ENTRADA]=""),--(BancoDeDados[ANO VENC]=$G$2),--(BancoDeDados[MÊS VENC]=O$9),(BancoDeDados[TOTAL]))</f>
        <v>0</v>
      </c>
      <c r="P10" s="533">
        <f ca="1">SUM(D10:O10)</f>
        <v>0</v>
      </c>
    </row>
    <row r="11" spans="1:17" ht="18" customHeight="1" x14ac:dyDescent="0.25">
      <c r="A11" s="606"/>
    </row>
    <row r="12" spans="1:17" ht="18" customHeight="1" x14ac:dyDescent="0.25">
      <c r="A12" s="606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25">
      <c r="A15" s="606"/>
    </row>
    <row r="16" spans="1:17" ht="18" customHeight="1" x14ac:dyDescent="0.25">
      <c r="A16" s="606"/>
    </row>
    <row r="17" spans="1:16" ht="18" customHeight="1" x14ac:dyDescent="0.25">
      <c r="A17" s="606"/>
    </row>
    <row r="18" spans="1:16" ht="18" customHeight="1" x14ac:dyDescent="0.25">
      <c r="A18" s="606"/>
    </row>
    <row r="19" spans="1:16" ht="23.25" x14ac:dyDescent="0.35">
      <c r="A19" s="621"/>
      <c r="C19" s="530" t="str">
        <f>CONCATENATE("PODER DE COMPRA ANO ",G2)</f>
        <v>PODER DE COMPRA ANO 2018</v>
      </c>
      <c r="D19" s="379"/>
      <c r="E19" s="379"/>
      <c r="F19" s="379"/>
      <c r="G19" s="379"/>
      <c r="H19" s="379"/>
      <c r="I19" s="379" t="s">
        <v>566</v>
      </c>
      <c r="J19" s="379"/>
      <c r="K19" s="379"/>
      <c r="L19" s="379"/>
      <c r="M19" s="379"/>
      <c r="N19" s="379"/>
      <c r="O19" s="379"/>
      <c r="P19" s="379"/>
    </row>
    <row r="20" spans="1:16" ht="18" customHeight="1" x14ac:dyDescent="0.25">
      <c r="A20" s="621"/>
      <c r="C20" s="524"/>
      <c r="D20" s="524"/>
      <c r="E20" s="531" t="s">
        <v>49</v>
      </c>
      <c r="F20" s="531" t="s">
        <v>50</v>
      </c>
      <c r="G20" s="531" t="s">
        <v>51</v>
      </c>
      <c r="H20" s="531" t="s">
        <v>52</v>
      </c>
      <c r="I20" s="531" t="s">
        <v>53</v>
      </c>
      <c r="J20" s="531" t="s">
        <v>54</v>
      </c>
      <c r="K20" s="531" t="s">
        <v>55</v>
      </c>
      <c r="L20" s="531" t="s">
        <v>56</v>
      </c>
      <c r="M20" s="531" t="s">
        <v>57</v>
      </c>
      <c r="N20" s="531" t="s">
        <v>58</v>
      </c>
      <c r="O20" s="531" t="s">
        <v>59</v>
      </c>
      <c r="P20" s="531" t="s">
        <v>60</v>
      </c>
    </row>
    <row r="21" spans="1:16" ht="18" customHeight="1" x14ac:dyDescent="0.25">
      <c r="A21" s="621"/>
      <c r="D21" s="175" t="s">
        <v>1</v>
      </c>
      <c r="E21" s="532">
        <f ca="1">SUMPRODUCT(--(BancoDeDados[STATUS]&lt;&gt;"Pago"),--(BancoDeDados[SAÍDA]=""),--(BancoDeDados[ANO VENC]=$G$2),--(BancoDeDados[MÊS VENC]=D$9),(BancoDeDados[TOTAL]))</f>
        <v>0</v>
      </c>
      <c r="F21" s="532">
        <f ca="1">SUMPRODUCT(--(BancoDeDados[STATUS]&lt;&gt;"Pago"),--(BancoDeDados[SAÍDA]=""),--(BancoDeDados[ANO VENC]=$G$2),--(BancoDeDados[MÊS VENC]=E$9),(BancoDeDados[TOTAL]))</f>
        <v>0</v>
      </c>
      <c r="G21" s="532">
        <f ca="1">SUMPRODUCT(--(BancoDeDados[STATUS]&lt;&gt;"Pago"),--(BancoDeDados[SAÍDA]=""),--(BancoDeDados[ANO VENC]=$G$2),--(BancoDeDados[MÊS VENC]=F$9),(BancoDeDados[TOTAL]))</f>
        <v>0</v>
      </c>
      <c r="H21" s="532">
        <f ca="1">SUMPRODUCT(--(BancoDeDados[STATUS]&lt;&gt;"Pago"),--(BancoDeDados[SAÍDA]=""),--(BancoDeDados[ANO VENC]=$G$2),--(BancoDeDados[MÊS VENC]=G$9),(BancoDeDados[TOTAL]))</f>
        <v>0</v>
      </c>
      <c r="I21" s="532">
        <f ca="1">SUMPRODUCT(--(BancoDeDados[STATUS]&lt;&gt;"Pago"),--(BancoDeDados[SAÍDA]=""),--(BancoDeDados[ANO VENC]=$G$2),--(BancoDeDados[MÊS VENC]=H$9),(BancoDeDados[TOTAL]))</f>
        <v>0</v>
      </c>
      <c r="J21" s="532">
        <f ca="1">SUMPRODUCT(--(BancoDeDados[STATUS]&lt;&gt;"Pago"),--(BancoDeDados[SAÍDA]=""),--(BancoDeDados[ANO VENC]=$G$2),--(BancoDeDados[MÊS VENC]=I$9),(BancoDeDados[TOTAL]))</f>
        <v>0</v>
      </c>
      <c r="K21" s="532">
        <f ca="1">SUMPRODUCT(--(BancoDeDados[STATUS]&lt;&gt;"Pago"),--(BancoDeDados[SAÍDA]=""),--(BancoDeDados[ANO VENC]=$G$2),--(BancoDeDados[MÊS VENC]=J$9),(BancoDeDados[TOTAL]))</f>
        <v>0</v>
      </c>
      <c r="L21" s="532">
        <f ca="1">SUMPRODUCT(--(BancoDeDados[STATUS]&lt;&gt;"Pago"),--(BancoDeDados[SAÍDA]=""),--(BancoDeDados[ANO VENC]=$G$2),--(BancoDeDados[MÊS VENC]=K$9),(BancoDeDados[TOTAL]))</f>
        <v>0</v>
      </c>
      <c r="M21" s="532">
        <f ca="1">SUMPRODUCT(--(BancoDeDados[STATUS]&lt;&gt;"Pago"),--(BancoDeDados[SAÍDA]=""),--(BancoDeDados[ANO VENC]=$G$2),--(BancoDeDados[MÊS VENC]=L$9),(BancoDeDados[TOTAL]))</f>
        <v>0</v>
      </c>
      <c r="N21" s="532">
        <f ca="1">SUMPRODUCT(--(BancoDeDados[STATUS]&lt;&gt;"Pago"),--(BancoDeDados[SAÍDA]=""),--(BancoDeDados[ANO VENC]=$G$2),--(BancoDeDados[MÊS VENC]=M$9),(BancoDeDados[TOTAL]))</f>
        <v>0</v>
      </c>
      <c r="O21" s="532">
        <f ca="1">SUMPRODUCT(--(BancoDeDados[STATUS]&lt;&gt;"Pago"),--(BancoDeDados[SAÍDA]=""),--(BancoDeDados[ANO VENC]=$G$2),--(BancoDeDados[MÊS VENC]=N$9),(BancoDeDados[TOTAL]))</f>
        <v>0</v>
      </c>
      <c r="P21" s="532">
        <f ca="1">SUMPRODUCT(--(BancoDeDados[STATUS]&lt;&gt;"Pago"),--(BancoDeDados[SAÍDA]=""),--(BancoDeDados[ANO VENC]=$G$2),--(BancoDeDados[MÊS VENC]=O$9),(BancoDeDados[TOTAL]))</f>
        <v>0</v>
      </c>
    </row>
    <row r="22" spans="1:16" ht="18" customHeight="1" x14ac:dyDescent="0.25">
      <c r="A22" s="621"/>
      <c r="D22" s="175" t="s">
        <v>565</v>
      </c>
      <c r="E22" s="532">
        <f ca="1">D10</f>
        <v>0</v>
      </c>
      <c r="F22" s="532">
        <f t="shared" ref="F22:P22" ca="1" si="0">E10</f>
        <v>0</v>
      </c>
      <c r="G22" s="532">
        <f t="shared" ca="1" si="0"/>
        <v>0</v>
      </c>
      <c r="H22" s="532">
        <f t="shared" ca="1" si="0"/>
        <v>0</v>
      </c>
      <c r="I22" s="532">
        <f t="shared" ca="1" si="0"/>
        <v>0</v>
      </c>
      <c r="J22" s="532">
        <f t="shared" ca="1" si="0"/>
        <v>0</v>
      </c>
      <c r="K22" s="532">
        <f t="shared" ca="1" si="0"/>
        <v>0</v>
      </c>
      <c r="L22" s="532">
        <f t="shared" ca="1" si="0"/>
        <v>0</v>
      </c>
      <c r="M22" s="532">
        <f t="shared" ca="1" si="0"/>
        <v>0</v>
      </c>
      <c r="N22" s="532">
        <f t="shared" ca="1" si="0"/>
        <v>0</v>
      </c>
      <c r="O22" s="532">
        <f t="shared" ca="1" si="0"/>
        <v>0</v>
      </c>
      <c r="P22" s="532">
        <f t="shared" ca="1" si="0"/>
        <v>0</v>
      </c>
    </row>
    <row r="23" spans="1:16" ht="18" customHeight="1" x14ac:dyDescent="0.25">
      <c r="A23" s="1"/>
      <c r="C23" s="534"/>
      <c r="D23" s="535" t="s">
        <v>564</v>
      </c>
      <c r="E23" s="536">
        <f ca="1">E21-E22</f>
        <v>0</v>
      </c>
      <c r="F23" s="536">
        <f t="shared" ref="F23:P23" ca="1" si="1">F21-F22</f>
        <v>0</v>
      </c>
      <c r="G23" s="536">
        <f t="shared" ca="1" si="1"/>
        <v>0</v>
      </c>
      <c r="H23" s="536">
        <f t="shared" ca="1" si="1"/>
        <v>0</v>
      </c>
      <c r="I23" s="536">
        <f t="shared" ca="1" si="1"/>
        <v>0</v>
      </c>
      <c r="J23" s="536">
        <f t="shared" ca="1" si="1"/>
        <v>0</v>
      </c>
      <c r="K23" s="536">
        <f t="shared" ca="1" si="1"/>
        <v>0</v>
      </c>
      <c r="L23" s="536">
        <f t="shared" ca="1" si="1"/>
        <v>0</v>
      </c>
      <c r="M23" s="536">
        <f t="shared" ca="1" si="1"/>
        <v>0</v>
      </c>
      <c r="N23" s="536">
        <f t="shared" ca="1" si="1"/>
        <v>0</v>
      </c>
      <c r="O23" s="536">
        <f t="shared" ca="1" si="1"/>
        <v>0</v>
      </c>
      <c r="P23" s="536">
        <f t="shared" ca="1" si="1"/>
        <v>0</v>
      </c>
    </row>
    <row r="24" spans="1:16" ht="18" customHeight="1" x14ac:dyDescent="0.25">
      <c r="A24" s="1"/>
      <c r="D24" s="175"/>
    </row>
    <row r="25" spans="1:16" ht="21" x14ac:dyDescent="0.35">
      <c r="A25" s="1"/>
      <c r="C25" s="538" t="s">
        <v>567</v>
      </c>
      <c r="D25" s="537"/>
      <c r="E25" s="537"/>
      <c r="F25" s="537"/>
      <c r="G25" s="539" t="s">
        <v>568</v>
      </c>
      <c r="H25" s="968">
        <v>1280</v>
      </c>
      <c r="I25" s="968"/>
      <c r="J25" s="537"/>
      <c r="K25" s="537"/>
      <c r="L25" s="539" t="s">
        <v>569</v>
      </c>
      <c r="M25" s="540">
        <v>4</v>
      </c>
      <c r="N25" s="537" t="s">
        <v>71</v>
      </c>
      <c r="O25" s="968">
        <f>IFERROR(H25/M25,0)</f>
        <v>320</v>
      </c>
      <c r="P25" s="968"/>
    </row>
    <row r="26" spans="1:16" ht="18" customHeight="1" x14ac:dyDescent="0.25">
      <c r="A26" s="1"/>
      <c r="C26" s="537"/>
      <c r="D26" s="537"/>
      <c r="E26" s="541" t="s">
        <v>49</v>
      </c>
      <c r="F26" s="541" t="s">
        <v>50</v>
      </c>
      <c r="G26" s="541" t="s">
        <v>51</v>
      </c>
      <c r="H26" s="541" t="s">
        <v>52</v>
      </c>
      <c r="I26" s="541" t="s">
        <v>53</v>
      </c>
      <c r="J26" s="541" t="s">
        <v>54</v>
      </c>
      <c r="K26" s="541" t="s">
        <v>55</v>
      </c>
      <c r="L26" s="541" t="s">
        <v>56</v>
      </c>
      <c r="M26" s="541" t="s">
        <v>57</v>
      </c>
      <c r="N26" s="541" t="s">
        <v>58</v>
      </c>
      <c r="O26" s="541" t="s">
        <v>59</v>
      </c>
      <c r="P26" s="541" t="s">
        <v>60</v>
      </c>
    </row>
    <row r="27" spans="1:16" ht="18" hidden="1" customHeight="1" x14ac:dyDescent="0.25">
      <c r="A27" s="1"/>
      <c r="C27" s="537"/>
      <c r="D27" s="537"/>
      <c r="E27" s="542">
        <v>1</v>
      </c>
      <c r="F27" s="542">
        <v>2</v>
      </c>
      <c r="G27" s="542">
        <v>3</v>
      </c>
      <c r="H27" s="542">
        <v>4</v>
      </c>
      <c r="I27" s="542">
        <v>5</v>
      </c>
      <c r="J27" s="542">
        <v>6</v>
      </c>
      <c r="K27" s="542">
        <v>7</v>
      </c>
      <c r="L27" s="542">
        <v>8</v>
      </c>
      <c r="M27" s="542">
        <v>9</v>
      </c>
      <c r="N27" s="542">
        <v>10</v>
      </c>
      <c r="O27" s="542">
        <v>11</v>
      </c>
      <c r="P27" s="542">
        <v>12</v>
      </c>
    </row>
    <row r="28" spans="1:16" ht="18" customHeight="1" x14ac:dyDescent="0.25">
      <c r="A28" s="1"/>
      <c r="C28" s="537"/>
      <c r="D28" s="539" t="s">
        <v>570</v>
      </c>
      <c r="E28" s="543">
        <f>IF(E27&lt;=$M$25,$O$25,0)</f>
        <v>320</v>
      </c>
      <c r="F28" s="543">
        <f t="shared" ref="F28:P28" si="2">IF(F27&lt;=$M$25,$O$25,0)</f>
        <v>320</v>
      </c>
      <c r="G28" s="543">
        <f t="shared" si="2"/>
        <v>320</v>
      </c>
      <c r="H28" s="543">
        <f t="shared" si="2"/>
        <v>320</v>
      </c>
      <c r="I28" s="543">
        <f t="shared" si="2"/>
        <v>0</v>
      </c>
      <c r="J28" s="543">
        <f t="shared" si="2"/>
        <v>0</v>
      </c>
      <c r="K28" s="543">
        <f t="shared" si="2"/>
        <v>0</v>
      </c>
      <c r="L28" s="543">
        <f t="shared" si="2"/>
        <v>0</v>
      </c>
      <c r="M28" s="543">
        <f t="shared" si="2"/>
        <v>0</v>
      </c>
      <c r="N28" s="543">
        <f t="shared" si="2"/>
        <v>0</v>
      </c>
      <c r="O28" s="543">
        <f t="shared" si="2"/>
        <v>0</v>
      </c>
      <c r="P28" s="543">
        <f t="shared" si="2"/>
        <v>0</v>
      </c>
    </row>
    <row r="29" spans="1:16" ht="18" customHeight="1" x14ac:dyDescent="0.25">
      <c r="A29" s="1"/>
      <c r="C29" s="537"/>
      <c r="D29" s="539" t="s">
        <v>63</v>
      </c>
      <c r="E29" s="543">
        <f ca="1">E23-E28</f>
        <v>-320</v>
      </c>
      <c r="F29" s="543">
        <f t="shared" ref="F29:P29" ca="1" si="3">F23-F28</f>
        <v>-320</v>
      </c>
      <c r="G29" s="543">
        <f t="shared" ca="1" si="3"/>
        <v>-320</v>
      </c>
      <c r="H29" s="543">
        <f ca="1">H23-H28</f>
        <v>-320</v>
      </c>
      <c r="I29" s="543">
        <f t="shared" ca="1" si="3"/>
        <v>0</v>
      </c>
      <c r="J29" s="543">
        <f t="shared" ca="1" si="3"/>
        <v>0</v>
      </c>
      <c r="K29" s="543">
        <f t="shared" ca="1" si="3"/>
        <v>0</v>
      </c>
      <c r="L29" s="543">
        <f t="shared" ca="1" si="3"/>
        <v>0</v>
      </c>
      <c r="M29" s="543">
        <f t="shared" ca="1" si="3"/>
        <v>0</v>
      </c>
      <c r="N29" s="543">
        <f t="shared" ca="1" si="3"/>
        <v>0</v>
      </c>
      <c r="O29" s="543">
        <f t="shared" ca="1" si="3"/>
        <v>0</v>
      </c>
      <c r="P29" s="543">
        <f t="shared" ca="1" si="3"/>
        <v>0</v>
      </c>
    </row>
    <row r="30" spans="1:16" ht="18" customHeight="1" x14ac:dyDescent="0.25">
      <c r="A30" s="1"/>
    </row>
  </sheetData>
  <mergeCells count="7">
    <mergeCell ref="H25:I25"/>
    <mergeCell ref="O25:P25"/>
    <mergeCell ref="A1:A2"/>
    <mergeCell ref="G2:H3"/>
    <mergeCell ref="C6:F7"/>
    <mergeCell ref="H6:K7"/>
    <mergeCell ref="M6:P7"/>
  </mergeCells>
  <conditionalFormatting sqref="E29:P29">
    <cfRule type="cellIs" dxfId="43" priority="1" operator="lessThan">
      <formula>0</formula>
    </cfRule>
  </conditionalFormatting>
  <hyperlinks>
    <hyperlink ref="A6" location="Ação!A1" display="Ação" xr:uid="{00000000-0004-0000-0E00-000000000000}"/>
    <hyperlink ref="A7" location="Resultado!A1" display="Resultado" xr:uid="{00000000-0004-0000-0E00-000001000000}"/>
    <hyperlink ref="A3" location="Menu!A1" display="Início" xr:uid="{00000000-0004-0000-0E00-000002000000}"/>
    <hyperlink ref="A5" location="Diagnostico!A1" display="Diagnóstico" xr:uid="{00000000-0004-0000-0E00-000003000000}"/>
    <hyperlink ref="A9" location="Registrar!A1" display="Registrar" xr:uid="{00000000-0004-0000-0E00-000004000000}"/>
    <hyperlink ref="A10" location="'Banco de Dados'!A1" display="Banco de dados" xr:uid="{00000000-0004-0000-0E00-000005000000}"/>
    <hyperlink ref="A12" location="Ajustes!A1" display="Ajustes" xr:uid="{00000000-0004-0000-0E00-000006000000}"/>
    <hyperlink ref="A14" location="Sobre!A1" display="Atualizar Planilha" xr:uid="{00000000-0004-0000-0E00-000007000000}"/>
    <hyperlink ref="A13" location="'Ajuda-videos'!A1" display="Ajuda e créditos" xr:uid="{00000000-0004-0000-0E00-000008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41" r:id="rId3" name="Controle giratório 1">
              <controlPr defaultSize="0" autoPict="0">
                <anchor moveWithCells="1" sizeWithCells="1">
                  <from>
                    <xdr:col>8</xdr:col>
                    <xdr:colOff>0</xdr:colOff>
                    <xdr:row>0</xdr:row>
                    <xdr:rowOff>209550</xdr:rowOff>
                  </from>
                  <to>
                    <xdr:col>9</xdr:col>
                    <xdr:colOff>142875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42" r:id="rId4" name="Controle giratório 2">
              <controlPr defaultSize="0" autoPict="0">
                <anchor moveWithCells="1" sizeWithCells="1">
                  <from>
                    <xdr:col>12</xdr:col>
                    <xdr:colOff>304800</xdr:colOff>
                    <xdr:row>23</xdr:row>
                    <xdr:rowOff>219075</xdr:rowOff>
                  </from>
                  <to>
                    <xdr:col>12</xdr:col>
                    <xdr:colOff>628650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43" r:id="rId5" name="Button 2">
              <controlPr defaultSize="0" print="0" autoFill="0" autoPict="0" macro="[0]!MostrarContasVencidas">
                <anchor moveWithCells="1" sizeWithCells="1">
                  <from>
                    <xdr:col>4</xdr:col>
                    <xdr:colOff>76200</xdr:colOff>
                    <xdr:row>6</xdr:row>
                    <xdr:rowOff>219075</xdr:rowOff>
                  </from>
                  <to>
                    <xdr:col>5</xdr:col>
                    <xdr:colOff>638175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Q22"/>
  <sheetViews>
    <sheetView showGridLines="0" workbookViewId="0">
      <selection activeCell="A12" sqref="A12"/>
    </sheetView>
  </sheetViews>
  <sheetFormatPr defaultColWidth="9.140625" defaultRowHeight="18" customHeight="1" x14ac:dyDescent="0.25"/>
  <cols>
    <col min="1" max="1" width="18.7109375" customWidth="1"/>
    <col min="2" max="2" width="2.140625" customWidth="1"/>
    <col min="4" max="4" width="87.5703125" customWidth="1"/>
    <col min="5" max="5" width="14.42578125" customWidth="1"/>
  </cols>
  <sheetData>
    <row r="1" spans="1:17" ht="18" customHeight="1" x14ac:dyDescent="0.35">
      <c r="A1" s="963"/>
      <c r="B1" s="111" t="s">
        <v>530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D3" t="s">
        <v>549</v>
      </c>
    </row>
    <row r="4" spans="1:17" ht="18" customHeight="1" x14ac:dyDescent="0.25">
      <c r="A4" s="606"/>
    </row>
    <row r="5" spans="1:17" ht="18" customHeight="1" x14ac:dyDescent="0.3">
      <c r="A5" s="606" t="s">
        <v>201</v>
      </c>
      <c r="C5" s="491" t="s">
        <v>452</v>
      </c>
      <c r="D5" s="498" t="s">
        <v>534</v>
      </c>
      <c r="E5" s="497" t="s">
        <v>535</v>
      </c>
    </row>
    <row r="6" spans="1:17" ht="18" customHeight="1" x14ac:dyDescent="0.3">
      <c r="A6" s="606" t="s">
        <v>198</v>
      </c>
      <c r="C6" s="491" t="s">
        <v>453</v>
      </c>
      <c r="D6" s="498" t="s">
        <v>536</v>
      </c>
      <c r="E6" s="497" t="s">
        <v>535</v>
      </c>
    </row>
    <row r="7" spans="1:17" ht="18" customHeight="1" x14ac:dyDescent="0.3">
      <c r="A7" s="606" t="s">
        <v>199</v>
      </c>
      <c r="C7" s="491" t="s">
        <v>454</v>
      </c>
      <c r="D7" s="498" t="s">
        <v>537</v>
      </c>
      <c r="E7" s="497" t="s">
        <v>535</v>
      </c>
    </row>
    <row r="8" spans="1:17" ht="18" customHeight="1" x14ac:dyDescent="0.3">
      <c r="A8" s="606"/>
      <c r="C8" s="491" t="s">
        <v>531</v>
      </c>
      <c r="D8" s="498" t="s">
        <v>544</v>
      </c>
      <c r="E8" s="497" t="s">
        <v>535</v>
      </c>
    </row>
    <row r="9" spans="1:17" ht="18" customHeight="1" x14ac:dyDescent="0.3">
      <c r="A9" s="606" t="s">
        <v>208</v>
      </c>
      <c r="C9" s="491" t="s">
        <v>532</v>
      </c>
      <c r="D9" s="498" t="s">
        <v>548</v>
      </c>
      <c r="E9" s="497" t="s">
        <v>535</v>
      </c>
    </row>
    <row r="10" spans="1:17" ht="18" customHeight="1" x14ac:dyDescent="0.3">
      <c r="A10" s="606" t="s">
        <v>205</v>
      </c>
      <c r="C10" s="491" t="s">
        <v>533</v>
      </c>
      <c r="D10" s="498" t="s">
        <v>545</v>
      </c>
      <c r="E10" s="497" t="s">
        <v>535</v>
      </c>
    </row>
    <row r="11" spans="1:17" ht="18" customHeight="1" x14ac:dyDescent="0.25">
      <c r="A11" s="606"/>
    </row>
    <row r="12" spans="1:17" ht="18" customHeight="1" x14ac:dyDescent="0.25">
      <c r="A12" s="548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3">
      <c r="A15" s="606"/>
      <c r="C15" s="489"/>
    </row>
    <row r="16" spans="1:17" ht="18" customHeight="1" x14ac:dyDescent="0.3">
      <c r="A16" s="606"/>
      <c r="C16" s="489"/>
    </row>
    <row r="17" spans="1:3" ht="18" customHeight="1" x14ac:dyDescent="0.3">
      <c r="A17" s="606"/>
      <c r="C17" s="489"/>
    </row>
    <row r="18" spans="1:3" ht="18" customHeight="1" x14ac:dyDescent="0.3">
      <c r="A18" s="606"/>
      <c r="C18" s="489"/>
    </row>
    <row r="19" spans="1:3" ht="18" customHeight="1" x14ac:dyDescent="0.3">
      <c r="A19" s="621"/>
      <c r="C19" s="489"/>
    </row>
    <row r="20" spans="1:3" ht="18" customHeight="1" x14ac:dyDescent="0.3">
      <c r="A20" s="621"/>
      <c r="C20" s="490"/>
    </row>
    <row r="21" spans="1:3" ht="18" customHeight="1" x14ac:dyDescent="0.25">
      <c r="A21" s="621"/>
    </row>
    <row r="22" spans="1:3" ht="18" customHeight="1" x14ac:dyDescent="0.25">
      <c r="A22" s="621"/>
    </row>
  </sheetData>
  <mergeCells count="1">
    <mergeCell ref="A1:A2"/>
  </mergeCells>
  <hyperlinks>
    <hyperlink ref="A6" location="Ação!A1" display="Ação" xr:uid="{00000000-0004-0000-0F00-000000000000}"/>
    <hyperlink ref="A7" location="Resultado!A1" display="Resultado" xr:uid="{00000000-0004-0000-0F00-000001000000}"/>
    <hyperlink ref="A3" location="Menu!A1" display="Início" xr:uid="{00000000-0004-0000-0F00-000002000000}"/>
    <hyperlink ref="A5" location="Diagnostico!A1" display="Diagnóstico" xr:uid="{00000000-0004-0000-0F00-000003000000}"/>
    <hyperlink ref="A9" location="Registrar!A1" display="Registrar" xr:uid="{00000000-0004-0000-0F00-000004000000}"/>
    <hyperlink ref="A10" location="'Banco de Dados'!A1" display="Banco de dados" xr:uid="{00000000-0004-0000-0F00-000005000000}"/>
    <hyperlink ref="A12" location="Ajustes!A1" display="Ajustes" xr:uid="{00000000-0004-0000-0F00-000006000000}"/>
    <hyperlink ref="A14" location="Sobre!A1" display="Atualizar Planilha" xr:uid="{00000000-0004-0000-0F00-000007000000}"/>
    <hyperlink ref="A13" location="'Ajuda-videos'!A1" display="Ajuda e créditos" xr:uid="{00000000-0004-0000-0F00-000008000000}"/>
    <hyperlink ref="E5" location="GrupoReceitas!A1" display="clique aqui." xr:uid="{00000000-0004-0000-0F00-000009000000}"/>
    <hyperlink ref="E6" location="GrupoDespesas!A1" display="clique aqui." xr:uid="{00000000-0004-0000-0F00-00000A000000}"/>
    <hyperlink ref="E7" location="GrupoCartões!A1" display="clique aqui." xr:uid="{00000000-0004-0000-0F00-00000B000000}"/>
    <hyperlink ref="E8" location="DefinirMetas!A1" display="clique aqui." xr:uid="{00000000-0004-0000-0F00-00000C000000}"/>
    <hyperlink ref="E9" location="Registrar!A1" display="clique aqui." xr:uid="{00000000-0004-0000-0F00-00000D000000}"/>
    <hyperlink ref="E10" location="AcompanharOrçamento!A1" display="clique aqui." xr:uid="{00000000-0004-0000-0F00-00000E000000}"/>
  </hyperlink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3">
    <pageSetUpPr fitToPage="1"/>
  </sheetPr>
  <dimension ref="A1:R41"/>
  <sheetViews>
    <sheetView showGridLines="0" showZeros="0" topLeftCell="E16" workbookViewId="0">
      <selection activeCell="A3" sqref="A3"/>
    </sheetView>
  </sheetViews>
  <sheetFormatPr defaultColWidth="9.140625" defaultRowHeight="18" customHeight="1" x14ac:dyDescent="0.25"/>
  <cols>
    <col min="1" max="1" width="18.7109375" customWidth="1"/>
    <col min="2" max="2" width="3" customWidth="1"/>
    <col min="3" max="3" width="23.7109375" bestFit="1" customWidth="1"/>
    <col min="4" max="15" width="12.7109375" customWidth="1"/>
    <col min="16" max="16" width="15.42578125" customWidth="1"/>
  </cols>
  <sheetData>
    <row r="1" spans="1:18" ht="18" customHeight="1" x14ac:dyDescent="0.35">
      <c r="A1" s="963"/>
      <c r="B1" s="111" t="s">
        <v>505</v>
      </c>
      <c r="F1" s="22"/>
      <c r="P1" s="57"/>
      <c r="Q1" s="57"/>
    </row>
    <row r="2" spans="1:18" ht="18" customHeight="1" x14ac:dyDescent="0.35">
      <c r="A2" s="964"/>
      <c r="B2" s="622"/>
      <c r="C2" s="622"/>
      <c r="D2" s="1"/>
      <c r="E2" s="5" t="s">
        <v>529</v>
      </c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8" ht="18" customHeight="1" x14ac:dyDescent="0.25">
      <c r="A3" s="606" t="s">
        <v>0</v>
      </c>
    </row>
    <row r="4" spans="1:18" ht="18" customHeight="1" x14ac:dyDescent="0.25">
      <c r="A4" s="606"/>
      <c r="C4" s="451" t="s">
        <v>19</v>
      </c>
    </row>
    <row r="5" spans="1:18" ht="18" customHeight="1" x14ac:dyDescent="0.25">
      <c r="A5" s="606" t="s">
        <v>201</v>
      </c>
      <c r="C5" s="975">
        <v>2018</v>
      </c>
      <c r="E5" s="976" t="str">
        <f>CONCATENATE("JUROS E DESCONTOS DO ANO:  ",C5)</f>
        <v>JUROS E DESCONTOS DO ANO:  2018</v>
      </c>
      <c r="F5" s="976"/>
      <c r="G5" s="976"/>
      <c r="H5" s="976"/>
      <c r="I5" s="976"/>
      <c r="J5" s="976"/>
      <c r="K5" s="976"/>
      <c r="L5" s="976"/>
      <c r="M5" s="976"/>
    </row>
    <row r="6" spans="1:18" ht="18" customHeight="1" x14ac:dyDescent="0.25">
      <c r="A6" s="606" t="s">
        <v>198</v>
      </c>
      <c r="C6" s="975"/>
      <c r="E6" s="977"/>
      <c r="F6" s="977"/>
      <c r="G6" s="977"/>
      <c r="H6" s="977"/>
      <c r="I6" s="977"/>
      <c r="J6" s="977"/>
      <c r="K6" s="977"/>
      <c r="L6" s="977"/>
      <c r="M6" s="977"/>
    </row>
    <row r="7" spans="1:18" ht="18" customHeight="1" x14ac:dyDescent="0.3">
      <c r="A7" s="548" t="s">
        <v>199</v>
      </c>
      <c r="C7" s="450"/>
      <c r="D7" s="452" t="s">
        <v>49</v>
      </c>
      <c r="E7" s="452" t="s">
        <v>50</v>
      </c>
      <c r="F7" s="452" t="s">
        <v>51</v>
      </c>
      <c r="G7" s="452" t="s">
        <v>52</v>
      </c>
      <c r="H7" s="452" t="s">
        <v>53</v>
      </c>
      <c r="I7" s="452" t="s">
        <v>54</v>
      </c>
      <c r="J7" s="452" t="s">
        <v>55</v>
      </c>
      <c r="K7" s="452" t="s">
        <v>56</v>
      </c>
      <c r="L7" s="452" t="s">
        <v>57</v>
      </c>
      <c r="M7" s="452" t="s">
        <v>58</v>
      </c>
      <c r="N7" s="452" t="s">
        <v>59</v>
      </c>
      <c r="O7" s="452" t="s">
        <v>60</v>
      </c>
      <c r="P7" s="782" t="s">
        <v>65</v>
      </c>
    </row>
    <row r="8" spans="1:18" ht="18" customHeight="1" x14ac:dyDescent="0.25">
      <c r="A8" s="606"/>
      <c r="C8" s="778" t="s">
        <v>255</v>
      </c>
      <c r="D8" s="779" t="str">
        <f>IFERROR(SUMPRODUCT(--(BancoDeDados[ano pag]=$C$5),--(BancoDeDados[mês pag]=D$7),--(BancoDeDados[JUROS/DESC]&gt;0),(BancoDeDados[JUROS/DESC])),"")</f>
        <v/>
      </c>
      <c r="E8" s="779" t="str">
        <f>IFERROR(SUMPRODUCT(--(BancoDeDados[ano pag]=$C$5),--(BancoDeDados[mês pag]=E$7),--(BancoDeDados[JUROS/DESC]&gt;0),(BancoDeDados[JUROS/DESC])),"")</f>
        <v/>
      </c>
      <c r="F8" s="779" t="str">
        <f>IFERROR(SUMPRODUCT(--(BancoDeDados[ano pag]=$C$5),--(BancoDeDados[mês pag]=F$7),--(BancoDeDados[JUROS/DESC]&gt;0),(BancoDeDados[JUROS/DESC])),"")</f>
        <v/>
      </c>
      <c r="G8" s="779" t="str">
        <f>IFERROR(SUMPRODUCT(--(BancoDeDados[ano pag]=$C$5),--(BancoDeDados[mês pag]=G$7),--(BancoDeDados[JUROS/DESC]&gt;0),(BancoDeDados[JUROS/DESC])),"")</f>
        <v/>
      </c>
      <c r="H8" s="779" t="str">
        <f>IFERROR(SUMPRODUCT(--(BancoDeDados[ano pag]=$C$5),--(BancoDeDados[mês pag]=H$7),--(BancoDeDados[JUROS/DESC]&gt;0),(BancoDeDados[JUROS/DESC])),"")</f>
        <v/>
      </c>
      <c r="I8" s="779" t="str">
        <f>IFERROR(SUMPRODUCT(--(BancoDeDados[ano pag]=$C$5),--(BancoDeDados[mês pag]=I$7),--(BancoDeDados[JUROS/DESC]&gt;0),(BancoDeDados[JUROS/DESC])),"")</f>
        <v/>
      </c>
      <c r="J8" s="779" t="str">
        <f>IFERROR(SUMPRODUCT(--(BancoDeDados[ano pag]=$C$5),--(BancoDeDados[mês pag]=J$7),--(BancoDeDados[JUROS/DESC]&gt;0),(BancoDeDados[JUROS/DESC])),"")</f>
        <v/>
      </c>
      <c r="K8" s="779" t="str">
        <f>IFERROR(SUMPRODUCT(--(BancoDeDados[ano pag]=$C$5),--(BancoDeDados[mês pag]=K$7),--(BancoDeDados[JUROS/DESC]&gt;0),(BancoDeDados[JUROS/DESC])),"")</f>
        <v/>
      </c>
      <c r="L8" s="779" t="str">
        <f>IFERROR(SUMPRODUCT(--(BancoDeDados[ano pag]=$C$5),--(BancoDeDados[mês pag]=L$7),--(BancoDeDados[JUROS/DESC]&gt;0),(BancoDeDados[JUROS/DESC])),"")</f>
        <v/>
      </c>
      <c r="M8" s="779" t="str">
        <f>IFERROR(SUMPRODUCT(--(BancoDeDados[ano pag]=$C$5),--(BancoDeDados[mês pag]=M$7),--(BancoDeDados[JUROS/DESC]&gt;0),(BancoDeDados[JUROS/DESC])),"")</f>
        <v/>
      </c>
      <c r="N8" s="779" t="str">
        <f>IFERROR(SUMPRODUCT(--(BancoDeDados[ano pag]=$C$5),--(BancoDeDados[mês pag]=N$7),--(BancoDeDados[JUROS/DESC]&gt;0),(BancoDeDados[JUROS/DESC])),"")</f>
        <v/>
      </c>
      <c r="O8" s="779" t="str">
        <f>IFERROR(SUMPRODUCT(--(BancoDeDados[ano pag]=$C$5),--(BancoDeDados[mês pag]=O$7),--(BancoDeDados[JUROS/DESC]&gt;0),(BancoDeDados[JUROS/DESC])),"")</f>
        <v/>
      </c>
      <c r="P8" s="780">
        <f>SUM(D8:O8)</f>
        <v>0</v>
      </c>
      <c r="Q8" s="55"/>
      <c r="R8" s="55"/>
    </row>
    <row r="9" spans="1:18" ht="18" customHeight="1" x14ac:dyDescent="0.25">
      <c r="A9" s="606" t="s">
        <v>208</v>
      </c>
      <c r="C9" s="436" t="s">
        <v>256</v>
      </c>
      <c r="D9" s="776" t="str">
        <f>IFERROR(SUMPRODUCT(--(BancoDeDados[ano pag]=$C$5),--(BancoDeDados[mês pag]=D$7),--(BancoDeDados[JUROS/DESC]&lt;0),(BancoDeDados[JUROS/DESC]))*(-1),"")</f>
        <v/>
      </c>
      <c r="E9" s="776" t="str">
        <f>IFERROR(SUMPRODUCT(--(BancoDeDados[ano pag]=$C$5),--(BancoDeDados[mês pag]=E$7),--(BancoDeDados[JUROS/DESC]&lt;0),(BancoDeDados[JUROS/DESC]))*(-1),"")</f>
        <v/>
      </c>
      <c r="F9" s="776" t="str">
        <f>IFERROR(SUMPRODUCT(--(BancoDeDados[ano pag]=$C$5),--(BancoDeDados[mês pag]=F$7),--(BancoDeDados[JUROS/DESC]&lt;0),(BancoDeDados[JUROS/DESC]))*(-1),"")</f>
        <v/>
      </c>
      <c r="G9" s="776" t="str">
        <f>IFERROR(SUMPRODUCT(--(BancoDeDados[ano pag]=$C$5),--(BancoDeDados[mês pag]=G$7),--(BancoDeDados[JUROS/DESC]&lt;0),(BancoDeDados[JUROS/DESC]))*(-1),"")</f>
        <v/>
      </c>
      <c r="H9" s="776" t="str">
        <f>IFERROR(SUMPRODUCT(--(BancoDeDados[ano pag]=$C$5),--(BancoDeDados[mês pag]=H$7),--(BancoDeDados[JUROS/DESC]&lt;0),(BancoDeDados[JUROS/DESC]))*(-1),"")</f>
        <v/>
      </c>
      <c r="I9" s="776" t="str">
        <f>IFERROR(SUMPRODUCT(--(BancoDeDados[ano pag]=$C$5),--(BancoDeDados[mês pag]=I$7),--(BancoDeDados[JUROS/DESC]&lt;0),(BancoDeDados[JUROS/DESC]))*(-1),"")</f>
        <v/>
      </c>
      <c r="J9" s="776" t="str">
        <f>IFERROR(SUMPRODUCT(--(BancoDeDados[ano pag]=$C$5),--(BancoDeDados[mês pag]=J$7),--(BancoDeDados[JUROS/DESC]&lt;0),(BancoDeDados[JUROS/DESC]))*(-1),"")</f>
        <v/>
      </c>
      <c r="K9" s="776" t="str">
        <f>IFERROR(SUMPRODUCT(--(BancoDeDados[ano pag]=$C$5),--(BancoDeDados[mês pag]=K$7),--(BancoDeDados[JUROS/DESC]&lt;0),(BancoDeDados[JUROS/DESC]))*(-1),"")</f>
        <v/>
      </c>
      <c r="L9" s="776" t="str">
        <f>IFERROR(SUMPRODUCT(--(BancoDeDados[ano pag]=$C$5),--(BancoDeDados[mês pag]=L$7),--(BancoDeDados[JUROS/DESC]&lt;0),(BancoDeDados[JUROS/DESC]))*(-1),"")</f>
        <v/>
      </c>
      <c r="M9" s="776" t="str">
        <f>IFERROR(SUMPRODUCT(--(BancoDeDados[ano pag]=$C$5),--(BancoDeDados[mês pag]=M$7),--(BancoDeDados[JUROS/DESC]&lt;0),(BancoDeDados[JUROS/DESC]))*(-1),"")</f>
        <v/>
      </c>
      <c r="N9" s="776" t="str">
        <f>IFERROR(SUMPRODUCT(--(BancoDeDados[ano pag]=$C$5),--(BancoDeDados[mês pag]=N$7),--(BancoDeDados[JUROS/DESC]&lt;0),(BancoDeDados[JUROS/DESC]))*(-1),"")</f>
        <v/>
      </c>
      <c r="O9" s="776" t="str">
        <f>IFERROR(SUMPRODUCT(--(BancoDeDados[ano pag]=$C$5),--(BancoDeDados[mês pag]=O$7),--(BancoDeDados[JUROS/DESC]&lt;0),(BancoDeDados[JUROS/DESC]))*(-1),"")</f>
        <v/>
      </c>
      <c r="P9" s="777">
        <f>SUM(D9:O9)</f>
        <v>0</v>
      </c>
      <c r="Q9" s="55"/>
      <c r="R9" s="55"/>
    </row>
    <row r="10" spans="1:18" ht="18" customHeight="1" x14ac:dyDescent="0.3">
      <c r="A10" s="606" t="s">
        <v>205</v>
      </c>
      <c r="C10" s="453" t="s">
        <v>247</v>
      </c>
      <c r="D10" s="455" t="str">
        <f>IFERROR(D9-D8,"")</f>
        <v/>
      </c>
      <c r="E10" s="455" t="str">
        <f>IFERROR(E9-E8,"")</f>
        <v/>
      </c>
      <c r="F10" s="455" t="str">
        <f t="shared" ref="F10:O10" si="0">IFERROR(F9-F8,"")</f>
        <v/>
      </c>
      <c r="G10" s="455" t="str">
        <f t="shared" si="0"/>
        <v/>
      </c>
      <c r="H10" s="455" t="str">
        <f t="shared" si="0"/>
        <v/>
      </c>
      <c r="I10" s="455" t="str">
        <f t="shared" si="0"/>
        <v/>
      </c>
      <c r="J10" s="455" t="str">
        <f t="shared" si="0"/>
        <v/>
      </c>
      <c r="K10" s="455" t="str">
        <f t="shared" si="0"/>
        <v/>
      </c>
      <c r="L10" s="455" t="str">
        <f t="shared" si="0"/>
        <v/>
      </c>
      <c r="M10" s="455" t="str">
        <f t="shared" si="0"/>
        <v/>
      </c>
      <c r="N10" s="455" t="str">
        <f t="shared" si="0"/>
        <v/>
      </c>
      <c r="O10" s="455" t="str">
        <f t="shared" si="0"/>
        <v/>
      </c>
      <c r="P10" s="456"/>
      <c r="Q10" s="55"/>
      <c r="R10" s="55"/>
    </row>
    <row r="11" spans="1:18" ht="18" customHeight="1" x14ac:dyDescent="0.3">
      <c r="A11" s="606"/>
      <c r="C11" s="457" t="s">
        <v>506</v>
      </c>
      <c r="D11" s="458" t="str">
        <f>D10</f>
        <v/>
      </c>
      <c r="E11" s="458" t="str">
        <f>IFERROR(D11+E10,"")</f>
        <v/>
      </c>
      <c r="F11" s="458" t="str">
        <f>IFERROR(E11+F10,"")</f>
        <v/>
      </c>
      <c r="G11" s="458" t="str">
        <f>IFERROR(F11+G10,"")</f>
        <v/>
      </c>
      <c r="H11" s="458" t="str">
        <f t="shared" ref="H11:O11" si="1">IFERROR(G11+H10,"")</f>
        <v/>
      </c>
      <c r="I11" s="458" t="str">
        <f t="shared" si="1"/>
        <v/>
      </c>
      <c r="J11" s="458" t="str">
        <f t="shared" si="1"/>
        <v/>
      </c>
      <c r="K11" s="458" t="str">
        <f t="shared" si="1"/>
        <v/>
      </c>
      <c r="L11" s="458" t="str">
        <f t="shared" si="1"/>
        <v/>
      </c>
      <c r="M11" s="458" t="str">
        <f t="shared" si="1"/>
        <v/>
      </c>
      <c r="N11" s="458" t="str">
        <f>IFERROR(M11+N10,"")</f>
        <v/>
      </c>
      <c r="O11" s="458" t="str">
        <f t="shared" si="1"/>
        <v/>
      </c>
      <c r="P11" s="781">
        <f>P9-P8</f>
        <v>0</v>
      </c>
      <c r="Q11" s="55"/>
      <c r="R11" s="55"/>
    </row>
    <row r="12" spans="1:18" ht="18" customHeight="1" x14ac:dyDescent="0.25">
      <c r="A12" s="606" t="s">
        <v>200</v>
      </c>
    </row>
    <row r="13" spans="1:18" ht="18" customHeight="1" x14ac:dyDescent="0.25">
      <c r="A13" s="606" t="s">
        <v>202</v>
      </c>
    </row>
    <row r="14" spans="1:18" ht="18" customHeight="1" x14ac:dyDescent="0.25">
      <c r="A14" s="606" t="s">
        <v>203</v>
      </c>
    </row>
    <row r="15" spans="1:18" ht="18" customHeight="1" x14ac:dyDescent="0.25">
      <c r="A15" s="606"/>
    </row>
    <row r="16" spans="1:18" ht="18" customHeight="1" x14ac:dyDescent="0.25">
      <c r="A16" s="606"/>
    </row>
    <row r="17" spans="1:14" ht="18" customHeight="1" x14ac:dyDescent="0.25">
      <c r="A17" s="606"/>
    </row>
    <row r="18" spans="1:14" ht="18" customHeight="1" x14ac:dyDescent="0.25">
      <c r="A18" s="606"/>
    </row>
    <row r="19" spans="1:14" ht="18" customHeight="1" x14ac:dyDescent="0.25">
      <c r="A19" s="621"/>
    </row>
    <row r="20" spans="1:14" ht="18" customHeight="1" x14ac:dyDescent="0.25">
      <c r="A20" s="621"/>
    </row>
    <row r="21" spans="1:14" ht="18" customHeight="1" x14ac:dyDescent="0.25">
      <c r="A21" s="621"/>
    </row>
    <row r="22" spans="1:14" ht="18" customHeight="1" x14ac:dyDescent="0.25">
      <c r="A22" s="621"/>
    </row>
    <row r="23" spans="1:14" ht="18" customHeight="1" x14ac:dyDescent="0.25">
      <c r="A23" s="1"/>
    </row>
    <row r="24" spans="1:14" ht="18" customHeight="1" x14ac:dyDescent="0.25">
      <c r="A24" s="1"/>
    </row>
    <row r="25" spans="1:14" ht="18" customHeight="1" x14ac:dyDescent="0.25">
      <c r="A25" s="1"/>
    </row>
    <row r="26" spans="1:14" ht="18" customHeight="1" x14ac:dyDescent="0.25">
      <c r="A26" s="1"/>
    </row>
    <row r="27" spans="1:14" ht="18" customHeight="1" x14ac:dyDescent="0.25">
      <c r="A27" s="1"/>
    </row>
    <row r="28" spans="1:14" ht="18" customHeight="1" x14ac:dyDescent="0.25">
      <c r="A28" s="1"/>
    </row>
    <row r="30" spans="1:14" ht="18" customHeight="1" x14ac:dyDescent="0.35">
      <c r="C30" s="459" t="s">
        <v>507</v>
      </c>
    </row>
    <row r="31" spans="1:14" ht="18" customHeight="1" x14ac:dyDescent="0.25">
      <c r="C31" s="307"/>
      <c r="D31" s="307"/>
      <c r="E31" s="307"/>
      <c r="F31" s="307"/>
      <c r="G31" s="307"/>
      <c r="H31" s="460" t="str">
        <f>CONCATENATE("NO ANO DE ",C5," VOCÊ OBTEVE UM TOTAL DE DESCONTO NO VALOR DÊ:")</f>
        <v>NO ANO DE 2018 VOCÊ OBTEVE UM TOTAL DE DESCONTO NO VALOR DÊ:</v>
      </c>
      <c r="I31" s="461">
        <f>P9</f>
        <v>0</v>
      </c>
      <c r="J31" s="307"/>
      <c r="K31" s="307"/>
      <c r="L31" s="307"/>
      <c r="M31" s="307"/>
      <c r="N31" s="307"/>
    </row>
    <row r="32" spans="1:14" ht="18" customHeight="1" x14ac:dyDescent="0.25">
      <c r="C32" s="307"/>
      <c r="D32" s="307"/>
      <c r="E32" s="307"/>
      <c r="F32" s="307"/>
      <c r="G32" s="307"/>
      <c r="H32" s="460" t="str">
        <f>CONCATENATE("NO ANO DE ",C5," VOCÊ PAGOU UM TOTAL DE JUROS NO VALOR DÊ:")</f>
        <v>NO ANO DE 2018 VOCÊ PAGOU UM TOTAL DE JUROS NO VALOR DÊ:</v>
      </c>
      <c r="I32" s="461">
        <f>P8</f>
        <v>0</v>
      </c>
      <c r="J32" s="462" t="s">
        <v>508</v>
      </c>
      <c r="K32" s="307"/>
      <c r="L32" s="463" t="str">
        <f>IFERROR(I32/I33,"")</f>
        <v/>
      </c>
      <c r="M32" s="307" t="s">
        <v>509</v>
      </c>
      <c r="N32" s="307"/>
    </row>
    <row r="33" spans="3:14" ht="18" customHeight="1" x14ac:dyDescent="0.25">
      <c r="C33" s="308"/>
      <c r="D33" s="308"/>
      <c r="E33" s="308"/>
      <c r="F33" s="308"/>
      <c r="G33" s="308"/>
      <c r="H33" s="464" t="str">
        <f>CONCATENATE("NO ANO DE ",C5," VOCÊ RECEBEU UM VALOR TOTAL DÊ:")</f>
        <v>NO ANO DE 2018 VOCÊ RECEBEU UM VALOR TOTAL DÊ:</v>
      </c>
      <c r="I33" s="465">
        <f>SUMPRODUCT(--(BancoDeDados[ano pag]=$C$5),--(BancoDeDados[ENTRADA]&lt;&gt;""),(BancoDeDados[TOTAL]))</f>
        <v>0</v>
      </c>
      <c r="J33" s="308"/>
      <c r="K33" s="308"/>
      <c r="L33" s="308"/>
      <c r="M33" s="308"/>
      <c r="N33" s="308"/>
    </row>
    <row r="34" spans="3:14" ht="41.25" customHeight="1" x14ac:dyDescent="0.25">
      <c r="D34" s="487" t="s">
        <v>12</v>
      </c>
      <c r="E34" s="487"/>
      <c r="F34" s="487"/>
      <c r="G34" s="488" t="s">
        <v>524</v>
      </c>
      <c r="H34" s="488" t="s">
        <v>525</v>
      </c>
      <c r="I34" s="487"/>
      <c r="J34" s="488" t="s">
        <v>526</v>
      </c>
      <c r="K34" s="488" t="s">
        <v>525</v>
      </c>
      <c r="L34" s="487"/>
      <c r="M34" s="487"/>
      <c r="N34" s="487"/>
    </row>
    <row r="35" spans="3:14" ht="18" customHeight="1" x14ac:dyDescent="0.25">
      <c r="C35" s="175"/>
      <c r="D35" s="973" t="s">
        <v>178</v>
      </c>
      <c r="E35" s="973"/>
      <c r="F35" s="973"/>
      <c r="G35" s="484" t="e">
        <f>SUMPRODUCT(--(BancoDeDados[ano pag]=$C$5),--(BancoDeDados[GRUPO]=D35),--(BancoDeDados[JUROS/DESC]&gt;0),(BancoDeDados[JUROS/DESC]))</f>
        <v>#VALUE!</v>
      </c>
      <c r="H35" s="485" t="str">
        <f t="shared" ref="H35:H41" si="2">IFERROR(G35/$I$33,"")</f>
        <v/>
      </c>
      <c r="I35" s="193"/>
      <c r="J35" s="484" t="e">
        <f>SUMPRODUCT(--(BancoDeDados[ano pag]=$C$5),--(BancoDeDados[GRUPO]=D35),--(BancoDeDados[JUROS/DESC]&lt;0),(BancoDeDados[JUROS/DESC]))*(-1)</f>
        <v>#VALUE!</v>
      </c>
      <c r="K35" s="485" t="str">
        <f t="shared" ref="K35:K41" si="3">IFERROR(J35/$I$33,"")</f>
        <v/>
      </c>
      <c r="L35" s="193"/>
      <c r="M35" s="193"/>
      <c r="N35" s="193"/>
    </row>
    <row r="36" spans="3:14" ht="18" customHeight="1" x14ac:dyDescent="0.25">
      <c r="C36" s="175"/>
      <c r="D36" s="974" t="s">
        <v>185</v>
      </c>
      <c r="E36" s="974"/>
      <c r="F36" s="974"/>
      <c r="G36" s="21" t="e">
        <f>SUMPRODUCT(--(BancoDeDados[ano pag]=$C$5),--(BancoDeDados[GRUPO]=D36),--(BancoDeDados[JUROS/DESC]&gt;0),(BancoDeDados[JUROS/DESC]))</f>
        <v>#VALUE!</v>
      </c>
      <c r="H36" s="486" t="str">
        <f t="shared" si="2"/>
        <v/>
      </c>
      <c r="I36" s="20"/>
      <c r="J36" s="21" t="e">
        <f>SUMPRODUCT(--(BancoDeDados[ano pag]=$C$5),--(BancoDeDados[GRUPO]=D36),--(BancoDeDados[JUROS/DESC]&lt;0),(BancoDeDados[JUROS/DESC]))*(-1)</f>
        <v>#VALUE!</v>
      </c>
      <c r="K36" s="486" t="str">
        <f t="shared" si="3"/>
        <v/>
      </c>
      <c r="L36" s="20"/>
      <c r="M36" s="20"/>
      <c r="N36" s="20"/>
    </row>
    <row r="37" spans="3:14" ht="18" customHeight="1" x14ac:dyDescent="0.25">
      <c r="C37" s="175"/>
      <c r="D37" s="973" t="s">
        <v>5</v>
      </c>
      <c r="E37" s="973"/>
      <c r="F37" s="973"/>
      <c r="G37" s="484" t="e">
        <f>SUMPRODUCT(--(BancoDeDados[ano pag]=$C$5),--(BancoDeDados[GRUPO]=D37),--(BancoDeDados[JUROS/DESC]&gt;0),(BancoDeDados[JUROS/DESC]))</f>
        <v>#VALUE!</v>
      </c>
      <c r="H37" s="485" t="str">
        <f t="shared" si="2"/>
        <v/>
      </c>
      <c r="I37" s="193"/>
      <c r="J37" s="484" t="e">
        <f>SUMPRODUCT(--(BancoDeDados[ano pag]=$C$5),--(BancoDeDados[GRUPO]=D37),--(BancoDeDados[JUROS/DESC]&lt;0),(BancoDeDados[JUROS/DESC]))*(-1)</f>
        <v>#VALUE!</v>
      </c>
      <c r="K37" s="485" t="str">
        <f t="shared" si="3"/>
        <v/>
      </c>
      <c r="L37" s="193"/>
      <c r="M37" s="193"/>
      <c r="N37" s="193"/>
    </row>
    <row r="38" spans="3:14" ht="18" customHeight="1" x14ac:dyDescent="0.25">
      <c r="C38" s="175"/>
      <c r="D38" s="974" t="s">
        <v>484</v>
      </c>
      <c r="E38" s="974"/>
      <c r="F38" s="974"/>
      <c r="G38" s="21" t="e">
        <f>SUMPRODUCT(--(BancoDeDados[ano pag]=$C$5),--(BancoDeDados[GRUPO]=D38),--(BancoDeDados[JUROS/DESC]&gt;0),(BancoDeDados[JUROS/DESC]))</f>
        <v>#VALUE!</v>
      </c>
      <c r="H38" s="486" t="str">
        <f t="shared" si="2"/>
        <v/>
      </c>
      <c r="I38" s="20"/>
      <c r="J38" s="21" t="e">
        <f>SUMPRODUCT(--(BancoDeDados[ano pag]=$C$5),--(BancoDeDados[GRUPO]=D38),--(BancoDeDados[JUROS/DESC]&lt;0),(BancoDeDados[JUROS/DESC]))*(-1)</f>
        <v>#VALUE!</v>
      </c>
      <c r="K38" s="486" t="str">
        <f t="shared" si="3"/>
        <v/>
      </c>
      <c r="L38" s="20"/>
      <c r="M38" s="20"/>
      <c r="N38" s="20"/>
    </row>
    <row r="39" spans="3:14" ht="18" customHeight="1" x14ac:dyDescent="0.25">
      <c r="C39" s="175"/>
      <c r="D39" s="973" t="s">
        <v>483</v>
      </c>
      <c r="E39" s="973"/>
      <c r="F39" s="973"/>
      <c r="G39" s="484" t="e">
        <f>SUMPRODUCT(--(BancoDeDados[ano pag]=$C$5),--(BancoDeDados[GRUPO]=D39),--(BancoDeDados[JUROS/DESC]&gt;0),(BancoDeDados[JUROS/DESC]))</f>
        <v>#VALUE!</v>
      </c>
      <c r="H39" s="485" t="str">
        <f t="shared" si="2"/>
        <v/>
      </c>
      <c r="I39" s="193"/>
      <c r="J39" s="484" t="e">
        <f>SUMPRODUCT(--(BancoDeDados[ano pag]=$C$5),--(BancoDeDados[GRUPO]=D39),--(BancoDeDados[JUROS/DESC]&lt;0),(BancoDeDados[JUROS/DESC]))*(-1)</f>
        <v>#VALUE!</v>
      </c>
      <c r="K39" s="485" t="str">
        <f t="shared" si="3"/>
        <v/>
      </c>
      <c r="L39" s="193"/>
      <c r="M39" s="193"/>
      <c r="N39" s="193"/>
    </row>
    <row r="40" spans="3:14" ht="18" customHeight="1" x14ac:dyDescent="0.25">
      <c r="C40" s="175"/>
      <c r="D40" s="974" t="s">
        <v>487</v>
      </c>
      <c r="E40" s="974"/>
      <c r="F40" s="974"/>
      <c r="G40" s="21" t="e">
        <f>SUMPRODUCT(--(BancoDeDados[ano pag]=$C$5),--(BancoDeDados[GRUPO]=D40),--(BancoDeDados[JUROS/DESC]&gt;0),(BancoDeDados[JUROS/DESC]))</f>
        <v>#VALUE!</v>
      </c>
      <c r="H40" s="486" t="str">
        <f t="shared" si="2"/>
        <v/>
      </c>
      <c r="I40" s="20"/>
      <c r="J40" s="21" t="e">
        <f>SUMPRODUCT(--(BancoDeDados[ano pag]=$C$5),--(BancoDeDados[GRUPO]=D40),--(BancoDeDados[JUROS/DESC]&lt;0),(BancoDeDados[JUROS/DESC]))*(-1)</f>
        <v>#VALUE!</v>
      </c>
      <c r="K40" s="486" t="str">
        <f t="shared" si="3"/>
        <v/>
      </c>
      <c r="L40" s="20"/>
      <c r="M40" s="20"/>
      <c r="N40" s="20"/>
    </row>
    <row r="41" spans="3:14" ht="18" customHeight="1" x14ac:dyDescent="0.25">
      <c r="C41" s="175"/>
      <c r="D41" s="973"/>
      <c r="E41" s="973"/>
      <c r="F41" s="973"/>
      <c r="G41" s="484" t="e">
        <f>SUMPRODUCT(--(BancoDeDados[ano pag]=$C$5),--(BancoDeDados[GRUPO]=D41),--(BancoDeDados[JUROS/DESC]&gt;0),(BancoDeDados[JUROS/DESC]))</f>
        <v>#VALUE!</v>
      </c>
      <c r="H41" s="485" t="str">
        <f t="shared" si="2"/>
        <v/>
      </c>
      <c r="I41" s="193"/>
      <c r="J41" s="484" t="e">
        <f>SUMPRODUCT(--(BancoDeDados[ano pag]=$C$5),--(BancoDeDados[GRUPO]=D41),--(BancoDeDados[JUROS/DESC]&lt;0),(BancoDeDados[JUROS/DESC]))*(-1)</f>
        <v>#VALUE!</v>
      </c>
      <c r="K41" s="485" t="str">
        <f t="shared" si="3"/>
        <v/>
      </c>
      <c r="L41" s="193"/>
      <c r="M41" s="193"/>
      <c r="N41" s="193"/>
    </row>
  </sheetData>
  <mergeCells count="10">
    <mergeCell ref="A1:A2"/>
    <mergeCell ref="C5:C6"/>
    <mergeCell ref="E5:M6"/>
    <mergeCell ref="D35:F35"/>
    <mergeCell ref="D36:F36"/>
    <mergeCell ref="D37:F37"/>
    <mergeCell ref="D38:F38"/>
    <mergeCell ref="D39:F39"/>
    <mergeCell ref="D40:F40"/>
    <mergeCell ref="D41:F41"/>
  </mergeCells>
  <dataValidations count="1">
    <dataValidation type="list" allowBlank="1" showInputMessage="1" showErrorMessage="1" sqref="D35:D41" xr:uid="{00000000-0002-0000-1000-000000000000}">
      <formula1>NomeDosGrupos</formula1>
    </dataValidation>
  </dataValidations>
  <hyperlinks>
    <hyperlink ref="A6" location="Ação!A1" display="Ação" xr:uid="{00000000-0004-0000-1000-000000000000}"/>
    <hyperlink ref="A7" location="Resultado!A1" display="Resultado" xr:uid="{00000000-0004-0000-1000-000001000000}"/>
    <hyperlink ref="A3" location="Menu!A1" display="Início" xr:uid="{00000000-0004-0000-1000-000002000000}"/>
    <hyperlink ref="A5" location="Diagnostico!A1" display="Diagnóstico" xr:uid="{00000000-0004-0000-1000-000003000000}"/>
    <hyperlink ref="A9" location="Registrar!A1" display="Registrar" xr:uid="{00000000-0004-0000-1000-000004000000}"/>
    <hyperlink ref="A10" location="'Banco de Dados'!A1" display="Banco de dados" xr:uid="{00000000-0004-0000-1000-000005000000}"/>
    <hyperlink ref="A12" location="Ajustes!A1" display="Ajustes" xr:uid="{00000000-0004-0000-1000-000006000000}"/>
    <hyperlink ref="A14" location="Sobre!A1" display="Atualizar Planilha" xr:uid="{00000000-0004-0000-1000-000007000000}"/>
    <hyperlink ref="A13" location="'Ajuda-videos'!A1" display="Ajuda e créditos" xr:uid="{00000000-0004-0000-1000-000008000000}"/>
  </hyperlinks>
  <pageMargins left="0.511811024" right="0.511811024" top="0.78740157499999996" bottom="0.78740157499999996" header="0.31496062000000002" footer="0.31496062000000002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Controle giratório 1">
              <controlPr defaultSize="0" print="0" autoPict="0">
                <anchor moveWithCells="1" sizeWithCells="1">
                  <from>
                    <xdr:col>3</xdr:col>
                    <xdr:colOff>9525</xdr:colOff>
                    <xdr:row>4</xdr:row>
                    <xdr:rowOff>19050</xdr:rowOff>
                  </from>
                  <to>
                    <xdr:col>3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4"/>
  <dimension ref="A1:S30"/>
  <sheetViews>
    <sheetView showGridLines="0" workbookViewId="0">
      <selection activeCell="A7" sqref="A7"/>
    </sheetView>
  </sheetViews>
  <sheetFormatPr defaultColWidth="9.140625" defaultRowHeight="18" customHeight="1" x14ac:dyDescent="0.25"/>
  <cols>
    <col min="1" max="1" width="18.7109375" customWidth="1"/>
    <col min="2" max="2" width="1.7109375" customWidth="1"/>
    <col min="3" max="3" width="41.5703125" customWidth="1"/>
    <col min="4" max="4" width="16.7109375" customWidth="1"/>
    <col min="5" max="5" width="9.28515625" customWidth="1"/>
    <col min="6" max="9" width="16.7109375" customWidth="1"/>
    <col min="19" max="19" width="10.7109375" bestFit="1" customWidth="1"/>
  </cols>
  <sheetData>
    <row r="1" spans="1:19" ht="18" customHeight="1" x14ac:dyDescent="0.35">
      <c r="A1" s="963"/>
      <c r="B1" s="111" t="s">
        <v>543</v>
      </c>
      <c r="F1" s="22"/>
      <c r="P1" s="57"/>
      <c r="Q1" s="57"/>
      <c r="S1" s="52"/>
    </row>
    <row r="2" spans="1:19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708"/>
      <c r="K2" s="618"/>
      <c r="L2" s="619"/>
      <c r="M2" s="620"/>
      <c r="N2" s="617"/>
      <c r="O2" s="617"/>
      <c r="P2" s="58"/>
      <c r="Q2" s="58"/>
      <c r="R2" s="616"/>
    </row>
    <row r="3" spans="1:19" ht="18" customHeight="1" x14ac:dyDescent="0.25">
      <c r="A3" s="606" t="s">
        <v>0</v>
      </c>
    </row>
    <row r="4" spans="1:19" ht="18" customHeight="1" x14ac:dyDescent="0.25">
      <c r="A4" s="606"/>
      <c r="C4" s="978">
        <v>2018</v>
      </c>
      <c r="D4" s="494"/>
      <c r="E4" s="494"/>
    </row>
    <row r="5" spans="1:19" ht="18" customHeight="1" x14ac:dyDescent="0.25">
      <c r="A5" s="606" t="s">
        <v>201</v>
      </c>
      <c r="C5" s="979"/>
      <c r="D5" s="494"/>
      <c r="E5" s="494"/>
    </row>
    <row r="6" spans="1:19" ht="18" customHeight="1" x14ac:dyDescent="0.25">
      <c r="A6" s="606" t="s">
        <v>198</v>
      </c>
      <c r="C6" s="980"/>
      <c r="D6" s="494"/>
      <c r="E6" s="494"/>
    </row>
    <row r="7" spans="1:19" ht="18" customHeight="1" x14ac:dyDescent="0.25">
      <c r="A7" s="548" t="s">
        <v>199</v>
      </c>
      <c r="C7" s="479"/>
    </row>
    <row r="8" spans="1:19" ht="18" customHeight="1" x14ac:dyDescent="0.25">
      <c r="A8" s="606"/>
      <c r="D8" s="387" t="s">
        <v>546</v>
      </c>
    </row>
    <row r="9" spans="1:19" ht="18" customHeight="1" x14ac:dyDescent="0.3">
      <c r="A9" s="606" t="s">
        <v>208</v>
      </c>
      <c r="C9" s="495" t="s">
        <v>541</v>
      </c>
      <c r="D9" s="495" t="s">
        <v>97</v>
      </c>
      <c r="E9" s="496" t="s">
        <v>542</v>
      </c>
    </row>
    <row r="10" spans="1:19" ht="18" customHeight="1" x14ac:dyDescent="0.25">
      <c r="A10" s="606" t="s">
        <v>205</v>
      </c>
      <c r="C10" s="500" t="str">
        <f>AjInterno!E14</f>
        <v>HABITAÇÃO</v>
      </c>
      <c r="D10" s="454">
        <f ca="1">IFERROR(SUMPRODUCT(--(BancoDeDados[ano pag]=$C$4),--(BancoDeDados[GRUPO]=C10),--(BancoDeDados[STATUS]="Pago"),(BancoDeDados[TOTAL])),"")</f>
        <v>0</v>
      </c>
      <c r="E10" s="501" t="str">
        <f ca="1">IFERROR(D10/$D$30,"")</f>
        <v/>
      </c>
    </row>
    <row r="11" spans="1:19" ht="18" customHeight="1" x14ac:dyDescent="0.25">
      <c r="A11" s="606"/>
      <c r="C11" s="500" t="str">
        <f>AjInterno!E15</f>
        <v>ALIMENTAÇÃO</v>
      </c>
      <c r="D11" s="454">
        <f ca="1">IFERROR(SUMPRODUCT(--(BancoDeDados[ano pag]=$C$4),--(BancoDeDados[GRUPO]=C11),--(BancoDeDados[STATUS]="Pago"),(BancoDeDados[TOTAL])),"")</f>
        <v>0</v>
      </c>
      <c r="E11" s="501" t="str">
        <f t="shared" ref="E11:E29" ca="1" si="0">IFERROR(D11/$D$30,"")</f>
        <v/>
      </c>
    </row>
    <row r="12" spans="1:19" ht="18" customHeight="1" x14ac:dyDescent="0.25">
      <c r="A12" s="606" t="s">
        <v>200</v>
      </c>
      <c r="C12" s="500" t="str">
        <f>AjInterno!E16</f>
        <v>TRANSPORTES</v>
      </c>
      <c r="D12" s="454">
        <f ca="1">IFERROR(SUMPRODUCT(--(BancoDeDados[ano pag]=$C$4),--(BancoDeDados[GRUPO]=C12),--(BancoDeDados[STATUS]="Pago"),(BancoDeDados[TOTAL])),"")</f>
        <v>0</v>
      </c>
      <c r="E12" s="501" t="str">
        <f t="shared" ca="1" si="0"/>
        <v/>
      </c>
    </row>
    <row r="13" spans="1:19" ht="18" customHeight="1" x14ac:dyDescent="0.25">
      <c r="A13" s="606" t="s">
        <v>202</v>
      </c>
      <c r="C13" s="500" t="str">
        <f>AjInterno!E17</f>
        <v>AUTOMÓVEL</v>
      </c>
      <c r="D13" s="454">
        <f ca="1">IFERROR(SUMPRODUCT(--(BancoDeDados[ano pag]=$C$4),--(BancoDeDados[GRUPO]=C13),--(BancoDeDados[STATUS]="Pago"),(BancoDeDados[TOTAL])),"")</f>
        <v>0</v>
      </c>
      <c r="E13" s="501" t="str">
        <f t="shared" ca="1" si="0"/>
        <v/>
      </c>
    </row>
    <row r="14" spans="1:19" ht="18" customHeight="1" x14ac:dyDescent="0.25">
      <c r="A14" s="606" t="s">
        <v>203</v>
      </c>
      <c r="C14" s="500" t="str">
        <f>AjInterno!E18</f>
        <v>MOTO</v>
      </c>
      <c r="D14" s="454">
        <f ca="1">IFERROR(SUMPRODUCT(--(BancoDeDados[ano pag]=$C$4),--(BancoDeDados[GRUPO]=C14),--(BancoDeDados[STATUS]="Pago"),(BancoDeDados[TOTAL])),"")</f>
        <v>0</v>
      </c>
      <c r="E14" s="501" t="str">
        <f t="shared" ca="1" si="0"/>
        <v/>
      </c>
    </row>
    <row r="15" spans="1:19" ht="18" customHeight="1" x14ac:dyDescent="0.25">
      <c r="A15" s="606"/>
      <c r="C15" s="500" t="str">
        <f>AjInterno!E19</f>
        <v>DESPESAS PESSOAIS</v>
      </c>
      <c r="D15" s="454">
        <f ca="1">IFERROR(SUMPRODUCT(--(BancoDeDados[ano pag]=$C$4),--(BancoDeDados[GRUPO]=C15),--(BancoDeDados[STATUS]="Pago"),(BancoDeDados[TOTAL])),"")</f>
        <v>0</v>
      </c>
      <c r="E15" s="501" t="str">
        <f t="shared" ca="1" si="0"/>
        <v/>
      </c>
    </row>
    <row r="16" spans="1:19" ht="18" customHeight="1" x14ac:dyDescent="0.25">
      <c r="A16" s="606"/>
      <c r="C16" s="500" t="str">
        <f>AjInterno!E20</f>
        <v>DEPENDENTES/FILHOS</v>
      </c>
      <c r="D16" s="454">
        <f ca="1">IFERROR(SUMPRODUCT(--(BancoDeDados[ano pag]=$C$4),--(BancoDeDados[GRUPO]=C16),--(BancoDeDados[STATUS]="Pago"),(BancoDeDados[TOTAL])),"")</f>
        <v>0</v>
      </c>
      <c r="E16" s="501" t="str">
        <f t="shared" ca="1" si="0"/>
        <v/>
      </c>
    </row>
    <row r="17" spans="1:5" ht="18" customHeight="1" x14ac:dyDescent="0.25">
      <c r="A17" s="606"/>
      <c r="C17" s="500" t="str">
        <f>AjInterno!E21</f>
        <v>LAZER/ENTRETENIMENTO</v>
      </c>
      <c r="D17" s="454">
        <f ca="1">IFERROR(SUMPRODUCT(--(BancoDeDados[ano pag]=$C$4),--(BancoDeDados[GRUPO]=C17),--(BancoDeDados[STATUS]="Pago"),(BancoDeDados[TOTAL])),"")</f>
        <v>0</v>
      </c>
      <c r="E17" s="501" t="str">
        <f t="shared" ca="1" si="0"/>
        <v/>
      </c>
    </row>
    <row r="18" spans="1:5" ht="18" customHeight="1" x14ac:dyDescent="0.25">
      <c r="A18" s="606"/>
      <c r="C18" s="500" t="str">
        <f>AjInterno!E22</f>
        <v>BANCOS</v>
      </c>
      <c r="D18" s="454">
        <f ca="1">IFERROR(SUMPRODUCT(--(BancoDeDados[ano pag]=$C$4),--(BancoDeDados[GRUPO]=C18),--(BancoDeDados[STATUS]="Pago"),(BancoDeDados[TOTAL])),"")</f>
        <v>0</v>
      </c>
      <c r="E18" s="501" t="str">
        <f t="shared" ca="1" si="0"/>
        <v/>
      </c>
    </row>
    <row r="19" spans="1:5" ht="18" customHeight="1" x14ac:dyDescent="0.25">
      <c r="A19" s="621"/>
      <c r="C19" s="500" t="str">
        <f>AjInterno!E23</f>
        <v>PRESENTES/DOAÇÃO/CARIDADE</v>
      </c>
      <c r="D19" s="454">
        <f ca="1">IFERROR(SUMPRODUCT(--(BancoDeDados[ano pag]=$C$4),--(BancoDeDados[GRUPO]=C19),--(BancoDeDados[STATUS]="Pago"),(BancoDeDados[TOTAL])),"")</f>
        <v>0</v>
      </c>
      <c r="E19" s="501" t="str">
        <f t="shared" ca="1" si="0"/>
        <v/>
      </c>
    </row>
    <row r="20" spans="1:5" ht="18" customHeight="1" x14ac:dyDescent="0.25">
      <c r="A20" s="621"/>
      <c r="C20" s="500" t="str">
        <f>AjInterno!E24</f>
        <v>JOGOS E LOTERIA</v>
      </c>
      <c r="D20" s="454">
        <f ca="1">IFERROR(SUMPRODUCT(--(BancoDeDados[ano pag]=$C$4),--(BancoDeDados[GRUPO]=C20),--(BancoDeDados[STATUS]="Pago"),(BancoDeDados[TOTAL])),"")</f>
        <v>0</v>
      </c>
      <c r="E20" s="501" t="str">
        <f t="shared" ca="1" si="0"/>
        <v/>
      </c>
    </row>
    <row r="21" spans="1:5" ht="18" customHeight="1" x14ac:dyDescent="0.25">
      <c r="A21" s="621"/>
      <c r="C21" s="500" t="str">
        <f>AjInterno!E25</f>
        <v>PRESTAÇÃO DE SERVIÇOS</v>
      </c>
      <c r="D21" s="454">
        <f ca="1">IFERROR(SUMPRODUCT(--(BancoDeDados[ano pag]=$C$4),--(BancoDeDados[GRUPO]=C21),--(BancoDeDados[STATUS]="Pago"),(BancoDeDados[TOTAL])),"")</f>
        <v>0</v>
      </c>
      <c r="E21" s="501" t="str">
        <f t="shared" ca="1" si="0"/>
        <v/>
      </c>
    </row>
    <row r="22" spans="1:5" ht="18" customHeight="1" x14ac:dyDescent="0.25">
      <c r="A22" s="621"/>
      <c r="C22" s="500" t="str">
        <f>AjInterno!E26</f>
        <v>AJUSTAR SALDOS</v>
      </c>
      <c r="D22" s="454">
        <f ca="1">IFERROR(SUMPRODUCT(--(BancoDeDados[ano pag]=$C$4),--(BancoDeDados[GRUPO]=C22),--(BancoDeDados[STATUS]="Pago"),(BancoDeDados[TOTAL])),"")</f>
        <v>0</v>
      </c>
      <c r="E22" s="501" t="str">
        <f t="shared" ca="1" si="0"/>
        <v/>
      </c>
    </row>
    <row r="23" spans="1:5" ht="18" customHeight="1" x14ac:dyDescent="0.25">
      <c r="A23" s="621"/>
      <c r="C23" s="500" t="str">
        <f>AjInterno!E27</f>
        <v>OUTROS</v>
      </c>
      <c r="D23" s="454">
        <f ca="1">IFERROR(SUMPRODUCT(--(BancoDeDados[ano pag]=$C$4),--(BancoDeDados[GRUPO]=C23),--(BancoDeDados[STATUS]="Pago"),(BancoDeDados[TOTAL])),"")</f>
        <v>0</v>
      </c>
      <c r="E23" s="501" t="str">
        <f t="shared" ca="1" si="0"/>
        <v/>
      </c>
    </row>
    <row r="24" spans="1:5" ht="18" customHeight="1" x14ac:dyDescent="0.25">
      <c r="A24" s="621"/>
      <c r="C24" s="500" t="str">
        <f>AjInterno!E28</f>
        <v>VAZIO</v>
      </c>
      <c r="D24" s="454">
        <f ca="1">IFERROR(SUMPRODUCT(--(BancoDeDados[ano pag]=$C$4),--(BancoDeDados[GRUPO]=C24),--(BancoDeDados[STATUS]="Pago"),(BancoDeDados[TOTAL])),"")</f>
        <v>0</v>
      </c>
      <c r="E24" s="501" t="str">
        <f t="shared" ca="1" si="0"/>
        <v/>
      </c>
    </row>
    <row r="25" spans="1:5" ht="18" customHeight="1" x14ac:dyDescent="0.25">
      <c r="A25" s="621"/>
      <c r="C25" s="500" t="str">
        <f>AjInterno!E29</f>
        <v>VAZIO</v>
      </c>
      <c r="D25" s="454">
        <f ca="1">IFERROR(SUMPRODUCT(--(BancoDeDados[ano pag]=$C$4),--(BancoDeDados[GRUPO]=C25),--(BancoDeDados[STATUS]="Pago"),(BancoDeDados[TOTAL])),"")</f>
        <v>0</v>
      </c>
      <c r="E25" s="501" t="str">
        <f t="shared" ca="1" si="0"/>
        <v/>
      </c>
    </row>
    <row r="26" spans="1:5" ht="18" customHeight="1" x14ac:dyDescent="0.25">
      <c r="A26" s="621"/>
      <c r="C26" s="500" t="str">
        <f>AjInterno!E30</f>
        <v>VAZIO</v>
      </c>
      <c r="D26" s="454">
        <f ca="1">IFERROR(SUMPRODUCT(--(BancoDeDados[ano pag]=$C$4),--(BancoDeDados[GRUPO]=C26),--(BancoDeDados[STATUS]="Pago"),(BancoDeDados[TOTAL])),"")</f>
        <v>0</v>
      </c>
      <c r="E26" s="501" t="str">
        <f t="shared" ca="1" si="0"/>
        <v/>
      </c>
    </row>
    <row r="27" spans="1:5" ht="18" customHeight="1" x14ac:dyDescent="0.25">
      <c r="A27" s="621"/>
      <c r="C27" s="500" t="str">
        <f>AjInterno!E31</f>
        <v>VAZIO</v>
      </c>
      <c r="D27" s="454">
        <f ca="1">IFERROR(SUMPRODUCT(--(BancoDeDados[ano pag]=$C$4),--(BancoDeDados[GRUPO]=C27),--(BancoDeDados[STATUS]="Pago"),(BancoDeDados[TOTAL])),"")</f>
        <v>0</v>
      </c>
      <c r="E27" s="501" t="str">
        <f t="shared" ca="1" si="0"/>
        <v/>
      </c>
    </row>
    <row r="28" spans="1:5" ht="18" customHeight="1" x14ac:dyDescent="0.25">
      <c r="A28" s="621"/>
      <c r="C28" s="500" t="str">
        <f>AjInterno!E32</f>
        <v>VAZIO</v>
      </c>
      <c r="D28" s="454">
        <f ca="1">IFERROR(SUMPRODUCT(--(BancoDeDados[ano pag]=$C$4),--(BancoDeDados[GRUPO]=C28),--(BancoDeDados[STATUS]="Pago"),(BancoDeDados[TOTAL])),"")</f>
        <v>0</v>
      </c>
      <c r="E28" s="501" t="str">
        <f t="shared" ca="1" si="0"/>
        <v/>
      </c>
    </row>
    <row r="29" spans="1:5" ht="18" customHeight="1" x14ac:dyDescent="0.25">
      <c r="A29" s="621"/>
      <c r="C29" s="500" t="str">
        <f>AjInterno!E33</f>
        <v>VAZIO</v>
      </c>
      <c r="D29" s="454">
        <f ca="1">IFERROR(SUMPRODUCT(--(BancoDeDados[ano pag]=$C$4),--(BancoDeDados[GRUPO]=C29),--(BancoDeDados[STATUS]="Pago"),(BancoDeDados[TOTAL])),"")</f>
        <v>0</v>
      </c>
      <c r="E29" s="501" t="str">
        <f t="shared" ca="1" si="0"/>
        <v/>
      </c>
    </row>
    <row r="30" spans="1:5" ht="18" customHeight="1" x14ac:dyDescent="0.3">
      <c r="A30" s="621"/>
      <c r="C30" s="502" t="s">
        <v>65</v>
      </c>
      <c r="D30" s="503">
        <f ca="1">SUM(D10:D29)</f>
        <v>0</v>
      </c>
      <c r="E30" s="55"/>
    </row>
  </sheetData>
  <sheetProtection sheet="1" objects="1" scenarios="1"/>
  <mergeCells count="2">
    <mergeCell ref="A1:A2"/>
    <mergeCell ref="C4:C6"/>
  </mergeCells>
  <conditionalFormatting sqref="D10:D29">
    <cfRule type="top10" dxfId="42" priority="2" rank="3"/>
  </conditionalFormatting>
  <conditionalFormatting sqref="E10:E29">
    <cfRule type="top10" dxfId="41" priority="1" rank="3"/>
  </conditionalFormatting>
  <hyperlinks>
    <hyperlink ref="A6" location="Ação!A1" display="Ação" xr:uid="{00000000-0004-0000-1100-000000000000}"/>
    <hyperlink ref="A7" location="Resultado!A1" display="Resultado" xr:uid="{00000000-0004-0000-1100-000001000000}"/>
    <hyperlink ref="A3" location="Menu!A1" display="Início" xr:uid="{00000000-0004-0000-1100-000002000000}"/>
    <hyperlink ref="A5" location="Diagnostico!A1" display="Diagnóstico" xr:uid="{00000000-0004-0000-1100-000003000000}"/>
    <hyperlink ref="A9" location="Registrar!A1" display="Registrar" xr:uid="{00000000-0004-0000-1100-000004000000}"/>
    <hyperlink ref="A10" location="'Banco de Dados'!A1" display="Banco de dados" xr:uid="{00000000-0004-0000-1100-000005000000}"/>
    <hyperlink ref="A12" location="Ajustes!A1" display="Ajustes" xr:uid="{00000000-0004-0000-1100-000006000000}"/>
    <hyperlink ref="A14" location="Sobre!A1" display="Atualizar Planilha" xr:uid="{00000000-0004-0000-1100-000007000000}"/>
    <hyperlink ref="A13" location="'Ajuda-videos'!A1" display="Ajuda e créditos" xr:uid="{00000000-0004-0000-1100-000008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450" r:id="rId3" name="Controle giratório 2">
              <controlPr defaultSize="0" autoPict="0">
                <anchor moveWithCells="1" sizeWithCells="1">
                  <from>
                    <xdr:col>3</xdr:col>
                    <xdr:colOff>28575</xdr:colOff>
                    <xdr:row>3</xdr:row>
                    <xdr:rowOff>19050</xdr:rowOff>
                  </from>
                  <to>
                    <xdr:col>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1"/>
  <dimension ref="A1:R22"/>
  <sheetViews>
    <sheetView showGridLines="0" workbookViewId="0">
      <selection activeCell="C6" sqref="C6:G6"/>
    </sheetView>
  </sheetViews>
  <sheetFormatPr defaultColWidth="9.140625" defaultRowHeight="18" customHeight="1" x14ac:dyDescent="0.25"/>
  <cols>
    <col min="1" max="1" width="18.7109375" customWidth="1"/>
    <col min="2" max="2" width="3.140625" customWidth="1"/>
    <col min="3" max="3" width="54.5703125" customWidth="1"/>
    <col min="4" max="4" width="21.28515625" customWidth="1"/>
    <col min="5" max="5" width="54" customWidth="1"/>
    <col min="6" max="6" width="18.140625" bestFit="1" customWidth="1"/>
    <col min="7" max="7" width="23.28515625" customWidth="1"/>
    <col min="8" max="8" width="19.42578125" customWidth="1"/>
  </cols>
  <sheetData>
    <row r="1" spans="1:18" ht="18" customHeight="1" x14ac:dyDescent="0.35">
      <c r="A1" s="963"/>
      <c r="B1" s="111" t="s">
        <v>393</v>
      </c>
      <c r="G1" s="22"/>
      <c r="Q1" s="57"/>
      <c r="R1" s="57"/>
    </row>
    <row r="2" spans="1:18" ht="18" customHeight="1" x14ac:dyDescent="0.35">
      <c r="A2" s="964"/>
      <c r="B2" s="622"/>
      <c r="C2" s="622"/>
      <c r="D2" s="1"/>
      <c r="E2" s="626" t="s">
        <v>391</v>
      </c>
      <c r="F2" s="688">
        <f>SUMPRODUCT(--(TPequenosProjetos[STATUS]&lt;&gt;"CONCLUÍDO"),--(TPequenosProjetos[STATUS]&lt;&gt;"CANCELADO"),--(TPequenosProjetos[VALOR ESTIMADO]))</f>
        <v>0</v>
      </c>
      <c r="G2" s="617"/>
      <c r="H2" s="617"/>
      <c r="I2" s="617"/>
      <c r="J2" s="617"/>
      <c r="K2" s="617"/>
      <c r="L2" s="618"/>
      <c r="M2" s="619"/>
      <c r="N2" s="620"/>
      <c r="O2" s="617"/>
      <c r="P2" s="617"/>
      <c r="Q2" s="58"/>
      <c r="R2" s="58"/>
    </row>
    <row r="3" spans="1:18" ht="18" customHeight="1" x14ac:dyDescent="0.25">
      <c r="A3" s="606" t="s">
        <v>0</v>
      </c>
      <c r="B3" s="193"/>
      <c r="C3" s="364" t="s">
        <v>392</v>
      </c>
      <c r="D3" s="193"/>
      <c r="E3" s="193"/>
      <c r="F3" s="193"/>
      <c r="G3" s="193"/>
    </row>
    <row r="4" spans="1:18" ht="18" customHeight="1" x14ac:dyDescent="0.25">
      <c r="A4" s="606"/>
      <c r="C4" s="365" t="s">
        <v>395</v>
      </c>
    </row>
    <row r="5" spans="1:18" ht="18" customHeight="1" x14ac:dyDescent="0.25">
      <c r="A5" s="548" t="s">
        <v>201</v>
      </c>
      <c r="C5" t="s">
        <v>15</v>
      </c>
      <c r="D5" t="s">
        <v>295</v>
      </c>
      <c r="E5" t="s">
        <v>390</v>
      </c>
      <c r="F5" t="s">
        <v>617</v>
      </c>
      <c r="G5" t="s">
        <v>47</v>
      </c>
      <c r="H5" t="s">
        <v>12</v>
      </c>
    </row>
    <row r="6" spans="1:18" ht="18" customHeight="1" x14ac:dyDescent="0.25">
      <c r="A6" s="606" t="s">
        <v>198</v>
      </c>
      <c r="D6" s="47"/>
      <c r="F6" s="848"/>
    </row>
    <row r="7" spans="1:18" ht="18" customHeight="1" x14ac:dyDescent="0.25">
      <c r="A7" s="606" t="s">
        <v>199</v>
      </c>
    </row>
    <row r="8" spans="1:18" ht="18" customHeight="1" x14ac:dyDescent="0.25">
      <c r="A8" s="606"/>
    </row>
    <row r="9" spans="1:18" ht="18" customHeight="1" x14ac:dyDescent="0.25">
      <c r="A9" s="606" t="s">
        <v>208</v>
      </c>
    </row>
    <row r="10" spans="1:18" ht="18" customHeight="1" x14ac:dyDescent="0.25">
      <c r="A10" s="606" t="s">
        <v>205</v>
      </c>
    </row>
    <row r="11" spans="1:18" ht="18" customHeight="1" x14ac:dyDescent="0.25">
      <c r="A11" s="606"/>
    </row>
    <row r="12" spans="1:18" ht="18" customHeight="1" x14ac:dyDescent="0.25">
      <c r="A12" s="606" t="s">
        <v>200</v>
      </c>
    </row>
    <row r="13" spans="1:18" ht="18" customHeight="1" x14ac:dyDescent="0.25">
      <c r="A13" s="606" t="s">
        <v>202</v>
      </c>
    </row>
    <row r="14" spans="1:18" ht="18" customHeight="1" x14ac:dyDescent="0.25">
      <c r="A14" s="606" t="s">
        <v>203</v>
      </c>
    </row>
    <row r="15" spans="1:18" ht="18" customHeight="1" x14ac:dyDescent="0.25">
      <c r="A15" s="606"/>
    </row>
    <row r="16" spans="1:18" ht="18" customHeight="1" x14ac:dyDescent="0.25">
      <c r="A16" s="606"/>
    </row>
    <row r="17" spans="1:1" ht="18" customHeight="1" x14ac:dyDescent="0.25">
      <c r="A17" s="606"/>
    </row>
    <row r="18" spans="1:1" ht="18" customHeight="1" x14ac:dyDescent="0.25">
      <c r="A18" s="606"/>
    </row>
    <row r="19" spans="1:1" ht="18" customHeight="1" x14ac:dyDescent="0.25">
      <c r="A19" s="621"/>
    </row>
    <row r="20" spans="1:1" ht="18" customHeight="1" x14ac:dyDescent="0.25">
      <c r="A20" s="621"/>
    </row>
    <row r="21" spans="1:1" ht="18" customHeight="1" x14ac:dyDescent="0.25">
      <c r="A21" s="621"/>
    </row>
    <row r="22" spans="1:1" ht="18" customHeight="1" x14ac:dyDescent="0.25">
      <c r="A22" s="621"/>
    </row>
  </sheetData>
  <sheetProtection sheet="1" objects="1" scenarios="1"/>
  <mergeCells count="1">
    <mergeCell ref="A1:A2"/>
  </mergeCells>
  <dataValidations count="1">
    <dataValidation type="list" allowBlank="1" showInputMessage="1" showErrorMessage="1" sqref="G6" xr:uid="{00000000-0002-0000-1200-000000000000}">
      <formula1>"CONCLUÍDO,AGUARDANDO INÍCIO,CANCELADO"</formula1>
    </dataValidation>
  </dataValidations>
  <hyperlinks>
    <hyperlink ref="A6" location="Ação!A1" display="Ação" xr:uid="{00000000-0004-0000-1200-000000000000}"/>
    <hyperlink ref="A7" location="Resultado!A1" display="Resultado" xr:uid="{00000000-0004-0000-1200-000001000000}"/>
    <hyperlink ref="A3" location="Menu!A1" display="Início" xr:uid="{00000000-0004-0000-1200-000002000000}"/>
    <hyperlink ref="A5" location="Diagnostico!A1" display="Diagnóstico" xr:uid="{00000000-0004-0000-1200-000003000000}"/>
    <hyperlink ref="A9" location="Registrar!A1" display="Registrar" xr:uid="{00000000-0004-0000-1200-000004000000}"/>
    <hyperlink ref="A10" location="'Banco de Dados'!A1" display="Banco de dados" xr:uid="{00000000-0004-0000-1200-000005000000}"/>
    <hyperlink ref="A12" location="Ajustes!A1" display="Ajustes" xr:uid="{00000000-0004-0000-1200-000006000000}"/>
    <hyperlink ref="A14" location="Sobre!A1" display="Atualizar Planilha" xr:uid="{00000000-0004-0000-1200-000007000000}"/>
    <hyperlink ref="A13" location="'Ajuda-videos'!A1" display="Ajuda e créditos" xr:uid="{00000000-0004-0000-1200-000008000000}"/>
  </hyperlink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9"/>
  <dimension ref="A1:Q40"/>
  <sheetViews>
    <sheetView showGridLines="0" workbookViewId="0">
      <selection activeCell="U13" sqref="U13"/>
    </sheetView>
  </sheetViews>
  <sheetFormatPr defaultColWidth="9.140625" defaultRowHeight="18" customHeight="1" x14ac:dyDescent="0.25"/>
  <cols>
    <col min="1" max="1" width="18.7109375" customWidth="1"/>
  </cols>
  <sheetData>
    <row r="1" spans="1:17" ht="18" customHeight="1" x14ac:dyDescent="0.35">
      <c r="A1" s="963"/>
      <c r="B1" s="111" t="s">
        <v>363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</row>
    <row r="4" spans="1:17" ht="18" customHeight="1" x14ac:dyDescent="0.35">
      <c r="A4" s="606"/>
      <c r="C4" s="337" t="s">
        <v>369</v>
      </c>
      <c r="D4" s="338"/>
      <c r="E4" s="338"/>
      <c r="F4" s="338"/>
      <c r="G4" s="338"/>
      <c r="H4" s="338"/>
    </row>
    <row r="5" spans="1:17" ht="18" customHeight="1" x14ac:dyDescent="0.35">
      <c r="A5" s="606" t="s">
        <v>201</v>
      </c>
      <c r="C5" s="339" t="s">
        <v>370</v>
      </c>
      <c r="D5" s="338"/>
      <c r="E5" s="338"/>
      <c r="F5" s="338"/>
      <c r="G5" s="338"/>
      <c r="H5" s="338"/>
    </row>
    <row r="6" spans="1:17" ht="18" customHeight="1" x14ac:dyDescent="0.35">
      <c r="A6" s="606" t="s">
        <v>198</v>
      </c>
      <c r="C6" s="339" t="s">
        <v>371</v>
      </c>
      <c r="D6" s="338"/>
      <c r="E6" s="338"/>
      <c r="F6" s="338"/>
      <c r="G6" s="338"/>
      <c r="H6" s="338"/>
    </row>
    <row r="7" spans="1:17" ht="18" customHeight="1" x14ac:dyDescent="0.35">
      <c r="A7" s="606" t="s">
        <v>199</v>
      </c>
      <c r="C7" s="339" t="s">
        <v>372</v>
      </c>
      <c r="D7" s="338"/>
      <c r="E7" s="338"/>
      <c r="F7" s="338"/>
      <c r="G7" s="338"/>
      <c r="H7" s="338"/>
    </row>
    <row r="8" spans="1:17" ht="18" customHeight="1" x14ac:dyDescent="0.35">
      <c r="A8" s="606"/>
      <c r="C8" s="339"/>
      <c r="D8" s="338"/>
      <c r="E8" s="338"/>
      <c r="F8" s="338"/>
      <c r="G8" s="338"/>
      <c r="H8" s="338"/>
    </row>
    <row r="9" spans="1:17" ht="18" customHeight="1" x14ac:dyDescent="0.35">
      <c r="A9" s="606" t="s">
        <v>208</v>
      </c>
      <c r="C9" s="339"/>
      <c r="D9" s="338"/>
      <c r="E9" s="338"/>
      <c r="F9" s="338"/>
      <c r="G9" s="338"/>
      <c r="H9" s="338"/>
    </row>
    <row r="10" spans="1:17" ht="18" customHeight="1" x14ac:dyDescent="0.35">
      <c r="A10" s="606" t="s">
        <v>205</v>
      </c>
      <c r="C10" s="339"/>
      <c r="D10" s="338"/>
      <c r="E10" s="338"/>
      <c r="F10" s="338"/>
      <c r="G10" s="338"/>
      <c r="H10" s="338"/>
    </row>
    <row r="11" spans="1:17" ht="18" customHeight="1" x14ac:dyDescent="0.35">
      <c r="A11" s="606"/>
      <c r="C11" s="339"/>
      <c r="D11" s="338"/>
      <c r="E11" s="338"/>
      <c r="F11" s="338"/>
      <c r="G11" s="338"/>
      <c r="H11" s="338"/>
    </row>
    <row r="12" spans="1:17" ht="18" customHeight="1" x14ac:dyDescent="0.35">
      <c r="A12" s="606" t="s">
        <v>200</v>
      </c>
      <c r="C12" s="339"/>
      <c r="D12" s="338"/>
      <c r="E12" s="338"/>
      <c r="F12" s="338"/>
      <c r="G12" s="338"/>
      <c r="H12" s="338"/>
    </row>
    <row r="13" spans="1:17" ht="18" customHeight="1" x14ac:dyDescent="0.35">
      <c r="A13" s="615" t="s">
        <v>202</v>
      </c>
      <c r="C13" s="339"/>
      <c r="D13" s="338"/>
      <c r="E13" s="338"/>
      <c r="F13" s="338"/>
      <c r="G13" s="338"/>
      <c r="H13" s="338"/>
    </row>
    <row r="14" spans="1:17" ht="18" customHeight="1" x14ac:dyDescent="0.35">
      <c r="A14" s="606" t="s">
        <v>203</v>
      </c>
      <c r="C14" s="339"/>
      <c r="D14" s="338"/>
      <c r="E14" s="338"/>
      <c r="F14" s="338"/>
      <c r="G14" s="338"/>
      <c r="H14" s="338"/>
    </row>
    <row r="15" spans="1:17" ht="18" customHeight="1" x14ac:dyDescent="0.35">
      <c r="A15" s="606"/>
      <c r="C15" s="339"/>
      <c r="D15" s="338"/>
      <c r="E15" s="338"/>
      <c r="F15" s="338"/>
      <c r="G15" s="338"/>
      <c r="H15" s="338"/>
    </row>
    <row r="16" spans="1:17" ht="18" customHeight="1" x14ac:dyDescent="0.35">
      <c r="A16" s="606"/>
      <c r="C16" s="339"/>
      <c r="D16" s="338"/>
      <c r="E16" s="338"/>
      <c r="F16" s="338"/>
      <c r="G16" s="338"/>
      <c r="H16" s="338"/>
    </row>
    <row r="17" spans="1:17" ht="18" customHeight="1" x14ac:dyDescent="0.35">
      <c r="A17" s="606"/>
      <c r="C17" s="339"/>
      <c r="D17" s="338"/>
      <c r="E17" s="338"/>
      <c r="F17" s="338"/>
      <c r="G17" s="338"/>
      <c r="H17" s="338"/>
    </row>
    <row r="18" spans="1:17" ht="18" customHeight="1" x14ac:dyDescent="0.35">
      <c r="A18" s="606"/>
      <c r="D18" s="338"/>
      <c r="E18" s="338"/>
      <c r="F18" s="338"/>
      <c r="G18" s="338"/>
      <c r="H18" s="338"/>
    </row>
    <row r="19" spans="1:17" ht="18" customHeight="1" x14ac:dyDescent="0.25">
      <c r="A19" s="621"/>
      <c r="C19" s="982" t="s">
        <v>364</v>
      </c>
      <c r="D19" s="982"/>
      <c r="E19" s="982"/>
      <c r="F19" s="982"/>
      <c r="G19" s="982"/>
      <c r="H19" s="982"/>
      <c r="I19" s="982"/>
      <c r="J19" s="982"/>
      <c r="K19" s="982"/>
      <c r="L19" s="982"/>
      <c r="M19" s="982"/>
      <c r="N19" s="982"/>
      <c r="O19" s="982"/>
      <c r="P19" s="982"/>
      <c r="Q19" s="982"/>
    </row>
    <row r="20" spans="1:17" ht="18" customHeight="1" x14ac:dyDescent="0.25">
      <c r="A20" s="621"/>
      <c r="C20" s="982"/>
      <c r="D20" s="982"/>
      <c r="E20" s="982"/>
      <c r="F20" s="982"/>
      <c r="G20" s="982"/>
      <c r="H20" s="982"/>
      <c r="I20" s="982"/>
      <c r="J20" s="982"/>
      <c r="K20" s="982"/>
      <c r="L20" s="982"/>
      <c r="M20" s="982"/>
      <c r="N20" s="982"/>
      <c r="O20" s="982"/>
      <c r="P20" s="982"/>
      <c r="Q20" s="982"/>
    </row>
    <row r="21" spans="1:17" ht="18" customHeight="1" x14ac:dyDescent="0.25">
      <c r="A21" s="621"/>
      <c r="C21" s="982"/>
      <c r="D21" s="982"/>
      <c r="E21" s="982"/>
      <c r="F21" s="982"/>
      <c r="G21" s="982"/>
      <c r="H21" s="982"/>
      <c r="I21" s="982"/>
      <c r="J21" s="982"/>
      <c r="K21" s="982"/>
      <c r="L21" s="982"/>
      <c r="M21" s="982"/>
      <c r="N21" s="982"/>
      <c r="O21" s="982"/>
      <c r="P21" s="982"/>
      <c r="Q21" s="982"/>
    </row>
    <row r="22" spans="1:17" ht="18" customHeight="1" x14ac:dyDescent="0.35">
      <c r="A22" s="621"/>
      <c r="D22" s="338"/>
      <c r="E22" s="338"/>
      <c r="F22" s="338"/>
      <c r="G22" s="338"/>
      <c r="H22" s="338"/>
    </row>
    <row r="23" spans="1:17" ht="18" customHeight="1" x14ac:dyDescent="0.35">
      <c r="C23" s="339" t="s">
        <v>373</v>
      </c>
      <c r="D23" s="338"/>
      <c r="E23" s="338"/>
      <c r="F23" s="338"/>
      <c r="G23" s="338"/>
      <c r="H23" s="338"/>
    </row>
    <row r="24" spans="1:17" ht="18" customHeight="1" x14ac:dyDescent="0.25">
      <c r="C24" s="982" t="s">
        <v>365</v>
      </c>
      <c r="D24" s="982"/>
      <c r="E24" s="982"/>
      <c r="F24" s="982"/>
      <c r="G24" s="982"/>
      <c r="H24" s="982"/>
      <c r="I24" s="982"/>
      <c r="J24" s="982"/>
      <c r="K24" s="982"/>
      <c r="L24" s="982"/>
      <c r="M24" s="982"/>
      <c r="N24" s="982"/>
      <c r="O24" s="982"/>
      <c r="P24" s="982"/>
      <c r="Q24" s="982"/>
    </row>
    <row r="25" spans="1:17" ht="18" customHeight="1" x14ac:dyDescent="0.25">
      <c r="C25" s="982"/>
      <c r="D25" s="982"/>
      <c r="E25" s="982"/>
      <c r="F25" s="982"/>
      <c r="G25" s="982"/>
      <c r="H25" s="982"/>
      <c r="I25" s="982"/>
      <c r="J25" s="982"/>
      <c r="K25" s="982"/>
      <c r="L25" s="982"/>
      <c r="M25" s="982"/>
      <c r="N25" s="982"/>
      <c r="O25" s="982"/>
      <c r="P25" s="982"/>
      <c r="Q25" s="982"/>
    </row>
    <row r="26" spans="1:17" ht="18" customHeight="1" x14ac:dyDescent="0.25">
      <c r="C26" s="982"/>
      <c r="D26" s="982"/>
      <c r="E26" s="982"/>
      <c r="F26" s="982"/>
      <c r="G26" s="982"/>
      <c r="H26" s="982"/>
      <c r="I26" s="982"/>
      <c r="J26" s="982"/>
      <c r="K26" s="982"/>
      <c r="L26" s="982"/>
      <c r="M26" s="982"/>
      <c r="N26" s="982"/>
      <c r="O26" s="982"/>
      <c r="P26" s="982"/>
      <c r="Q26" s="982"/>
    </row>
    <row r="28" spans="1:17" ht="18" customHeight="1" x14ac:dyDescent="0.25">
      <c r="C28" s="339" t="s">
        <v>371</v>
      </c>
    </row>
    <row r="29" spans="1:17" ht="18" customHeight="1" x14ac:dyDescent="0.25">
      <c r="C29" s="982" t="s">
        <v>366</v>
      </c>
      <c r="D29" s="982"/>
      <c r="E29" s="982"/>
      <c r="F29" s="982"/>
      <c r="G29" s="982"/>
      <c r="H29" s="982"/>
      <c r="I29" s="982"/>
      <c r="J29" s="982"/>
      <c r="K29" s="982"/>
      <c r="L29" s="982"/>
      <c r="M29" s="982"/>
      <c r="N29" s="982"/>
      <c r="O29" s="982"/>
      <c r="P29" s="982"/>
      <c r="Q29" s="982"/>
    </row>
    <row r="30" spans="1:17" ht="18" customHeight="1" x14ac:dyDescent="0.25">
      <c r="C30" s="982"/>
      <c r="D30" s="982"/>
      <c r="E30" s="982"/>
      <c r="F30" s="982"/>
      <c r="G30" s="982"/>
      <c r="H30" s="982"/>
      <c r="I30" s="982"/>
      <c r="J30" s="982"/>
      <c r="K30" s="982"/>
      <c r="L30" s="982"/>
      <c r="M30" s="982"/>
      <c r="N30" s="982"/>
      <c r="O30" s="982"/>
      <c r="P30" s="982"/>
      <c r="Q30" s="982"/>
    </row>
    <row r="32" spans="1:17" ht="18" customHeight="1" x14ac:dyDescent="0.25">
      <c r="C32" s="339" t="s">
        <v>372</v>
      </c>
    </row>
    <row r="33" spans="3:17" ht="18" customHeight="1" x14ac:dyDescent="0.25">
      <c r="C33" s="982" t="s">
        <v>367</v>
      </c>
      <c r="D33" s="982"/>
      <c r="E33" s="982"/>
      <c r="F33" s="982"/>
      <c r="G33" s="982"/>
      <c r="H33" s="982"/>
      <c r="I33" s="982"/>
      <c r="J33" s="982"/>
      <c r="K33" s="982"/>
      <c r="L33" s="982"/>
      <c r="M33" s="982"/>
      <c r="N33" s="982"/>
      <c r="O33" s="982"/>
      <c r="P33" s="982"/>
      <c r="Q33" s="982"/>
    </row>
    <row r="34" spans="3:17" ht="18" customHeight="1" x14ac:dyDescent="0.25">
      <c r="C34" s="982"/>
      <c r="D34" s="982"/>
      <c r="E34" s="982"/>
      <c r="F34" s="982"/>
      <c r="G34" s="982"/>
      <c r="H34" s="982"/>
      <c r="I34" s="982"/>
      <c r="J34" s="982"/>
      <c r="K34" s="982"/>
      <c r="L34" s="982"/>
      <c r="M34" s="982"/>
      <c r="N34" s="982"/>
      <c r="O34" s="982"/>
      <c r="P34" s="982"/>
      <c r="Q34" s="982"/>
    </row>
    <row r="36" spans="3:17" ht="18" customHeight="1" x14ac:dyDescent="0.35">
      <c r="C36" s="362" t="s">
        <v>394</v>
      </c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  <c r="O36" s="363"/>
      <c r="P36" s="363"/>
      <c r="Q36" s="363"/>
    </row>
    <row r="38" spans="3:17" ht="18" customHeight="1" x14ac:dyDescent="0.25">
      <c r="C38" s="981" t="s">
        <v>368</v>
      </c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</row>
    <row r="39" spans="3:17" ht="18" customHeight="1" x14ac:dyDescent="0.25"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</row>
    <row r="40" spans="3:17" ht="18" customHeight="1" x14ac:dyDescent="0.25"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</row>
  </sheetData>
  <mergeCells count="6">
    <mergeCell ref="C38:Q40"/>
    <mergeCell ref="C33:Q34"/>
    <mergeCell ref="A1:A2"/>
    <mergeCell ref="C19:Q21"/>
    <mergeCell ref="C24:Q26"/>
    <mergeCell ref="C29:Q30"/>
  </mergeCells>
  <hyperlinks>
    <hyperlink ref="A6" location="Ação!A1" display="Ação" xr:uid="{00000000-0004-0000-1300-000000000000}"/>
    <hyperlink ref="A7" location="Resultado!A1" display="Resultado" xr:uid="{00000000-0004-0000-1300-000001000000}"/>
    <hyperlink ref="A3" location="Menu!A1" display="Início" xr:uid="{00000000-0004-0000-1300-000002000000}"/>
    <hyperlink ref="A5" location="Diagnostico!A1" display="Diagnóstico" xr:uid="{00000000-0004-0000-1300-000003000000}"/>
    <hyperlink ref="A9" location="Registrar!A1" display="Registrar" xr:uid="{00000000-0004-0000-1300-000004000000}"/>
    <hyperlink ref="A10" location="'Banco de Dados'!A1" display="Banco de dados" xr:uid="{00000000-0004-0000-1300-000005000000}"/>
    <hyperlink ref="A12" location="Ajustes!A1" display="Ajustes" xr:uid="{00000000-0004-0000-1300-000006000000}"/>
    <hyperlink ref="A14" location="Sobre!A1" display="Atualizar Planilha" xr:uid="{00000000-0004-0000-1300-000007000000}"/>
    <hyperlink ref="A13" location="'Ajuda-videos'!A1" display="Ajuda e créditos" xr:uid="{00000000-0004-0000-1300-000008000000}"/>
  </hyperlink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8"/>
  <dimension ref="A1:Q33"/>
  <sheetViews>
    <sheetView showGridLines="0" showZeros="0" workbookViewId="0">
      <selection activeCell="E33" sqref="E33"/>
    </sheetView>
  </sheetViews>
  <sheetFormatPr defaultColWidth="9.140625" defaultRowHeight="18" customHeight="1" x14ac:dyDescent="0.25"/>
  <cols>
    <col min="1" max="1" width="18.7109375" customWidth="1"/>
    <col min="2" max="2" width="3.140625" customWidth="1"/>
    <col min="3" max="5" width="10.7109375" customWidth="1"/>
    <col min="6" max="6" width="6.140625" customWidth="1"/>
    <col min="7" max="17" width="10.7109375" customWidth="1"/>
  </cols>
  <sheetData>
    <row r="1" spans="1:17" ht="18" customHeight="1" x14ac:dyDescent="0.35">
      <c r="A1" s="963"/>
      <c r="B1" s="111" t="s">
        <v>353</v>
      </c>
      <c r="F1" s="22"/>
      <c r="P1" s="57"/>
      <c r="Q1" s="57"/>
    </row>
    <row r="2" spans="1:17" s="4" customFormat="1" ht="18" customHeight="1" x14ac:dyDescent="0.35">
      <c r="A2" s="964"/>
      <c r="B2" s="691"/>
      <c r="C2" s="691"/>
      <c r="D2" s="5" t="s">
        <v>472</v>
      </c>
      <c r="E2" s="5"/>
      <c r="F2" s="5"/>
      <c r="G2" s="5"/>
      <c r="H2" s="5"/>
      <c r="I2" s="5"/>
      <c r="J2" s="5"/>
      <c r="K2" s="626"/>
      <c r="L2" s="692" t="s">
        <v>360</v>
      </c>
      <c r="M2" s="693">
        <f ca="1">SUM(C5,C10,C15,C21,C26,C31)</f>
        <v>2</v>
      </c>
      <c r="N2" s="5"/>
      <c r="O2" s="5"/>
      <c r="P2" s="5"/>
      <c r="Q2" s="5"/>
    </row>
    <row r="3" spans="1:17" ht="18" customHeight="1" x14ac:dyDescent="0.25">
      <c r="A3" s="606" t="s">
        <v>0</v>
      </c>
    </row>
    <row r="4" spans="1:17" ht="18" customHeight="1" x14ac:dyDescent="0.25">
      <c r="A4" s="606"/>
      <c r="C4" s="313" t="s">
        <v>352</v>
      </c>
      <c r="D4" s="313"/>
      <c r="E4" s="313"/>
      <c r="G4" s="984" t="str">
        <f ca="1">IF(C5&lt;&gt;"","Veja no banco de dados as contas que estão vencidas.","")</f>
        <v>Veja no banco de dados as contas que estão vencidas.</v>
      </c>
      <c r="H4" s="984"/>
      <c r="I4" s="984"/>
      <c r="J4" s="984"/>
      <c r="K4" s="984"/>
      <c r="L4" s="984"/>
      <c r="M4" s="984"/>
      <c r="O4" s="983" t="str">
        <f>CONCATENATE("Você possui ",'Banco de Dados'!I1," registros no banco de dados")</f>
        <v>Você possui 0 registros no banco de dados</v>
      </c>
      <c r="P4" s="983"/>
    </row>
    <row r="5" spans="1:17" ht="18" customHeight="1" x14ac:dyDescent="0.25">
      <c r="A5" s="548" t="s">
        <v>201</v>
      </c>
      <c r="C5" s="986">
        <f ca="1">SUMPRODUCT(--(BancoDeDados[STATUS]="Vencido"))</f>
        <v>0</v>
      </c>
      <c r="D5" s="986"/>
      <c r="E5" s="986"/>
      <c r="G5" s="984"/>
      <c r="H5" s="984"/>
      <c r="I5" s="984"/>
      <c r="J5" s="984"/>
      <c r="K5" s="984"/>
      <c r="L5" s="984"/>
      <c r="M5" s="984"/>
      <c r="O5" s="983"/>
      <c r="P5" s="983"/>
    </row>
    <row r="6" spans="1:17" ht="18" customHeight="1" x14ac:dyDescent="0.25">
      <c r="A6" s="606" t="s">
        <v>198</v>
      </c>
      <c r="C6" s="986"/>
      <c r="D6" s="986"/>
      <c r="E6" s="986"/>
      <c r="G6" s="984"/>
      <c r="H6" s="984"/>
      <c r="I6" s="984"/>
      <c r="J6" s="984"/>
      <c r="K6" s="984"/>
      <c r="L6" s="984"/>
      <c r="M6" s="984"/>
      <c r="O6" s="983"/>
      <c r="P6" s="983"/>
    </row>
    <row r="7" spans="1:17" ht="18" customHeight="1" x14ac:dyDescent="0.25">
      <c r="A7" s="606" t="s">
        <v>199</v>
      </c>
      <c r="C7" s="322"/>
      <c r="D7" s="322"/>
    </row>
    <row r="8" spans="1:17" ht="18" customHeight="1" x14ac:dyDescent="0.25">
      <c r="A8" s="606"/>
    </row>
    <row r="9" spans="1:17" ht="18" customHeight="1" x14ac:dyDescent="0.25">
      <c r="A9" s="606" t="s">
        <v>208</v>
      </c>
      <c r="C9" s="313" t="s">
        <v>354</v>
      </c>
      <c r="D9" s="313"/>
      <c r="E9" s="313"/>
      <c r="G9" s="984" t="str">
        <f>IF(C10&lt;&gt;"","Escolha um sonho e transforme-o em um projeto e depois realize-o.","")</f>
        <v>Escolha um sonho e transforme-o em um projeto e depois realize-o.</v>
      </c>
      <c r="H9" s="984"/>
      <c r="I9" s="984"/>
      <c r="J9" s="984"/>
      <c r="K9" s="984"/>
      <c r="L9" s="984"/>
      <c r="M9" s="984"/>
    </row>
    <row r="10" spans="1:17" ht="18" customHeight="1" x14ac:dyDescent="0.25">
      <c r="A10" s="606" t="s">
        <v>205</v>
      </c>
      <c r="C10" s="986">
        <f>IF('Projeto-Sonho'!B4="",1,"")</f>
        <v>1</v>
      </c>
      <c r="D10" s="986"/>
      <c r="E10" s="986"/>
      <c r="G10" s="984"/>
      <c r="H10" s="984"/>
      <c r="I10" s="984"/>
      <c r="J10" s="984"/>
      <c r="K10" s="984"/>
      <c r="L10" s="984"/>
      <c r="M10" s="984"/>
    </row>
    <row r="11" spans="1:17" ht="18" customHeight="1" x14ac:dyDescent="0.25">
      <c r="A11" s="606"/>
      <c r="C11" s="986"/>
      <c r="D11" s="986"/>
      <c r="E11" s="986"/>
      <c r="G11" s="984"/>
      <c r="H11" s="984"/>
      <c r="I11" s="984"/>
      <c r="J11" s="984"/>
      <c r="K11" s="984"/>
      <c r="L11" s="984"/>
      <c r="M11" s="984"/>
    </row>
    <row r="12" spans="1:17" ht="18" customHeight="1" x14ac:dyDescent="0.25">
      <c r="A12" s="606" t="s">
        <v>200</v>
      </c>
      <c r="E12" s="325" t="s">
        <v>351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  <c r="C14" s="313" t="s">
        <v>356</v>
      </c>
      <c r="D14" s="313"/>
      <c r="E14" s="313"/>
      <c r="G14" s="984" t="str">
        <f ca="1">IF(C15&lt;&gt;"",CONCATENATE("Você possui ",C15," contas com saldo baixo. O que está acontecendo com suas finanças? Faça uma revisão e corrija essa situação."),"")</f>
        <v>Você possui 0 contas com saldo baixo. O que está acontecendo com suas finanças? Faça uma revisão e corrija essa situação.</v>
      </c>
      <c r="H14" s="984"/>
      <c r="I14" s="984"/>
      <c r="J14" s="984"/>
      <c r="K14" s="984"/>
      <c r="L14" s="984"/>
      <c r="M14" s="984"/>
    </row>
    <row r="15" spans="1:17" ht="18" customHeight="1" x14ac:dyDescent="0.25">
      <c r="A15" s="606"/>
      <c r="C15" s="986">
        <f ca="1">SUMPRODUCT(--(TContasBancariasCartoes[CARTÃO DE CRÉDITO]&lt;&gt;"SIM"),--(TContasBancariasCartoes[SALDO ATUAL]&lt;&gt;0),--(TContasBancariasCartoes[SALDO ATUAL]&lt;E17))</f>
        <v>0</v>
      </c>
      <c r="D15" s="986"/>
      <c r="E15" s="986"/>
      <c r="G15" s="984"/>
      <c r="H15" s="984"/>
      <c r="I15" s="984"/>
      <c r="J15" s="984"/>
      <c r="K15" s="984"/>
      <c r="L15" s="984"/>
      <c r="M15" s="984"/>
    </row>
    <row r="16" spans="1:17" ht="18" customHeight="1" x14ac:dyDescent="0.25">
      <c r="A16" s="606"/>
      <c r="C16" s="986"/>
      <c r="D16" s="986"/>
      <c r="E16" s="986"/>
      <c r="G16" s="984"/>
      <c r="H16" s="984"/>
      <c r="I16" s="984"/>
      <c r="J16" s="984"/>
      <c r="K16" s="984"/>
      <c r="L16" s="984"/>
      <c r="M16" s="984"/>
    </row>
    <row r="17" spans="1:13" ht="18" customHeight="1" x14ac:dyDescent="0.25">
      <c r="A17" s="606"/>
      <c r="D17" s="324" t="s">
        <v>357</v>
      </c>
      <c r="E17" s="326">
        <v>500</v>
      </c>
    </row>
    <row r="18" spans="1:13" ht="18" customHeight="1" x14ac:dyDescent="0.25">
      <c r="A18" s="606"/>
      <c r="E18" s="325" t="s">
        <v>358</v>
      </c>
    </row>
    <row r="19" spans="1:13" ht="18" customHeight="1" x14ac:dyDescent="0.25">
      <c r="A19" s="621"/>
    </row>
    <row r="20" spans="1:13" ht="18" customHeight="1" x14ac:dyDescent="0.25">
      <c r="A20" s="621"/>
      <c r="C20" s="313" t="s">
        <v>377</v>
      </c>
      <c r="D20" s="313"/>
      <c r="E20" s="313"/>
      <c r="G20" s="984" t="str">
        <f>IF(C21&lt;&gt;"","Defina suas metas de Rendimentos e Despesas. Depois realize o acompanhamento usando o Acompanhamento de Metas","")</f>
        <v>Defina suas metas de Rendimentos e Despesas. Depois realize o acompanhamento usando o Acompanhamento de Metas</v>
      </c>
      <c r="H20" s="984"/>
      <c r="I20" s="984"/>
      <c r="J20" s="984"/>
      <c r="K20" s="984"/>
      <c r="L20" s="984"/>
      <c r="M20" s="984"/>
    </row>
    <row r="21" spans="1:13" ht="18" customHeight="1" x14ac:dyDescent="0.25">
      <c r="A21" s="621"/>
      <c r="C21" s="987">
        <f>IF(COUNTA(TMetas[GRUPO])=0,1,0)</f>
        <v>1</v>
      </c>
      <c r="D21" s="987"/>
      <c r="E21" s="987"/>
      <c r="G21" s="984"/>
      <c r="H21" s="984"/>
      <c r="I21" s="984"/>
      <c r="J21" s="984"/>
      <c r="K21" s="984"/>
      <c r="L21" s="984"/>
      <c r="M21" s="984"/>
    </row>
    <row r="22" spans="1:13" ht="18" customHeight="1" x14ac:dyDescent="0.25">
      <c r="A22" s="621"/>
      <c r="C22" s="987"/>
      <c r="D22" s="987"/>
      <c r="E22" s="987"/>
      <c r="G22" s="984"/>
      <c r="H22" s="984"/>
      <c r="I22" s="984"/>
      <c r="J22" s="984"/>
      <c r="K22" s="984"/>
      <c r="L22" s="984"/>
      <c r="M22" s="984"/>
    </row>
    <row r="23" spans="1:13" ht="18" customHeight="1" x14ac:dyDescent="0.25">
      <c r="A23" s="621"/>
      <c r="E23" s="325" t="s">
        <v>359</v>
      </c>
    </row>
    <row r="24" spans="1:13" ht="18" customHeight="1" x14ac:dyDescent="0.25">
      <c r="A24" s="621"/>
    </row>
    <row r="25" spans="1:13" ht="18" customHeight="1" x14ac:dyDescent="0.25">
      <c r="A25" s="621"/>
      <c r="C25" s="313" t="s">
        <v>408</v>
      </c>
      <c r="D25" s="313"/>
      <c r="E25" s="313"/>
      <c r="G25" s="984" t="str">
        <f ca="1">IF(C26&lt;&gt;0,"Você possui compras de cartão de crédito vencida. Normalmente os juros de cartões são abusivos, cuidado com faturas vencidas.","")</f>
        <v>Você possui compras de cartão de crédito vencida. Normalmente os juros de cartões são abusivos, cuidado com faturas vencidas.</v>
      </c>
      <c r="H25" s="984"/>
      <c r="I25" s="984"/>
      <c r="J25" s="984"/>
      <c r="K25" s="984"/>
      <c r="L25" s="984"/>
      <c r="M25" s="984"/>
    </row>
    <row r="26" spans="1:13" ht="18" customHeight="1" x14ac:dyDescent="0.25">
      <c r="A26" s="621"/>
      <c r="C26" s="985" t="str">
        <f ca="1">IFERROR(SUMPRODUCT(--(BancoDeDados[STATUS]="Vencido"),--(BancoDeDados[cartão]="Sim")),"")</f>
        <v/>
      </c>
      <c r="D26" s="985"/>
      <c r="E26" s="985"/>
      <c r="G26" s="984"/>
      <c r="H26" s="984"/>
      <c r="I26" s="984"/>
      <c r="J26" s="984"/>
      <c r="K26" s="984"/>
      <c r="L26" s="984"/>
      <c r="M26" s="984"/>
    </row>
    <row r="27" spans="1:13" ht="18" customHeight="1" x14ac:dyDescent="0.25">
      <c r="A27" s="621"/>
      <c r="C27" s="985"/>
      <c r="D27" s="985"/>
      <c r="E27" s="985"/>
      <c r="G27" s="984"/>
      <c r="H27" s="984"/>
      <c r="I27" s="984"/>
      <c r="J27" s="984"/>
      <c r="K27" s="984"/>
      <c r="L27" s="984"/>
      <c r="M27" s="984"/>
    </row>
    <row r="28" spans="1:13" ht="18" customHeight="1" x14ac:dyDescent="0.25">
      <c r="A28" s="621"/>
      <c r="E28" s="325" t="s">
        <v>361</v>
      </c>
    </row>
    <row r="29" spans="1:13" ht="18" customHeight="1" x14ac:dyDescent="0.25">
      <c r="A29" s="621"/>
    </row>
    <row r="30" spans="1:13" ht="18" customHeight="1" x14ac:dyDescent="0.25">
      <c r="A30" s="621"/>
      <c r="C30" s="313" t="s">
        <v>406</v>
      </c>
      <c r="D30" s="313"/>
      <c r="E30" s="313"/>
      <c r="G30" s="984" t="str">
        <f ca="1">IF(C31&lt;&gt;0,CONCATENATE("Você possui ",C31," garantia(s) acabando nestes proxímos 45 dias.",""),"")</f>
        <v/>
      </c>
      <c r="H30" s="984"/>
      <c r="I30" s="984"/>
      <c r="J30" s="984"/>
      <c r="K30" s="984"/>
      <c r="L30" s="984"/>
      <c r="M30" s="984"/>
    </row>
    <row r="31" spans="1:13" ht="18" customHeight="1" x14ac:dyDescent="0.25">
      <c r="A31" s="621"/>
      <c r="C31" s="985">
        <f ca="1">SUMPRODUCT(--(TGarantias[ALERTA]="Garantia acabando"))</f>
        <v>0</v>
      </c>
      <c r="D31" s="985"/>
      <c r="E31" s="985"/>
      <c r="G31" s="984"/>
      <c r="H31" s="984"/>
      <c r="I31" s="984"/>
      <c r="J31" s="984"/>
      <c r="K31" s="984"/>
      <c r="L31" s="984"/>
      <c r="M31" s="984"/>
    </row>
    <row r="32" spans="1:13" ht="18" customHeight="1" x14ac:dyDescent="0.25">
      <c r="A32" s="621"/>
      <c r="C32" s="985"/>
      <c r="D32" s="985"/>
      <c r="E32" s="985"/>
      <c r="G32" s="984"/>
      <c r="H32" s="984"/>
      <c r="I32" s="984"/>
      <c r="J32" s="984"/>
      <c r="K32" s="984"/>
      <c r="L32" s="984"/>
      <c r="M32" s="984"/>
    </row>
    <row r="33" spans="1:5" ht="18" customHeight="1" x14ac:dyDescent="0.25">
      <c r="A33" s="621"/>
      <c r="E33" s="383" t="s">
        <v>407</v>
      </c>
    </row>
  </sheetData>
  <mergeCells count="14">
    <mergeCell ref="O4:P6"/>
    <mergeCell ref="G30:M32"/>
    <mergeCell ref="C31:E32"/>
    <mergeCell ref="A1:A2"/>
    <mergeCell ref="C5:E6"/>
    <mergeCell ref="C10:E11"/>
    <mergeCell ref="G25:M27"/>
    <mergeCell ref="C26:E27"/>
    <mergeCell ref="C15:E16"/>
    <mergeCell ref="G4:M6"/>
    <mergeCell ref="G9:M11"/>
    <mergeCell ref="G14:M16"/>
    <mergeCell ref="G20:M22"/>
    <mergeCell ref="C21:E22"/>
  </mergeCells>
  <hyperlinks>
    <hyperlink ref="A6" location="Ação!A1" display="Ação" xr:uid="{00000000-0004-0000-1400-000000000000}"/>
    <hyperlink ref="A7" location="Resultado!A1" display="Resultado" xr:uid="{00000000-0004-0000-1400-000001000000}"/>
    <hyperlink ref="A3" location="Menu!A1" display="Início" xr:uid="{00000000-0004-0000-1400-000002000000}"/>
    <hyperlink ref="A5" location="Diagnostico!A1" display="Diagnóstico" xr:uid="{00000000-0004-0000-1400-000003000000}"/>
    <hyperlink ref="A9" location="Registrar!A1" display="Registrar" xr:uid="{00000000-0004-0000-1400-000004000000}"/>
    <hyperlink ref="A10" location="'Banco de Dados'!A1" display="Banco de dados" xr:uid="{00000000-0004-0000-1400-000005000000}"/>
    <hyperlink ref="A12" location="Ajustes!A1" display="Ajustes" xr:uid="{00000000-0004-0000-1400-000006000000}"/>
    <hyperlink ref="A14" location="Sobre!A1" display="Atualizar Planilha" xr:uid="{00000000-0004-0000-1400-000007000000}"/>
    <hyperlink ref="A13" location="'Ajuda-videos'!A1" display="Ajuda e créditos" xr:uid="{00000000-0004-0000-1400-000008000000}"/>
    <hyperlink ref="E12" location="'Projeto-Sonho'!A1" display="Ver sonho" xr:uid="{00000000-0004-0000-1400-000009000000}"/>
    <hyperlink ref="E23" location="Metas!A1" display="Ver metas" xr:uid="{00000000-0004-0000-1400-00000A000000}"/>
    <hyperlink ref="E28" location="'Conta do Cartão'!A1" display="Ver fatura" xr:uid="{00000000-0004-0000-1400-00000B000000}"/>
    <hyperlink ref="E33" location="Garantias!A1" display="Ver fatura" xr:uid="{00000000-0004-0000-1400-00000C000000}"/>
    <hyperlink ref="E18" location="GrupoCartões!A1" display="Ver contas" xr:uid="{00000000-0004-0000-1400-00000D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utton 2">
              <controlPr defaultSize="0" print="0" autoFill="0" autoPict="0" macro="[0]!MostrarContasVencidas">
                <anchor moveWithCells="1" sizeWithCells="1">
                  <from>
                    <xdr:col>3</xdr:col>
                    <xdr:colOff>76200</xdr:colOff>
                    <xdr:row>6</xdr:row>
                    <xdr:rowOff>9525</xdr:rowOff>
                  </from>
                  <to>
                    <xdr:col>4</xdr:col>
                    <xdr:colOff>714375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7">
    <pageSetUpPr fitToPage="1"/>
  </sheetPr>
  <dimension ref="A1:Q68"/>
  <sheetViews>
    <sheetView showGridLines="0" showZeros="0" workbookViewId="0">
      <selection activeCell="A3" sqref="A3"/>
    </sheetView>
  </sheetViews>
  <sheetFormatPr defaultColWidth="9.140625" defaultRowHeight="18" customHeight="1" x14ac:dyDescent="0.25"/>
  <cols>
    <col min="1" max="1" width="18.7109375" customWidth="1"/>
    <col min="2" max="17" width="16" customWidth="1"/>
  </cols>
  <sheetData>
    <row r="1" spans="1:17" ht="18" customHeight="1" x14ac:dyDescent="0.35">
      <c r="A1" s="963"/>
      <c r="B1" s="111" t="s">
        <v>337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1:17" ht="18" customHeight="1" x14ac:dyDescent="0.25">
      <c r="A4" s="606"/>
      <c r="B4" s="992"/>
      <c r="C4" s="992"/>
      <c r="D4" s="992"/>
      <c r="E4" s="992"/>
      <c r="F4" s="992"/>
      <c r="G4" s="992"/>
      <c r="H4" s="275" t="s">
        <v>302</v>
      </c>
      <c r="I4" s="275" t="s">
        <v>303</v>
      </c>
      <c r="J4" s="275" t="s">
        <v>308</v>
      </c>
      <c r="K4" s="275" t="s">
        <v>307</v>
      </c>
    </row>
    <row r="5" spans="1:17" ht="18" customHeight="1" x14ac:dyDescent="0.25">
      <c r="A5" s="606" t="s">
        <v>201</v>
      </c>
      <c r="B5" s="992"/>
      <c r="C5" s="992"/>
      <c r="D5" s="992"/>
      <c r="E5" s="992"/>
      <c r="F5" s="992"/>
      <c r="G5" s="992"/>
      <c r="H5" s="290"/>
      <c r="I5" s="290"/>
      <c r="J5" s="276" t="str">
        <f ca="1">IF(H5="","",TODAY()-H5)</f>
        <v/>
      </c>
      <c r="K5" s="276" t="str">
        <f ca="1">IF(I5="","",I5-TODAY())</f>
        <v/>
      </c>
    </row>
    <row r="6" spans="1:17" ht="18" customHeight="1" x14ac:dyDescent="0.25">
      <c r="A6" s="548" t="s">
        <v>198</v>
      </c>
      <c r="B6" s="277" t="s">
        <v>305</v>
      </c>
      <c r="C6" s="55"/>
      <c r="D6" s="55"/>
      <c r="E6" s="991" t="s">
        <v>309</v>
      </c>
      <c r="F6" s="991"/>
      <c r="G6" s="55"/>
      <c r="H6" s="55"/>
      <c r="I6" s="55"/>
      <c r="J6" s="336" t="str">
        <f ca="1">IFERROR((D10)/J5,"")</f>
        <v/>
      </c>
      <c r="K6" s="410" t="e">
        <f ca="1">(B7-D10)/K5</f>
        <v>#VALUE!</v>
      </c>
    </row>
    <row r="7" spans="1:17" ht="18" customHeight="1" x14ac:dyDescent="0.25">
      <c r="A7" s="606" t="s">
        <v>199</v>
      </c>
      <c r="B7" s="994">
        <f>K27</f>
        <v>0</v>
      </c>
      <c r="C7" s="994"/>
      <c r="D7" s="994"/>
      <c r="E7" s="278" t="s">
        <v>190</v>
      </c>
      <c r="F7" s="311" t="s">
        <v>310</v>
      </c>
      <c r="G7" s="995"/>
      <c r="H7" s="996"/>
      <c r="I7" s="996"/>
      <c r="J7" s="996"/>
      <c r="K7" s="997"/>
    </row>
    <row r="8" spans="1:17" ht="18" customHeight="1" x14ac:dyDescent="0.25">
      <c r="A8" s="606"/>
      <c r="B8" s="994"/>
      <c r="C8" s="994"/>
      <c r="D8" s="994"/>
      <c r="E8" s="273" t="str">
        <f>IFERROR(D10/B7,"")</f>
        <v/>
      </c>
      <c r="F8" s="319" t="str">
        <f>I52</f>
        <v/>
      </c>
      <c r="G8" s="998"/>
      <c r="H8" s="999"/>
      <c r="I8" s="999"/>
      <c r="J8" s="999"/>
      <c r="K8" s="1000"/>
    </row>
    <row r="9" spans="1:17" ht="18" customHeight="1" x14ac:dyDescent="0.25">
      <c r="A9" s="606" t="s">
        <v>208</v>
      </c>
      <c r="B9" s="277" t="s">
        <v>296</v>
      </c>
      <c r="C9" s="277"/>
      <c r="D9" s="277" t="s">
        <v>304</v>
      </c>
      <c r="G9" s="1001"/>
      <c r="H9" s="1002"/>
      <c r="I9" s="1002"/>
      <c r="J9" s="1002"/>
      <c r="K9" s="1003"/>
    </row>
    <row r="10" spans="1:17" ht="18" customHeight="1" x14ac:dyDescent="0.25">
      <c r="A10" s="606" t="s">
        <v>205</v>
      </c>
      <c r="B10" s="993" t="s">
        <v>852</v>
      </c>
      <c r="C10" s="993"/>
      <c r="D10" s="270">
        <f>IFERROR(VLOOKUP(B10,TContasBancariasCartoes[],5,FALSE),0)</f>
        <v>0</v>
      </c>
      <c r="E10" s="333" t="e">
        <f>(E8+F8)/2</f>
        <v>#VALUE!</v>
      </c>
      <c r="F10" s="320" t="e">
        <f>(1)-(E10)</f>
        <v>#VALUE!</v>
      </c>
      <c r="H10" s="55"/>
      <c r="I10" s="55"/>
      <c r="J10" s="55"/>
      <c r="K10" s="55"/>
    </row>
    <row r="11" spans="1:17" ht="18" customHeight="1" x14ac:dyDescent="0.25">
      <c r="A11" s="606"/>
      <c r="B11" s="55" t="s">
        <v>306</v>
      </c>
      <c r="C11" s="55"/>
      <c r="D11" s="55"/>
      <c r="E11" s="55"/>
      <c r="F11" s="55"/>
      <c r="G11" s="55" t="s">
        <v>277</v>
      </c>
      <c r="H11" s="55"/>
      <c r="I11" s="55"/>
      <c r="J11" s="55"/>
      <c r="K11" s="55"/>
    </row>
    <row r="12" spans="1:17" ht="18" customHeight="1" x14ac:dyDescent="0.25">
      <c r="A12" s="606" t="s">
        <v>200</v>
      </c>
      <c r="B12" s="995"/>
      <c r="C12" s="996"/>
      <c r="D12" s="996"/>
      <c r="E12" s="996"/>
      <c r="F12" s="997"/>
      <c r="G12" s="995"/>
      <c r="H12" s="996"/>
      <c r="I12" s="996"/>
      <c r="J12" s="996"/>
      <c r="K12" s="997"/>
    </row>
    <row r="13" spans="1:17" ht="18" customHeight="1" x14ac:dyDescent="0.25">
      <c r="A13" s="606" t="s">
        <v>202</v>
      </c>
      <c r="B13" s="998"/>
      <c r="C13" s="999"/>
      <c r="D13" s="999"/>
      <c r="E13" s="999"/>
      <c r="F13" s="1000"/>
      <c r="G13" s="998"/>
      <c r="H13" s="999"/>
      <c r="I13" s="999"/>
      <c r="J13" s="999"/>
      <c r="K13" s="1000"/>
    </row>
    <row r="14" spans="1:17" ht="18" customHeight="1" x14ac:dyDescent="0.25">
      <c r="A14" s="606" t="s">
        <v>203</v>
      </c>
      <c r="B14" s="1001"/>
      <c r="C14" s="1002"/>
      <c r="D14" s="1002"/>
      <c r="E14" s="1002"/>
      <c r="F14" s="1003"/>
      <c r="G14" s="1001"/>
      <c r="H14" s="1002"/>
      <c r="I14" s="1002"/>
      <c r="J14" s="1002"/>
      <c r="K14" s="1003"/>
    </row>
    <row r="15" spans="1:17" ht="18" customHeight="1" x14ac:dyDescent="0.25">
      <c r="A15" s="606"/>
      <c r="B15" s="279" t="s">
        <v>311</v>
      </c>
      <c r="C15" s="55"/>
      <c r="D15" s="55"/>
      <c r="E15" s="55"/>
      <c r="F15" s="55"/>
      <c r="G15" s="55"/>
      <c r="H15" s="55"/>
      <c r="I15" s="55"/>
      <c r="J15" s="55"/>
      <c r="K15" s="55"/>
    </row>
    <row r="16" spans="1:17" ht="18" customHeight="1" x14ac:dyDescent="0.25">
      <c r="A16" s="606"/>
      <c r="B16" s="280" t="s">
        <v>327</v>
      </c>
      <c r="C16" s="281"/>
      <c r="D16" s="280" t="s">
        <v>321</v>
      </c>
      <c r="E16" s="282"/>
      <c r="F16" s="281"/>
      <c r="G16" s="274" t="s">
        <v>169</v>
      </c>
      <c r="H16" s="55"/>
      <c r="I16" s="35" t="s">
        <v>334</v>
      </c>
      <c r="J16" s="35"/>
      <c r="K16" s="35"/>
    </row>
    <row r="17" spans="1:11" ht="18" customHeight="1" x14ac:dyDescent="0.25">
      <c r="A17" s="606"/>
      <c r="B17" s="280" t="s">
        <v>312</v>
      </c>
      <c r="C17" s="281"/>
      <c r="D17" s="280" t="s">
        <v>322</v>
      </c>
      <c r="E17" s="282"/>
      <c r="F17" s="281"/>
      <c r="G17" s="274" t="s">
        <v>169</v>
      </c>
      <c r="H17" s="55"/>
      <c r="I17" s="291" t="s">
        <v>335</v>
      </c>
      <c r="J17" s="292" t="s">
        <v>15</v>
      </c>
      <c r="K17" s="293"/>
    </row>
    <row r="18" spans="1:11" ht="18" customHeight="1" x14ac:dyDescent="0.25">
      <c r="A18" s="606"/>
      <c r="B18" s="280" t="s">
        <v>313</v>
      </c>
      <c r="C18" s="281"/>
      <c r="D18" s="280" t="s">
        <v>323</v>
      </c>
      <c r="E18" s="282"/>
      <c r="F18" s="281"/>
      <c r="G18" s="274" t="s">
        <v>169</v>
      </c>
      <c r="H18" s="55"/>
      <c r="I18" s="294"/>
      <c r="J18" s="296"/>
      <c r="K18" s="287"/>
    </row>
    <row r="19" spans="1:11" ht="18" customHeight="1" x14ac:dyDescent="0.25">
      <c r="A19" s="621"/>
      <c r="B19" s="280" t="s">
        <v>314</v>
      </c>
      <c r="C19" s="281"/>
      <c r="D19" s="280" t="s">
        <v>328</v>
      </c>
      <c r="E19" s="282"/>
      <c r="F19" s="281"/>
      <c r="G19" s="274" t="s">
        <v>169</v>
      </c>
      <c r="H19" s="55"/>
      <c r="I19" s="294"/>
      <c r="J19" s="296"/>
      <c r="K19" s="287"/>
    </row>
    <row r="20" spans="1:11" ht="18" customHeight="1" x14ac:dyDescent="0.25">
      <c r="A20" s="621"/>
      <c r="B20" s="280" t="s">
        <v>315</v>
      </c>
      <c r="C20" s="281"/>
      <c r="D20" s="280" t="s">
        <v>401</v>
      </c>
      <c r="E20" s="282"/>
      <c r="F20" s="281"/>
      <c r="G20" s="274" t="s">
        <v>169</v>
      </c>
      <c r="H20" s="55"/>
      <c r="I20" s="294"/>
      <c r="J20" s="296"/>
      <c r="K20" s="287"/>
    </row>
    <row r="21" spans="1:11" ht="18" customHeight="1" x14ac:dyDescent="0.25">
      <c r="A21" s="621"/>
      <c r="B21" s="280" t="s">
        <v>316</v>
      </c>
      <c r="C21" s="281"/>
      <c r="D21" s="280" t="s">
        <v>324</v>
      </c>
      <c r="E21" s="282"/>
      <c r="F21" s="281"/>
      <c r="G21" s="274" t="s">
        <v>169</v>
      </c>
      <c r="H21" s="55"/>
      <c r="I21" s="294"/>
      <c r="J21" s="296"/>
      <c r="K21" s="287"/>
    </row>
    <row r="22" spans="1:11" ht="18" customHeight="1" x14ac:dyDescent="0.25">
      <c r="A22" s="621"/>
      <c r="B22" s="280" t="s">
        <v>317</v>
      </c>
      <c r="C22" s="281"/>
      <c r="D22" s="280" t="s">
        <v>402</v>
      </c>
      <c r="E22" s="282"/>
      <c r="F22" s="281"/>
      <c r="G22" s="274" t="s">
        <v>169</v>
      </c>
      <c r="H22" s="55"/>
      <c r="I22" s="294"/>
      <c r="J22" s="296"/>
      <c r="K22" s="287"/>
    </row>
    <row r="23" spans="1:11" ht="18" customHeight="1" x14ac:dyDescent="0.25">
      <c r="A23" s="1"/>
      <c r="B23" s="280" t="s">
        <v>318</v>
      </c>
      <c r="C23" s="281"/>
      <c r="D23" s="280" t="s">
        <v>346</v>
      </c>
      <c r="E23" s="282"/>
      <c r="F23" s="281"/>
      <c r="G23" s="274" t="s">
        <v>169</v>
      </c>
      <c r="H23" s="55"/>
      <c r="I23" s="294"/>
      <c r="J23" s="296"/>
      <c r="K23" s="287"/>
    </row>
    <row r="24" spans="1:11" ht="18" customHeight="1" x14ac:dyDescent="0.25">
      <c r="A24" s="1"/>
      <c r="B24" s="280" t="s">
        <v>319</v>
      </c>
      <c r="C24" s="281"/>
      <c r="D24" s="280" t="s">
        <v>325</v>
      </c>
      <c r="E24" s="282"/>
      <c r="F24" s="281"/>
      <c r="G24" s="274" t="s">
        <v>169</v>
      </c>
      <c r="H24" s="55"/>
      <c r="I24" s="294"/>
      <c r="J24" s="296"/>
      <c r="K24" s="287"/>
    </row>
    <row r="25" spans="1:11" ht="18" customHeight="1" x14ac:dyDescent="0.25">
      <c r="A25" s="1"/>
      <c r="B25" s="280" t="s">
        <v>320</v>
      </c>
      <c r="C25" s="281"/>
      <c r="D25" s="280" t="s">
        <v>326</v>
      </c>
      <c r="E25" s="282"/>
      <c r="F25" s="281"/>
      <c r="G25" s="274" t="s">
        <v>169</v>
      </c>
      <c r="H25" s="55"/>
      <c r="I25" s="294"/>
      <c r="J25" s="296"/>
      <c r="K25" s="287"/>
    </row>
    <row r="26" spans="1:11" ht="18" customHeight="1" x14ac:dyDescent="0.25">
      <c r="A26" s="1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ht="18" customHeight="1" x14ac:dyDescent="0.3">
      <c r="A27" s="1"/>
      <c r="B27" s="1004" t="s">
        <v>332</v>
      </c>
      <c r="C27" s="1004"/>
      <c r="D27" s="1004"/>
      <c r="E27" s="1004"/>
      <c r="F27" s="1004"/>
      <c r="G27" s="1004"/>
      <c r="H27" s="1004"/>
      <c r="I27" s="1004"/>
      <c r="J27" s="1004"/>
      <c r="K27" s="312">
        <f>SUM(K29:K51)</f>
        <v>0</v>
      </c>
    </row>
    <row r="28" spans="1:11" ht="18" customHeight="1" x14ac:dyDescent="0.25">
      <c r="A28" s="1"/>
      <c r="B28" s="284" t="s">
        <v>330</v>
      </c>
      <c r="C28" s="283" t="s">
        <v>331</v>
      </c>
      <c r="D28" s="280" t="s">
        <v>15</v>
      </c>
      <c r="E28" s="282"/>
      <c r="F28" s="281"/>
      <c r="G28" s="283" t="s">
        <v>347</v>
      </c>
      <c r="H28" s="284" t="s">
        <v>336</v>
      </c>
      <c r="I28" s="283" t="s">
        <v>47</v>
      </c>
      <c r="J28" s="283" t="s">
        <v>329</v>
      </c>
      <c r="K28" s="283" t="s">
        <v>295</v>
      </c>
    </row>
    <row r="29" spans="1:11" ht="18" customHeight="1" x14ac:dyDescent="0.25">
      <c r="A29" s="1"/>
      <c r="B29" s="285">
        <v>1</v>
      </c>
      <c r="C29" s="295"/>
      <c r="D29" s="296"/>
      <c r="E29" s="286"/>
      <c r="F29" s="287"/>
      <c r="G29" s="297"/>
      <c r="H29" s="301" t="str">
        <f>IFERROR(G29/$G$52,"")</f>
        <v/>
      </c>
      <c r="I29" s="298"/>
      <c r="J29" s="299"/>
      <c r="K29" s="300"/>
    </row>
    <row r="30" spans="1:11" ht="18" customHeight="1" x14ac:dyDescent="0.25">
      <c r="A30" s="1"/>
      <c r="B30" s="285">
        <v>2</v>
      </c>
      <c r="C30" s="295"/>
      <c r="D30" s="296"/>
      <c r="E30" s="286"/>
      <c r="F30" s="287"/>
      <c r="G30" s="297"/>
      <c r="H30" s="301" t="str">
        <f t="shared" ref="H30:H51" si="0">IFERROR(G30/$G$52,"")</f>
        <v/>
      </c>
      <c r="I30" s="298"/>
      <c r="J30" s="299"/>
      <c r="K30" s="300"/>
    </row>
    <row r="31" spans="1:11" ht="18" customHeight="1" x14ac:dyDescent="0.25">
      <c r="A31" s="1"/>
      <c r="B31" s="285">
        <v>3</v>
      </c>
      <c r="C31" s="295"/>
      <c r="D31" s="296"/>
      <c r="E31" s="286"/>
      <c r="F31" s="287"/>
      <c r="G31" s="297"/>
      <c r="H31" s="301" t="str">
        <f t="shared" si="0"/>
        <v/>
      </c>
      <c r="I31" s="298"/>
      <c r="J31" s="299"/>
      <c r="K31" s="300"/>
    </row>
    <row r="32" spans="1:11" ht="18" customHeight="1" x14ac:dyDescent="0.25">
      <c r="A32" s="1"/>
      <c r="B32" s="285">
        <v>4</v>
      </c>
      <c r="C32" s="295"/>
      <c r="D32" s="296"/>
      <c r="E32" s="286"/>
      <c r="F32" s="287"/>
      <c r="G32" s="297"/>
      <c r="H32" s="301" t="str">
        <f t="shared" si="0"/>
        <v/>
      </c>
      <c r="I32" s="298"/>
      <c r="J32" s="299"/>
      <c r="K32" s="300"/>
    </row>
    <row r="33" spans="1:11" ht="18" customHeight="1" x14ac:dyDescent="0.25">
      <c r="A33" s="1"/>
      <c r="B33" s="285">
        <v>5</v>
      </c>
      <c r="C33" s="295"/>
      <c r="D33" s="296"/>
      <c r="E33" s="286"/>
      <c r="F33" s="287"/>
      <c r="G33" s="297"/>
      <c r="H33" s="301" t="str">
        <f t="shared" si="0"/>
        <v/>
      </c>
      <c r="I33" s="298"/>
      <c r="J33" s="299"/>
      <c r="K33" s="300"/>
    </row>
    <row r="34" spans="1:11" ht="18" customHeight="1" x14ac:dyDescent="0.25">
      <c r="A34" s="1"/>
      <c r="B34" s="285">
        <v>6</v>
      </c>
      <c r="C34" s="295"/>
      <c r="D34" s="296"/>
      <c r="E34" s="286"/>
      <c r="F34" s="287"/>
      <c r="G34" s="297"/>
      <c r="H34" s="301" t="str">
        <f t="shared" si="0"/>
        <v/>
      </c>
      <c r="I34" s="298"/>
      <c r="J34" s="299"/>
      <c r="K34" s="300"/>
    </row>
    <row r="35" spans="1:11" ht="18" customHeight="1" x14ac:dyDescent="0.25">
      <c r="A35" s="1"/>
      <c r="B35" s="285">
        <v>7</v>
      </c>
      <c r="C35" s="295"/>
      <c r="D35" s="296"/>
      <c r="E35" s="286"/>
      <c r="F35" s="287"/>
      <c r="G35" s="297"/>
      <c r="H35" s="301" t="str">
        <f t="shared" si="0"/>
        <v/>
      </c>
      <c r="I35" s="298"/>
      <c r="J35" s="299"/>
      <c r="K35" s="300"/>
    </row>
    <row r="36" spans="1:11" ht="18" customHeight="1" x14ac:dyDescent="0.25">
      <c r="A36" s="1"/>
      <c r="B36" s="285">
        <v>8</v>
      </c>
      <c r="C36" s="295"/>
      <c r="D36" s="296"/>
      <c r="E36" s="286"/>
      <c r="F36" s="287"/>
      <c r="G36" s="297"/>
      <c r="H36" s="301" t="str">
        <f t="shared" si="0"/>
        <v/>
      </c>
      <c r="I36" s="298"/>
      <c r="J36" s="299"/>
      <c r="K36" s="300"/>
    </row>
    <row r="37" spans="1:11" ht="18" customHeight="1" x14ac:dyDescent="0.25">
      <c r="A37" s="1"/>
      <c r="B37" s="285">
        <v>9</v>
      </c>
      <c r="C37" s="295"/>
      <c r="D37" s="296"/>
      <c r="E37" s="286"/>
      <c r="F37" s="287"/>
      <c r="G37" s="297"/>
      <c r="H37" s="301" t="str">
        <f t="shared" si="0"/>
        <v/>
      </c>
      <c r="I37" s="298"/>
      <c r="J37" s="299"/>
      <c r="K37" s="300"/>
    </row>
    <row r="38" spans="1:11" ht="18" customHeight="1" x14ac:dyDescent="0.25">
      <c r="A38" s="1"/>
      <c r="B38" s="285">
        <v>10</v>
      </c>
      <c r="C38" s="295"/>
      <c r="D38" s="296"/>
      <c r="E38" s="286"/>
      <c r="F38" s="287"/>
      <c r="G38" s="297"/>
      <c r="H38" s="301" t="str">
        <f t="shared" si="0"/>
        <v/>
      </c>
      <c r="I38" s="298"/>
      <c r="J38" s="299"/>
      <c r="K38" s="300"/>
    </row>
    <row r="39" spans="1:11" ht="18" customHeight="1" x14ac:dyDescent="0.25">
      <c r="A39" s="1"/>
      <c r="B39" s="285">
        <v>11</v>
      </c>
      <c r="C39" s="295"/>
      <c r="D39" s="296"/>
      <c r="E39" s="286"/>
      <c r="F39" s="287"/>
      <c r="G39" s="297"/>
      <c r="H39" s="301" t="str">
        <f t="shared" si="0"/>
        <v/>
      </c>
      <c r="I39" s="298"/>
      <c r="J39" s="299"/>
      <c r="K39" s="300"/>
    </row>
    <row r="40" spans="1:11" ht="18" customHeight="1" x14ac:dyDescent="0.25">
      <c r="A40" s="1"/>
      <c r="B40" s="285">
        <v>12</v>
      </c>
      <c r="C40" s="295"/>
      <c r="D40" s="296"/>
      <c r="E40" s="286"/>
      <c r="F40" s="287"/>
      <c r="G40" s="297"/>
      <c r="H40" s="301" t="str">
        <f t="shared" si="0"/>
        <v/>
      </c>
      <c r="I40" s="298"/>
      <c r="J40" s="299"/>
      <c r="K40" s="300"/>
    </row>
    <row r="41" spans="1:11" ht="18" customHeight="1" x14ac:dyDescent="0.25">
      <c r="A41" s="1"/>
      <c r="B41" s="285">
        <v>13</v>
      </c>
      <c r="C41" s="295"/>
      <c r="D41" s="296"/>
      <c r="E41" s="286"/>
      <c r="F41" s="287"/>
      <c r="G41" s="297"/>
      <c r="H41" s="301" t="str">
        <f t="shared" si="0"/>
        <v/>
      </c>
      <c r="I41" s="298"/>
      <c r="J41" s="299"/>
      <c r="K41" s="300"/>
    </row>
    <row r="42" spans="1:11" ht="18" customHeight="1" x14ac:dyDescent="0.25">
      <c r="A42" s="1"/>
      <c r="B42" s="285">
        <v>14</v>
      </c>
      <c r="C42" s="295"/>
      <c r="D42" s="296"/>
      <c r="E42" s="286"/>
      <c r="F42" s="287"/>
      <c r="G42" s="297"/>
      <c r="H42" s="301" t="str">
        <f t="shared" si="0"/>
        <v/>
      </c>
      <c r="I42" s="298"/>
      <c r="J42" s="299"/>
      <c r="K42" s="300"/>
    </row>
    <row r="43" spans="1:11" ht="18" customHeight="1" x14ac:dyDescent="0.25">
      <c r="A43" s="1"/>
      <c r="B43" s="285">
        <v>15</v>
      </c>
      <c r="C43" s="295"/>
      <c r="D43" s="296"/>
      <c r="E43" s="286"/>
      <c r="F43" s="287"/>
      <c r="G43" s="297"/>
      <c r="H43" s="301" t="str">
        <f t="shared" si="0"/>
        <v/>
      </c>
      <c r="I43" s="298"/>
      <c r="J43" s="299"/>
      <c r="K43" s="300"/>
    </row>
    <row r="44" spans="1:11" ht="18" customHeight="1" x14ac:dyDescent="0.25">
      <c r="A44" s="1"/>
      <c r="B44" s="285">
        <v>16</v>
      </c>
      <c r="C44" s="295"/>
      <c r="D44" s="296"/>
      <c r="E44" s="286"/>
      <c r="F44" s="287"/>
      <c r="G44" s="297"/>
      <c r="H44" s="301" t="str">
        <f t="shared" si="0"/>
        <v/>
      </c>
      <c r="I44" s="298"/>
      <c r="J44" s="299"/>
      <c r="K44" s="300"/>
    </row>
    <row r="45" spans="1:11" ht="18" customHeight="1" x14ac:dyDescent="0.25">
      <c r="A45" s="1"/>
      <c r="B45" s="285">
        <v>17</v>
      </c>
      <c r="C45" s="295"/>
      <c r="D45" s="296"/>
      <c r="E45" s="286"/>
      <c r="F45" s="287"/>
      <c r="G45" s="297"/>
      <c r="H45" s="301" t="str">
        <f t="shared" si="0"/>
        <v/>
      </c>
      <c r="I45" s="298"/>
      <c r="J45" s="299"/>
      <c r="K45" s="300"/>
    </row>
    <row r="46" spans="1:11" ht="18" customHeight="1" x14ac:dyDescent="0.25">
      <c r="A46" s="1"/>
      <c r="B46" s="285">
        <v>18</v>
      </c>
      <c r="C46" s="295"/>
      <c r="D46" s="296"/>
      <c r="E46" s="286"/>
      <c r="F46" s="287"/>
      <c r="G46" s="297"/>
      <c r="H46" s="301" t="str">
        <f t="shared" si="0"/>
        <v/>
      </c>
      <c r="I46" s="298"/>
      <c r="J46" s="299"/>
      <c r="K46" s="300"/>
    </row>
    <row r="47" spans="1:11" ht="18" customHeight="1" x14ac:dyDescent="0.25">
      <c r="A47" s="1"/>
      <c r="B47" s="285">
        <v>19</v>
      </c>
      <c r="C47" s="295"/>
      <c r="D47" s="296"/>
      <c r="E47" s="286"/>
      <c r="F47" s="287"/>
      <c r="G47" s="297"/>
      <c r="H47" s="301" t="str">
        <f t="shared" si="0"/>
        <v/>
      </c>
      <c r="I47" s="298"/>
      <c r="J47" s="299"/>
      <c r="K47" s="300"/>
    </row>
    <row r="48" spans="1:11" ht="18" customHeight="1" x14ac:dyDescent="0.25">
      <c r="A48" s="1"/>
      <c r="B48" s="285">
        <v>20</v>
      </c>
      <c r="C48" s="295"/>
      <c r="D48" s="296"/>
      <c r="E48" s="286"/>
      <c r="F48" s="287"/>
      <c r="G48" s="297"/>
      <c r="H48" s="301" t="str">
        <f t="shared" si="0"/>
        <v/>
      </c>
      <c r="I48" s="298"/>
      <c r="J48" s="299"/>
      <c r="K48" s="300"/>
    </row>
    <row r="49" spans="1:11" ht="18" customHeight="1" x14ac:dyDescent="0.25">
      <c r="A49" s="1"/>
      <c r="B49" s="285">
        <v>21</v>
      </c>
      <c r="C49" s="295"/>
      <c r="D49" s="296"/>
      <c r="E49" s="286"/>
      <c r="F49" s="287"/>
      <c r="G49" s="297"/>
      <c r="H49" s="301" t="str">
        <f t="shared" si="0"/>
        <v/>
      </c>
      <c r="I49" s="298"/>
      <c r="J49" s="299"/>
      <c r="K49" s="300"/>
    </row>
    <row r="50" spans="1:11" ht="18" customHeight="1" x14ac:dyDescent="0.25">
      <c r="A50" s="1"/>
      <c r="B50" s="285">
        <v>22</v>
      </c>
      <c r="C50" s="295"/>
      <c r="D50" s="296"/>
      <c r="E50" s="286"/>
      <c r="F50" s="287"/>
      <c r="G50" s="297"/>
      <c r="H50" s="301" t="str">
        <f t="shared" si="0"/>
        <v/>
      </c>
      <c r="I50" s="298"/>
      <c r="J50" s="299"/>
      <c r="K50" s="300"/>
    </row>
    <row r="51" spans="1:11" ht="18" customHeight="1" x14ac:dyDescent="0.25">
      <c r="A51" s="1"/>
      <c r="B51" s="285">
        <v>23</v>
      </c>
      <c r="C51" s="295"/>
      <c r="D51" s="296"/>
      <c r="E51" s="286"/>
      <c r="F51" s="287"/>
      <c r="G51" s="297"/>
      <c r="H51" s="301" t="str">
        <f t="shared" si="0"/>
        <v/>
      </c>
      <c r="I51" s="298"/>
      <c r="J51" s="299"/>
      <c r="K51" s="300"/>
    </row>
    <row r="52" spans="1:11" ht="18" customHeight="1" x14ac:dyDescent="0.3">
      <c r="A52" s="1"/>
      <c r="B52" s="55"/>
      <c r="C52" s="55"/>
      <c r="D52" s="55"/>
      <c r="E52" s="55"/>
      <c r="F52" s="288" t="s">
        <v>333</v>
      </c>
      <c r="G52" s="288">
        <f>SUM(G28:G51)</f>
        <v>0</v>
      </c>
      <c r="H52" s="335">
        <f>COUNTA(G29:G51)</f>
        <v>0</v>
      </c>
      <c r="I52" s="334" t="str">
        <f>IFERROR(SUM(I29:I51)/(SUM(H29:H51)*H52),"")</f>
        <v/>
      </c>
      <c r="J52" s="55"/>
      <c r="K52" s="289">
        <f>SUM(K29:K51)</f>
        <v>0</v>
      </c>
    </row>
    <row r="53" spans="1:11" ht="18" customHeight="1" x14ac:dyDescent="0.25">
      <c r="A53" s="1"/>
      <c r="B53" s="55"/>
      <c r="C53" s="55"/>
      <c r="D53" s="55"/>
      <c r="E53" s="55"/>
      <c r="F53" s="55"/>
      <c r="G53" s="55"/>
      <c r="H53" s="55"/>
      <c r="I53" s="55"/>
      <c r="J53" s="55"/>
      <c r="K53" s="55"/>
    </row>
    <row r="54" spans="1:11" ht="6.75" customHeight="1" x14ac:dyDescent="0.25">
      <c r="A54" s="1"/>
      <c r="B54" s="193"/>
      <c r="C54" s="193"/>
      <c r="D54" s="193"/>
      <c r="E54" s="193"/>
      <c r="F54" s="35"/>
      <c r="G54" s="35"/>
      <c r="H54" s="35"/>
      <c r="I54" s="35"/>
      <c r="J54" s="35"/>
      <c r="K54" s="35"/>
    </row>
    <row r="55" spans="1:11" ht="18" customHeight="1" x14ac:dyDescent="0.25">
      <c r="A55" s="1"/>
      <c r="F55" s="55"/>
      <c r="G55" s="55"/>
      <c r="H55" s="55"/>
      <c r="I55" s="55"/>
      <c r="J55" s="55"/>
      <c r="K55" s="55"/>
    </row>
    <row r="56" spans="1:11" ht="18" customHeight="1" x14ac:dyDescent="0.3">
      <c r="A56" s="1"/>
      <c r="B56" s="988" t="s">
        <v>338</v>
      </c>
      <c r="C56" s="989"/>
      <c r="D56" s="989"/>
      <c r="E56" s="990"/>
      <c r="G56" s="20" t="s">
        <v>340</v>
      </c>
      <c r="H56" s="20"/>
      <c r="I56" s="20"/>
      <c r="J56" s="20"/>
      <c r="K56" s="20"/>
    </row>
    <row r="57" spans="1:11" ht="18" customHeight="1" x14ac:dyDescent="0.25">
      <c r="A57" s="1"/>
      <c r="B57" s="302" t="s">
        <v>11</v>
      </c>
      <c r="C57" s="303" t="s">
        <v>339</v>
      </c>
      <c r="D57" s="304"/>
      <c r="E57" s="305"/>
      <c r="G57" s="233" t="s">
        <v>341</v>
      </c>
    </row>
    <row r="58" spans="1:11" ht="18" customHeight="1" x14ac:dyDescent="0.25">
      <c r="A58" s="1"/>
      <c r="B58" s="306"/>
      <c r="C58" s="850"/>
      <c r="D58" s="272"/>
      <c r="E58" s="271"/>
      <c r="G58" s="233" t="s">
        <v>342</v>
      </c>
    </row>
    <row r="59" spans="1:11" ht="18" customHeight="1" x14ac:dyDescent="0.25">
      <c r="A59" s="1"/>
      <c r="B59" s="306"/>
      <c r="C59" s="850"/>
      <c r="D59" s="272"/>
      <c r="E59" s="271"/>
      <c r="G59" s="25" t="s">
        <v>343</v>
      </c>
    </row>
    <row r="60" spans="1:11" ht="18" customHeight="1" x14ac:dyDescent="0.25">
      <c r="A60" s="1"/>
      <c r="B60" s="306"/>
      <c r="C60" s="850"/>
      <c r="D60" s="272"/>
      <c r="E60" s="271"/>
    </row>
    <row r="61" spans="1:11" ht="18" customHeight="1" x14ac:dyDescent="0.25">
      <c r="A61" s="1"/>
      <c r="B61" s="306"/>
      <c r="C61" s="850"/>
      <c r="D61" s="272"/>
      <c r="E61" s="271"/>
      <c r="G61" t="s">
        <v>344</v>
      </c>
    </row>
    <row r="62" spans="1:11" ht="18" customHeight="1" x14ac:dyDescent="0.25">
      <c r="A62" s="1"/>
      <c r="B62" s="306"/>
      <c r="C62" s="850"/>
      <c r="D62" s="272"/>
      <c r="E62" s="271"/>
      <c r="G62" s="309"/>
      <c r="H62" s="307"/>
      <c r="I62" s="307"/>
      <c r="J62" s="307"/>
      <c r="K62" s="307"/>
    </row>
    <row r="63" spans="1:11" ht="18" customHeight="1" x14ac:dyDescent="0.25">
      <c r="A63" s="1"/>
      <c r="B63" s="306"/>
      <c r="C63" s="850"/>
      <c r="D63" s="272"/>
      <c r="E63" s="271"/>
      <c r="G63" s="309"/>
      <c r="H63" s="307"/>
      <c r="I63" s="307"/>
      <c r="J63" s="307"/>
      <c r="K63" s="307"/>
    </row>
    <row r="64" spans="1:11" ht="18" customHeight="1" x14ac:dyDescent="0.25">
      <c r="A64" s="1"/>
      <c r="B64" s="306"/>
      <c r="C64" s="850"/>
      <c r="D64" s="272"/>
      <c r="E64" s="271"/>
      <c r="G64" s="310"/>
      <c r="H64" s="308"/>
      <c r="I64" s="308"/>
      <c r="J64" s="308"/>
      <c r="K64" s="308"/>
    </row>
    <row r="65" spans="1:11" ht="18" customHeight="1" x14ac:dyDescent="0.25">
      <c r="A65" s="1"/>
      <c r="B65" s="306"/>
      <c r="C65" s="850"/>
      <c r="D65" s="272"/>
      <c r="E65" s="271"/>
      <c r="G65" s="309"/>
      <c r="H65" s="307"/>
      <c r="I65" s="307"/>
      <c r="J65" s="307"/>
      <c r="K65" s="307"/>
    </row>
    <row r="66" spans="1:11" ht="18" customHeight="1" x14ac:dyDescent="0.25">
      <c r="A66" s="1"/>
      <c r="B66" s="306"/>
      <c r="C66" s="850"/>
      <c r="D66" s="272"/>
      <c r="E66" s="271"/>
      <c r="G66" s="309"/>
      <c r="H66" s="307"/>
      <c r="I66" s="307"/>
      <c r="J66" s="307"/>
      <c r="K66" s="307"/>
    </row>
    <row r="67" spans="1:11" ht="18" customHeight="1" x14ac:dyDescent="0.25">
      <c r="A67" s="1"/>
      <c r="B67" s="306"/>
      <c r="C67" s="850"/>
      <c r="D67" s="272"/>
      <c r="E67" s="271"/>
      <c r="G67" s="309"/>
      <c r="H67" s="307"/>
      <c r="I67" s="307"/>
      <c r="J67" s="307"/>
      <c r="K67" s="307"/>
    </row>
    <row r="68" spans="1:11" ht="18" customHeight="1" x14ac:dyDescent="0.25">
      <c r="A68" s="1"/>
      <c r="B68" s="306"/>
      <c r="C68" s="850"/>
      <c r="D68" s="272"/>
      <c r="E68" s="271"/>
      <c r="G68" s="309"/>
      <c r="H68" s="307"/>
      <c r="I68" s="307"/>
      <c r="J68" s="307"/>
      <c r="K68" s="307"/>
    </row>
  </sheetData>
  <mergeCells count="10">
    <mergeCell ref="B56:E56"/>
    <mergeCell ref="E6:F6"/>
    <mergeCell ref="A1:A2"/>
    <mergeCell ref="B4:G5"/>
    <mergeCell ref="B10:C10"/>
    <mergeCell ref="B7:D8"/>
    <mergeCell ref="G7:K9"/>
    <mergeCell ref="G12:K14"/>
    <mergeCell ref="B12:F14"/>
    <mergeCell ref="B27:J27"/>
  </mergeCells>
  <conditionalFormatting sqref="H29:H51">
    <cfRule type="colorScale" priority="13">
      <colorScale>
        <cfvo type="min"/>
        <cfvo type="max"/>
        <color rgb="FFFCFCFF"/>
        <color rgb="FF63BE7B"/>
      </colorScale>
    </cfRule>
  </conditionalFormatting>
  <dataValidations count="8">
    <dataValidation type="list" allowBlank="1" showInputMessage="1" showErrorMessage="1" prompt="ESCOLHA NA LISTA" sqref="B10:C10" xr:uid="{00000000-0002-0000-1500-000000000000}">
      <formula1>ContasBancariasCartoes</formula1>
    </dataValidation>
    <dataValidation type="list" allowBlank="1" showInputMessage="1" showErrorMessage="1" prompt="ESCOLHA NA LISTA." sqref="G16:G25" xr:uid="{00000000-0002-0000-1500-000001000000}">
      <formula1>"SIM,NÃO"</formula1>
    </dataValidation>
    <dataValidation allowBlank="1" showInputMessage="1" showErrorMessage="1" prompt="DIGITE UMA PONTUAÇÃO REFERENTE A IMPORTÂNCIA DA TAREFA._x000a__x000a_USE DE 0 (ZERO) A 100 (CEM)_x000a__x000a_0 É POUCO IMPORTANTE_x000a_100 É MUITO IMPORTANTE" sqref="G29:G51" xr:uid="{00000000-0002-0000-1500-000002000000}"/>
    <dataValidation type="list" allowBlank="1" showInputMessage="1" showErrorMessage="1" prompt="ESCOLHA NA LISTA" sqref="G62:G68 J29:J51" xr:uid="{00000000-0002-0000-1500-000003000000}">
      <formula1>$I$18:$I$25</formula1>
    </dataValidation>
    <dataValidation allowBlank="1" showInputMessage="1" showErrorMessage="1" prompt="DESCRIÇÃO É OPCIONAL" sqref="J18:J25" xr:uid="{00000000-0002-0000-1500-000004000000}"/>
    <dataValidation allowBlank="1" showInputMessage="1" showErrorMessage="1" prompt="DIGITE UM VALOR DE ZERO A 100" sqref="I29:I51" xr:uid="{00000000-0002-0000-1500-000005000000}"/>
    <dataValidation allowBlank="1" showInputMessage="1" showErrorMessage="1" prompt="NÃO ALTERE NADA AQUI." sqref="H29:H51" xr:uid="{00000000-0002-0000-1500-000006000000}"/>
    <dataValidation allowBlank="1" showInputMessage="1" showErrorMessage="1" prompt="PREENCHA AS TAREFAS DEFININDO OS VALORES PARA CHEGAR AO VALOR DA REALIZAÇÃO DO SEU SONHO." sqref="B7:D8" xr:uid="{00000000-0002-0000-1500-000007000000}"/>
  </dataValidations>
  <hyperlinks>
    <hyperlink ref="A6" location="Ação!A1" display="Ação" xr:uid="{00000000-0004-0000-1500-000000000000}"/>
    <hyperlink ref="A7" location="Resultado!A1" display="Resultado" xr:uid="{00000000-0004-0000-1500-000001000000}"/>
    <hyperlink ref="A3" location="Menu!A1" display="Início" xr:uid="{00000000-0004-0000-1500-000002000000}"/>
    <hyperlink ref="A5" location="Diagnostico!A1" display="Diagnóstico" xr:uid="{00000000-0004-0000-1500-000003000000}"/>
    <hyperlink ref="A9" location="Registrar!A1" display="Registrar" xr:uid="{00000000-0004-0000-1500-000004000000}"/>
    <hyperlink ref="A10" location="'Banco de Dados'!A1" display="Banco de dados" xr:uid="{00000000-0004-0000-1500-000005000000}"/>
    <hyperlink ref="A12" location="Ajustes!A1" display="Ajustes" xr:uid="{00000000-0004-0000-1500-000006000000}"/>
    <hyperlink ref="A14" location="Sobre!A1" display="Atualizar Planilha" xr:uid="{00000000-0004-0000-1500-000007000000}"/>
    <hyperlink ref="A13" location="'Ajuda-videos'!A1" display="Ajuda e créditos" xr:uid="{00000000-0004-0000-1500-000008000000}"/>
  </hyperlinks>
  <pageMargins left="0.511811024" right="0.511811024" top="0.78740157499999996" bottom="0.78740157499999996" header="0.31496062000000002" footer="0.31496062000000002"/>
  <pageSetup paperSize="9" scale="5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>
    <pageSetUpPr fitToPage="1"/>
  </sheetPr>
  <dimension ref="A1:V35"/>
  <sheetViews>
    <sheetView showGridLines="0" workbookViewId="0">
      <selection activeCell="A5" sqref="A5"/>
    </sheetView>
  </sheetViews>
  <sheetFormatPr defaultColWidth="0" defaultRowHeight="21" customHeight="1" x14ac:dyDescent="0.25"/>
  <cols>
    <col min="1" max="1" width="28" style="4" customWidth="1"/>
    <col min="2" max="2" width="1.7109375" customWidth="1"/>
    <col min="3" max="3" width="1.7109375" style="57" hidden="1" customWidth="1"/>
    <col min="4" max="5" width="29.7109375" customWidth="1"/>
    <col min="6" max="6" width="1.7109375" customWidth="1"/>
    <col min="7" max="8" width="29.7109375" customWidth="1"/>
    <col min="9" max="10" width="9.140625" customWidth="1"/>
    <col min="11" max="11" width="14.28515625" customWidth="1"/>
    <col min="12" max="12" width="9.42578125" customWidth="1"/>
    <col min="13" max="13" width="3.7109375" hidden="1" customWidth="1"/>
    <col min="14" max="14" width="3" hidden="1" customWidth="1"/>
    <col min="15" max="15" width="2.42578125" hidden="1" customWidth="1"/>
    <col min="16" max="16" width="2.7109375" hidden="1" customWidth="1"/>
    <col min="17" max="17" width="2.42578125" hidden="1" customWidth="1"/>
    <col min="18" max="18" width="1.42578125" hidden="1" customWidth="1"/>
    <col min="19" max="19" width="2.85546875" hidden="1" customWidth="1"/>
    <col min="20" max="20" width="4" hidden="1" customWidth="1"/>
    <col min="21" max="22" width="0.42578125" hidden="1" customWidth="1"/>
    <col min="23" max="16384" width="9.140625" hidden="1"/>
  </cols>
  <sheetData>
    <row r="1" spans="1:21" ht="21" customHeight="1" x14ac:dyDescent="0.35">
      <c r="A1" s="694"/>
      <c r="C1" s="220"/>
      <c r="D1" s="74" t="s">
        <v>280</v>
      </c>
      <c r="E1" s="57"/>
      <c r="F1" s="57" t="s">
        <v>137</v>
      </c>
      <c r="G1" s="57"/>
      <c r="H1" s="57"/>
      <c r="I1" s="57"/>
      <c r="J1" s="57"/>
      <c r="K1" s="57"/>
      <c r="L1" s="57"/>
      <c r="M1" s="2"/>
      <c r="N1" s="2"/>
      <c r="O1" s="2"/>
      <c r="P1" s="2"/>
      <c r="Q1" s="2"/>
      <c r="R1" s="2"/>
    </row>
    <row r="2" spans="1:21" ht="21" customHeight="1" x14ac:dyDescent="0.25">
      <c r="A2" s="695"/>
      <c r="B2" s="695"/>
      <c r="C2" s="695"/>
      <c r="D2" s="695"/>
      <c r="E2" s="695"/>
      <c r="F2" s="695"/>
      <c r="G2" s="695"/>
      <c r="H2" s="696" t="s">
        <v>584</v>
      </c>
      <c r="I2" s="695"/>
      <c r="J2" s="695"/>
      <c r="K2" s="695"/>
      <c r="L2" s="695"/>
      <c r="M2" s="2"/>
      <c r="N2" s="2"/>
      <c r="O2" s="2"/>
      <c r="P2" s="2"/>
      <c r="Q2" s="2"/>
      <c r="R2" s="2"/>
    </row>
    <row r="3" spans="1:21" ht="21" customHeight="1" x14ac:dyDescent="0.3">
      <c r="A3" s="606" t="s">
        <v>0</v>
      </c>
      <c r="C3" s="220"/>
      <c r="D3" s="423" t="str">
        <f>CONCATENATE("COMPARATIVO ENTRE ANO: ",E4," / ",H4,", MÊS: ",E5," / ",H5," GRUPOS: ",E6," / ",H6)</f>
        <v>COMPARATIVO ENTRE ANO: 2018 / 2018, MÊS: NOV / NOV GRUPOS: OUTROS RENDIMENTOS / TRABALHO</v>
      </c>
      <c r="E3" s="57"/>
      <c r="F3" s="57"/>
      <c r="G3" s="57"/>
      <c r="H3" s="57"/>
      <c r="I3" s="57"/>
      <c r="J3" s="57"/>
      <c r="K3" s="57"/>
      <c r="L3" s="57"/>
      <c r="M3" s="2"/>
      <c r="N3" s="2"/>
      <c r="O3" s="2"/>
      <c r="P3" s="2"/>
      <c r="Q3" s="2"/>
      <c r="R3" s="2"/>
    </row>
    <row r="4" spans="1:21" ht="21" customHeight="1" x14ac:dyDescent="0.25">
      <c r="A4" s="606"/>
      <c r="C4" s="220"/>
      <c r="D4" s="53" t="s">
        <v>19</v>
      </c>
      <c r="E4" s="44">
        <v>2018</v>
      </c>
      <c r="F4" s="41"/>
      <c r="G4" s="104" t="s">
        <v>19</v>
      </c>
      <c r="H4" s="44">
        <v>2018</v>
      </c>
      <c r="I4" s="10"/>
      <c r="J4" s="10"/>
      <c r="K4" s="10"/>
      <c r="L4" s="10"/>
      <c r="M4" s="2"/>
      <c r="N4" s="2"/>
      <c r="O4" s="2"/>
      <c r="P4" s="2"/>
      <c r="Q4" s="2"/>
      <c r="R4" s="2"/>
    </row>
    <row r="5" spans="1:21" ht="24" customHeight="1" x14ac:dyDescent="0.25">
      <c r="A5" s="548" t="s">
        <v>201</v>
      </c>
      <c r="D5" s="53" t="s">
        <v>16</v>
      </c>
      <c r="E5" s="44" t="s">
        <v>59</v>
      </c>
      <c r="F5" s="41"/>
      <c r="G5" s="104" t="s">
        <v>16</v>
      </c>
      <c r="H5" s="44" t="s">
        <v>59</v>
      </c>
      <c r="I5" s="10"/>
      <c r="J5" s="10"/>
      <c r="K5" s="10"/>
      <c r="L5" s="10"/>
    </row>
    <row r="6" spans="1:21" ht="21" customHeight="1" x14ac:dyDescent="0.25">
      <c r="A6" s="606" t="s">
        <v>198</v>
      </c>
      <c r="C6" s="220"/>
      <c r="D6" s="53" t="s">
        <v>12</v>
      </c>
      <c r="E6" s="44" t="s">
        <v>4</v>
      </c>
      <c r="F6" s="42" t="e">
        <f>VLOOKUP(H6,TGruposReferencias[],3,FALSE)</f>
        <v>#N/A</v>
      </c>
      <c r="G6" s="104" t="s">
        <v>12</v>
      </c>
      <c r="H6" s="44" t="s">
        <v>688</v>
      </c>
      <c r="J6" s="10"/>
      <c r="K6" s="10"/>
      <c r="L6" s="7"/>
      <c r="M6" s="11"/>
      <c r="N6" s="11"/>
      <c r="O6" s="11"/>
      <c r="P6" s="11"/>
      <c r="Q6" s="11"/>
      <c r="R6" s="11"/>
    </row>
    <row r="7" spans="1:21" ht="21" customHeight="1" x14ac:dyDescent="0.25">
      <c r="A7" s="606" t="s">
        <v>199</v>
      </c>
      <c r="C7" s="221"/>
      <c r="E7" s="10"/>
      <c r="F7" s="43" t="e">
        <f>F6+1</f>
        <v>#N/A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T7" s="47">
        <f ca="1">T10+U10</f>
        <v>0</v>
      </c>
    </row>
    <row r="8" spans="1:21" ht="21" customHeight="1" x14ac:dyDescent="0.25">
      <c r="A8" s="606"/>
      <c r="C8" s="221"/>
      <c r="D8" s="78" t="s">
        <v>131</v>
      </c>
      <c r="E8" s="78" t="s">
        <v>71</v>
      </c>
      <c r="F8" s="422"/>
      <c r="G8" s="78" t="s">
        <v>131</v>
      </c>
      <c r="H8" s="78" t="s">
        <v>71</v>
      </c>
      <c r="I8" s="10"/>
      <c r="J8" s="10"/>
      <c r="K8" s="10"/>
      <c r="L8" s="10"/>
      <c r="M8" s="10"/>
      <c r="N8" s="10"/>
      <c r="O8" s="10"/>
      <c r="P8" s="10"/>
      <c r="Q8" s="10"/>
      <c r="R8" s="10"/>
    </row>
    <row r="9" spans="1:21" s="50" customFormat="1" ht="21" customHeight="1" x14ac:dyDescent="0.25">
      <c r="A9" s="606" t="s">
        <v>208</v>
      </c>
      <c r="B9"/>
      <c r="C9" s="221"/>
      <c r="D9" s="45" t="str">
        <f>VLOOKUP(C12,GERAL[],$C$11,FALSE)</f>
        <v>Venda de bens (Minimalismo)</v>
      </c>
      <c r="E9" s="625">
        <f ca="1">IFERROR(SUMPRODUCT(--(BancoDeDados[ano pag]=$E$4),--(BancoDeDados[mês pag]=$E$5),--(BancoDeDados[GRUPO]=$E$6),--(BancoDeDados[SUBGRUPO]=D9),--(BancoDeDados[STATUS]="Pago"),(BancoDeDados[TOTAL])),"")</f>
        <v>0</v>
      </c>
      <c r="F9" s="422"/>
      <c r="G9" s="45" t="e">
        <f>VLOOKUP(C12,GERAL[],$F$7,FALSE)</f>
        <v>#REF!</v>
      </c>
      <c r="H9" s="625" t="str">
        <f ca="1">IFERROR(SUMPRODUCT(--(BancoDeDados[ano pag]=$H$4),--(BancoDeDados[mês pag]=$H$5),--(BancoDeDados[GRUPO]=$H$6),--(BancoDeDados[SUBGRUPO]=G9),--(BancoDeDados[STATUS]="Pago"),(BancoDeDados[TOTAL])),"")</f>
        <v/>
      </c>
      <c r="I9" s="10"/>
      <c r="J9" s="10"/>
      <c r="K9" s="10"/>
      <c r="L9" s="10"/>
      <c r="M9" s="7"/>
      <c r="N9" s="7"/>
      <c r="O9" s="7"/>
      <c r="P9" s="7"/>
      <c r="Q9" s="7"/>
      <c r="R9" s="7"/>
      <c r="T9" s="51" t="str">
        <f>E6</f>
        <v>OUTROS RENDIMENTOS</v>
      </c>
      <c r="U9" s="51" t="str">
        <f>H6</f>
        <v>TRABALHO</v>
      </c>
    </row>
    <row r="10" spans="1:21" ht="21" customHeight="1" x14ac:dyDescent="0.25">
      <c r="A10" s="606" t="s">
        <v>205</v>
      </c>
      <c r="C10" s="59">
        <f>VLOOKUP(E6,TGruposReferencias[],3,FALSE)</f>
        <v>3</v>
      </c>
      <c r="D10" s="45" t="str">
        <f>VLOOKUP(C13,GERAL[],$C$11,FALSE)</f>
        <v>Empréstimo Pessoal</v>
      </c>
      <c r="E10" s="625">
        <f ca="1">IFERROR(SUMPRODUCT(--(BancoDeDados[ano pag]=$E$4),--(BancoDeDados[mês pag]=$E$5),--(BancoDeDados[GRUPO]=$E$6),--(BancoDeDados[SUBGRUPO]=D10),--(BancoDeDados[STATUS]="Pago"),(BancoDeDados[TOTAL])),"")</f>
        <v>0</v>
      </c>
      <c r="F10" s="422"/>
      <c r="G10" s="45" t="e">
        <f>VLOOKUP(C13,GERAL[],$F$7,FALSE)</f>
        <v>#REF!</v>
      </c>
      <c r="H10" s="625" t="str">
        <f ca="1">IFERROR(SUMPRODUCT(--(BancoDeDados[ano pag]=$H$4),--(BancoDeDados[mês pag]=$H$5),--(BancoDeDados[GRUPO]=$H$6),--(BancoDeDados[SUBGRUPO]=G10),--(BancoDeDados[STATUS]="Pago"),(BancoDeDados[TOTAL])),"")</f>
        <v/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T10" s="40">
        <f ca="1">E24</f>
        <v>0</v>
      </c>
      <c r="U10" s="40">
        <f ca="1">H24</f>
        <v>0</v>
      </c>
    </row>
    <row r="11" spans="1:21" ht="21" customHeight="1" x14ac:dyDescent="0.25">
      <c r="A11" s="606"/>
      <c r="C11" s="221">
        <f>C10+1</f>
        <v>4</v>
      </c>
      <c r="D11" s="45" t="str">
        <f>VLOOKUP(C14,GERAL[],$C$11,FALSE)</f>
        <v>Reembolso Guias Unimed</v>
      </c>
      <c r="E11" s="625">
        <f ca="1">IFERROR(SUMPRODUCT(--(BancoDeDados[ano pag]=$E$4),--(BancoDeDados[mês pag]=$E$5),--(BancoDeDados[GRUPO]=$E$6),--(BancoDeDados[SUBGRUPO]=D11),--(BancoDeDados[STATUS]="Pago"),(BancoDeDados[TOTAL])),"")</f>
        <v>0</v>
      </c>
      <c r="F11" s="422"/>
      <c r="G11" s="45" t="e">
        <f>VLOOKUP(C14,GERAL[],$F$7,FALSE)</f>
        <v>#REF!</v>
      </c>
      <c r="H11" s="625" t="str">
        <f ca="1">IFERROR(SUMPRODUCT(--(BancoDeDados[ano pag]=$H$4),--(BancoDeDados[mês pag]=$H$5),--(BancoDeDados[GRUPO]=$H$6),--(BancoDeDados[SUBGRUPO]=G11),--(BancoDeDados[STATUS]="Pago"),(BancoDeDados[TOTAL])),"")</f>
        <v/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T11" s="33" t="e">
        <f ca="1">T10/T7</f>
        <v>#DIV/0!</v>
      </c>
      <c r="U11" s="33" t="e">
        <f ca="1">U10/T7</f>
        <v>#DIV/0!</v>
      </c>
    </row>
    <row r="12" spans="1:21" ht="21" customHeight="1" x14ac:dyDescent="0.25">
      <c r="A12" s="606" t="s">
        <v>200</v>
      </c>
      <c r="C12" s="221">
        <v>1</v>
      </c>
      <c r="D12" s="45" t="str">
        <f>VLOOKUP(C15,GERAL[],$C$11,FALSE)</f>
        <v>Outros</v>
      </c>
      <c r="E12" s="625">
        <f ca="1">IFERROR(SUMPRODUCT(--(BancoDeDados[ano pag]=$E$4),--(BancoDeDados[mês pag]=$E$5),--(BancoDeDados[GRUPO]=$E$6),--(BancoDeDados[SUBGRUPO]=D12),--(BancoDeDados[STATUS]="Pago"),(BancoDeDados[TOTAL])),"")</f>
        <v>0</v>
      </c>
      <c r="F12" s="422"/>
      <c r="G12" s="45" t="e">
        <f>VLOOKUP(C15,GERAL[],$F$7,FALSE)</f>
        <v>#REF!</v>
      </c>
      <c r="H12" s="625" t="str">
        <f ca="1">IFERROR(SUMPRODUCT(--(BancoDeDados[ano pag]=$H$4),--(BancoDeDados[mês pag]=$H$5),--(BancoDeDados[GRUPO]=$H$6),--(BancoDeDados[SUBGRUPO]=G12),--(BancoDeDados[STATUS]="Pago"),(BancoDeDados[TOTAL])),"")</f>
        <v/>
      </c>
      <c r="I12" s="10"/>
      <c r="J12" s="10"/>
      <c r="K12" s="10"/>
      <c r="L12" s="10"/>
      <c r="M12" s="10"/>
      <c r="N12" s="10"/>
      <c r="O12" s="10"/>
      <c r="P12" s="10"/>
      <c r="Q12" s="10"/>
      <c r="R12" s="10"/>
    </row>
    <row r="13" spans="1:21" ht="21" customHeight="1" x14ac:dyDescent="0.25">
      <c r="A13" s="606" t="s">
        <v>202</v>
      </c>
      <c r="C13" s="221">
        <v>2</v>
      </c>
      <c r="D13" s="45" t="str">
        <f>VLOOKUP(C16,GERAL[],$C$11,FALSE)</f>
        <v>-</v>
      </c>
      <c r="E13" s="625">
        <f ca="1">IFERROR(SUMPRODUCT(--(BancoDeDados[ano pag]=$E$4),--(BancoDeDados[mês pag]=$E$5),--(BancoDeDados[GRUPO]=$E$6),--(BancoDeDados[SUBGRUPO]=D13),--(BancoDeDados[STATUS]="Pago"),(BancoDeDados[TOTAL])),"")</f>
        <v>0</v>
      </c>
      <c r="F13" s="422"/>
      <c r="G13" s="45" t="e">
        <f>VLOOKUP(C16,GERAL[],$F$7,FALSE)</f>
        <v>#REF!</v>
      </c>
      <c r="H13" s="625" t="str">
        <f ca="1">IFERROR(SUMPRODUCT(--(BancoDeDados[ano pag]=$H$4),--(BancoDeDados[mês pag]=$H$5),--(BancoDeDados[GRUPO]=$H$6),--(BancoDeDados[SUBGRUPO]=G13),--(BancoDeDados[STATUS]="Pago"),(BancoDeDados[TOTAL])),"")</f>
        <v/>
      </c>
      <c r="I13" s="10"/>
      <c r="J13" s="10"/>
      <c r="K13" s="10"/>
      <c r="L13" s="10"/>
      <c r="M13" s="10"/>
      <c r="N13" s="10"/>
      <c r="O13" s="10"/>
      <c r="P13" s="10"/>
      <c r="Q13" s="10"/>
      <c r="R13" s="10"/>
    </row>
    <row r="14" spans="1:21" ht="21" customHeight="1" x14ac:dyDescent="0.25">
      <c r="A14" s="606" t="s">
        <v>203</v>
      </c>
      <c r="C14" s="221">
        <v>3</v>
      </c>
      <c r="D14" s="45" t="str">
        <f>VLOOKUP(C17,GERAL[],$C$11,FALSE)</f>
        <v>-</v>
      </c>
      <c r="E14" s="625">
        <f ca="1">IFERROR(SUMPRODUCT(--(BancoDeDados[ano pag]=$E$4),--(BancoDeDados[mês pag]=$E$5),--(BancoDeDados[GRUPO]=$E$6),--(BancoDeDados[SUBGRUPO]=D14),--(BancoDeDados[STATUS]="Pago"),(BancoDeDados[TOTAL])),"")</f>
        <v>0</v>
      </c>
      <c r="F14" s="422"/>
      <c r="G14" s="45" t="e">
        <f>VLOOKUP(C17,GERAL[],$F$7,FALSE)</f>
        <v>#REF!</v>
      </c>
      <c r="H14" s="625" t="str">
        <f ca="1">IFERROR(SUMPRODUCT(--(BancoDeDados[ano pag]=$H$4),--(BancoDeDados[mês pag]=$H$5),--(BancoDeDados[GRUPO]=$H$6),--(BancoDeDados[SUBGRUPO]=G14),--(BancoDeDados[STATUS]="Pago"),(BancoDeDados[TOTAL])),"")</f>
        <v/>
      </c>
      <c r="I14" s="10"/>
      <c r="J14" s="10"/>
      <c r="K14" s="10"/>
      <c r="L14" s="10"/>
      <c r="M14" s="10"/>
      <c r="N14" s="10"/>
      <c r="O14" s="10"/>
      <c r="P14" s="10"/>
      <c r="Q14" s="10"/>
      <c r="R14" s="10"/>
    </row>
    <row r="15" spans="1:21" ht="21" customHeight="1" x14ac:dyDescent="0.25">
      <c r="A15" s="606"/>
      <c r="C15" s="221">
        <v>4</v>
      </c>
      <c r="D15" s="45" t="str">
        <f>VLOOKUP(C18,GERAL[],$C$11,FALSE)</f>
        <v>-</v>
      </c>
      <c r="E15" s="625">
        <f ca="1">IFERROR(SUMPRODUCT(--(BancoDeDados[ano pag]=$E$4),--(BancoDeDados[mês pag]=$E$5),--(BancoDeDados[GRUPO]=$E$6),--(BancoDeDados[SUBGRUPO]=D15),--(BancoDeDados[STATUS]="Pago"),(BancoDeDados[TOTAL])),"")</f>
        <v>0</v>
      </c>
      <c r="F15" s="422"/>
      <c r="G15" s="45" t="e">
        <f>VLOOKUP(C18,GERAL[],$F$7,FALSE)</f>
        <v>#REF!</v>
      </c>
      <c r="H15" s="625" t="str">
        <f ca="1">IFERROR(SUMPRODUCT(--(BancoDeDados[ano pag]=$H$4),--(BancoDeDados[mês pag]=$H$5),--(BancoDeDados[GRUPO]=$H$6),--(BancoDeDados[SUBGRUPO]=G15),--(BancoDeDados[STATUS]="Pago"),(BancoDeDados[TOTAL])),"")</f>
        <v/>
      </c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spans="1:21" ht="21" customHeight="1" x14ac:dyDescent="0.25">
      <c r="A16" s="606"/>
      <c r="C16" s="221">
        <v>5</v>
      </c>
      <c r="D16" s="45" t="str">
        <f>VLOOKUP(C19,GERAL[],$C$11,FALSE)</f>
        <v>-</v>
      </c>
      <c r="E16" s="625">
        <f ca="1">IFERROR(SUMPRODUCT(--(BancoDeDados[ano pag]=$E$4),--(BancoDeDados[mês pag]=$E$5),--(BancoDeDados[GRUPO]=$E$6),--(BancoDeDados[SUBGRUPO]=D16),--(BancoDeDados[STATUS]="Pago"),(BancoDeDados[TOTAL])),"")</f>
        <v>0</v>
      </c>
      <c r="F16" s="422"/>
      <c r="G16" s="45" t="e">
        <f>VLOOKUP(C19,GERAL[],$F$7,FALSE)</f>
        <v>#REF!</v>
      </c>
      <c r="H16" s="625" t="str">
        <f ca="1">IFERROR(SUMPRODUCT(--(BancoDeDados[ano pag]=$H$4),--(BancoDeDados[mês pag]=$H$5),--(BancoDeDados[GRUPO]=$H$6),--(BancoDeDados[SUBGRUPO]=G16),--(BancoDeDados[STATUS]="Pago"),(BancoDeDados[TOTAL])),"")</f>
        <v/>
      </c>
      <c r="I16" s="10"/>
      <c r="J16" s="10"/>
      <c r="K16" s="10"/>
      <c r="L16" s="10"/>
      <c r="M16" s="10"/>
      <c r="N16" s="10"/>
      <c r="O16" s="10"/>
      <c r="P16" s="10"/>
      <c r="Q16" s="10"/>
      <c r="R16" s="10"/>
    </row>
    <row r="17" spans="1:18" ht="21" customHeight="1" x14ac:dyDescent="0.25">
      <c r="A17" s="606"/>
      <c r="C17" s="221">
        <v>6</v>
      </c>
      <c r="D17" s="45" t="str">
        <f>VLOOKUP(C20,GERAL[],$C$11,FALSE)</f>
        <v>-</v>
      </c>
      <c r="E17" s="625">
        <f ca="1">IFERROR(SUMPRODUCT(--(BancoDeDados[ano pag]=$E$4),--(BancoDeDados[mês pag]=$E$5),--(BancoDeDados[GRUPO]=$E$6),--(BancoDeDados[SUBGRUPO]=D17),--(BancoDeDados[STATUS]="Pago"),(BancoDeDados[TOTAL])),"")</f>
        <v>0</v>
      </c>
      <c r="F17" s="422"/>
      <c r="G17" s="45" t="e">
        <f>VLOOKUP(C20,GERAL[],$F$7,FALSE)</f>
        <v>#REF!</v>
      </c>
      <c r="H17" s="625" t="str">
        <f ca="1">IFERROR(SUMPRODUCT(--(BancoDeDados[ano pag]=$H$4),--(BancoDeDados[mês pag]=$H$5),--(BancoDeDados[GRUPO]=$H$6),--(BancoDeDados[SUBGRUPO]=G17),--(BancoDeDados[STATUS]="Pago"),(BancoDeDados[TOTAL])),"")</f>
        <v/>
      </c>
      <c r="I17" s="10"/>
      <c r="J17" s="10"/>
      <c r="K17" s="10"/>
      <c r="L17" s="10"/>
      <c r="M17" s="10"/>
      <c r="N17" s="10"/>
      <c r="O17" s="10"/>
      <c r="P17" s="10"/>
      <c r="Q17" s="10"/>
      <c r="R17" s="10"/>
    </row>
    <row r="18" spans="1:18" ht="21" customHeight="1" x14ac:dyDescent="0.25">
      <c r="A18" s="606"/>
      <c r="C18" s="221">
        <v>7</v>
      </c>
      <c r="D18" s="45" t="str">
        <f>VLOOKUP(C21,GERAL[],$C$11,FALSE)</f>
        <v>-</v>
      </c>
      <c r="E18" s="625">
        <f ca="1">IFERROR(SUMPRODUCT(--(BancoDeDados[ano pag]=$E$4),--(BancoDeDados[mês pag]=$E$5),--(BancoDeDados[GRUPO]=$E$6),--(BancoDeDados[SUBGRUPO]=D18),--(BancoDeDados[STATUS]="Pago"),(BancoDeDados[TOTAL])),"")</f>
        <v>0</v>
      </c>
      <c r="F18" s="422"/>
      <c r="G18" s="45" t="e">
        <f>VLOOKUP(C21,GERAL[],$F$7,FALSE)</f>
        <v>#REF!</v>
      </c>
      <c r="H18" s="625" t="str">
        <f ca="1">IFERROR(SUMPRODUCT(--(BancoDeDados[ano pag]=$H$4),--(BancoDeDados[mês pag]=$H$5),--(BancoDeDados[GRUPO]=$H$6),--(BancoDeDados[SUBGRUPO]=G18),--(BancoDeDados[STATUS]="Pago"),(BancoDeDados[TOTAL])),"")</f>
        <v/>
      </c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spans="1:18" ht="21" customHeight="1" x14ac:dyDescent="0.25">
      <c r="A19" s="621"/>
      <c r="C19" s="221">
        <v>8</v>
      </c>
      <c r="D19" s="45" t="str">
        <f>VLOOKUP(C22,GERAL[],$C$11,FALSE)</f>
        <v>-</v>
      </c>
      <c r="E19" s="625">
        <f ca="1">IFERROR(SUMPRODUCT(--(BancoDeDados[ano pag]=$E$4),--(BancoDeDados[mês pag]=$E$5),--(BancoDeDados[GRUPO]=$E$6),--(BancoDeDados[SUBGRUPO]=D19),--(BancoDeDados[STATUS]="Pago"),(BancoDeDados[TOTAL])),"")</f>
        <v>0</v>
      </c>
      <c r="F19" s="422"/>
      <c r="G19" s="45" t="e">
        <f>VLOOKUP(C22,GERAL[],$F$7,FALSE)</f>
        <v>#REF!</v>
      </c>
      <c r="H19" s="625" t="str">
        <f ca="1">IFERROR(SUMPRODUCT(--(BancoDeDados[ano pag]=$H$4),--(BancoDeDados[mês pag]=$H$5),--(BancoDeDados[GRUPO]=$H$6),--(BancoDeDados[SUBGRUPO]=G19),--(BancoDeDados[STATUS]="Pago"),(BancoDeDados[TOTAL])),"")</f>
        <v/>
      </c>
      <c r="I19" s="10"/>
      <c r="J19" s="10"/>
      <c r="K19" s="10"/>
      <c r="L19" s="10"/>
      <c r="M19" s="10"/>
      <c r="N19" s="10"/>
      <c r="O19" s="10"/>
      <c r="P19" s="10"/>
      <c r="Q19" s="10"/>
      <c r="R19" s="10"/>
    </row>
    <row r="20" spans="1:18" ht="21" customHeight="1" x14ac:dyDescent="0.25">
      <c r="A20" s="621"/>
      <c r="C20" s="221">
        <v>9</v>
      </c>
      <c r="D20" s="45" t="str">
        <f>VLOOKUP(C23,GERAL[],$C$11,FALSE)</f>
        <v>-</v>
      </c>
      <c r="E20" s="625">
        <f ca="1">IFERROR(SUMPRODUCT(--(BancoDeDados[ano pag]=$E$4),--(BancoDeDados[mês pag]=$E$5),--(BancoDeDados[GRUPO]=$E$6),--(BancoDeDados[SUBGRUPO]=D20),--(BancoDeDados[STATUS]="Pago"),(BancoDeDados[TOTAL])),"")</f>
        <v>0</v>
      </c>
      <c r="F20" s="422"/>
      <c r="G20" s="45" t="e">
        <f>VLOOKUP(C23,GERAL[],$F$7,FALSE)</f>
        <v>#REF!</v>
      </c>
      <c r="H20" s="625" t="str">
        <f ca="1">IFERROR(SUMPRODUCT(--(BancoDeDados[ano pag]=$H$4),--(BancoDeDados[mês pag]=$H$5),--(BancoDeDados[GRUPO]=$H$6),--(BancoDeDados[SUBGRUPO]=G20),--(BancoDeDados[STATUS]="Pago"),(BancoDeDados[TOTAL])),"")</f>
        <v/>
      </c>
      <c r="I20" s="10"/>
      <c r="J20" s="10"/>
      <c r="K20" s="10"/>
      <c r="L20" s="10"/>
      <c r="M20" s="10"/>
      <c r="N20" s="10"/>
      <c r="O20" s="10"/>
      <c r="P20" s="10"/>
      <c r="Q20" s="10"/>
      <c r="R20" s="10"/>
    </row>
    <row r="21" spans="1:18" ht="21" customHeight="1" x14ac:dyDescent="0.25">
      <c r="A21" s="621"/>
      <c r="C21" s="221">
        <v>10</v>
      </c>
      <c r="D21" s="45" t="str">
        <f>VLOOKUP(C24,GERAL[],$C$11,FALSE)</f>
        <v>-</v>
      </c>
      <c r="E21" s="625">
        <f ca="1">IFERROR(SUMPRODUCT(--(BancoDeDados[ano pag]=$E$4),--(BancoDeDados[mês pag]=$E$5),--(BancoDeDados[GRUPO]=$E$6),--(BancoDeDados[SUBGRUPO]=D21),--(BancoDeDados[STATUS]="Pago"),(BancoDeDados[TOTAL])),"")</f>
        <v>0</v>
      </c>
      <c r="F21" s="422"/>
      <c r="G21" s="45" t="e">
        <f>VLOOKUP(C24,GERAL[],$F$7,FALSE)</f>
        <v>#REF!</v>
      </c>
      <c r="H21" s="625" t="str">
        <f ca="1">IFERROR(SUMPRODUCT(--(BancoDeDados[ano pag]=$H$4),--(BancoDeDados[mês pag]=$H$5),--(BancoDeDados[GRUPO]=$H$6),--(BancoDeDados[SUBGRUPO]=G21),--(BancoDeDados[STATUS]="Pago"),(BancoDeDados[TOTAL])),"")</f>
        <v/>
      </c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spans="1:18" ht="21" customHeight="1" x14ac:dyDescent="0.25">
      <c r="A22" s="621"/>
      <c r="C22" s="221">
        <v>11</v>
      </c>
      <c r="D22" s="45" t="str">
        <f>VLOOKUP(C25,GERAL[],$C$11,FALSE)</f>
        <v>-</v>
      </c>
      <c r="E22" s="625">
        <f ca="1">IFERROR(SUMPRODUCT(--(BancoDeDados[ano pag]=$E$4),--(BancoDeDados[mês pag]=$E$5),--(BancoDeDados[GRUPO]=$E$6),--(BancoDeDados[SUBGRUPO]=D22),--(BancoDeDados[STATUS]="Pago"),(BancoDeDados[TOTAL])),"")</f>
        <v>0</v>
      </c>
      <c r="F22" s="422"/>
      <c r="G22" s="45" t="e">
        <f>VLOOKUP(C25,GERAL[],$F$7,FALSE)</f>
        <v>#REF!</v>
      </c>
      <c r="H22" s="625" t="str">
        <f ca="1">IFERROR(SUMPRODUCT(--(BancoDeDados[ano pag]=$H$4),--(BancoDeDados[mês pag]=$H$5),--(BancoDeDados[GRUPO]=$H$6),--(BancoDeDados[SUBGRUPO]=G22),--(BancoDeDados[STATUS]="Pago"),(BancoDeDados[TOTAL])),"")</f>
        <v/>
      </c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3" spans="1:18" ht="21" customHeight="1" x14ac:dyDescent="0.25">
      <c r="A23" s="621"/>
      <c r="C23" s="221">
        <v>12</v>
      </c>
      <c r="D23" s="45" t="str">
        <f>VLOOKUP(C26,GERAL[],$C$11,FALSE)</f>
        <v>-</v>
      </c>
      <c r="E23" s="625">
        <f ca="1">IFERROR(SUMPRODUCT(--(BancoDeDados[ano pag]=$E$4),--(BancoDeDados[mês pag]=$E$5),--(BancoDeDados[GRUPO]=$E$6),--(BancoDeDados[SUBGRUPO]=D23),--(BancoDeDados[STATUS]="Pago"),(BancoDeDados[TOTAL])),"")</f>
        <v>0</v>
      </c>
      <c r="F23" s="422"/>
      <c r="G23" s="45" t="e">
        <f>VLOOKUP(C26,GERAL[],$F$7,FALSE)</f>
        <v>#REF!</v>
      </c>
      <c r="H23" s="625" t="str">
        <f ca="1">IFERROR(SUMPRODUCT(--(BancoDeDados[ano pag]=$H$4),--(BancoDeDados[mês pag]=$H$5),--(BancoDeDados[GRUPO]=$H$6),--(BancoDeDados[SUBGRUPO]=G23),--(BancoDeDados[STATUS]="Pago"),(BancoDeDados[TOTAL])),"")</f>
        <v/>
      </c>
      <c r="I23" s="10"/>
      <c r="J23" s="10"/>
      <c r="K23" s="10"/>
      <c r="L23" s="10"/>
      <c r="M23" s="10"/>
      <c r="N23" s="10"/>
      <c r="O23" s="10"/>
      <c r="P23" s="10"/>
      <c r="Q23" s="10"/>
      <c r="R23" s="10"/>
    </row>
    <row r="24" spans="1:18" ht="21" customHeight="1" x14ac:dyDescent="0.3">
      <c r="A24" s="621"/>
      <c r="C24" s="221">
        <v>13</v>
      </c>
      <c r="D24" s="46" t="s">
        <v>65</v>
      </c>
      <c r="E24" s="493">
        <f ca="1">SUM(E9:E23)</f>
        <v>0</v>
      </c>
      <c r="F24" s="82"/>
      <c r="G24" s="46" t="s">
        <v>65</v>
      </c>
      <c r="H24" s="493">
        <f ca="1">SUM(H9:H23)</f>
        <v>0</v>
      </c>
      <c r="I24" s="10"/>
      <c r="J24" s="10"/>
      <c r="K24" s="10"/>
      <c r="L24" s="10"/>
      <c r="M24" s="10"/>
      <c r="N24" s="10"/>
      <c r="O24" s="10"/>
      <c r="P24" s="10"/>
      <c r="Q24" s="10"/>
      <c r="R24" s="10"/>
    </row>
    <row r="25" spans="1:18" ht="21" customHeight="1" x14ac:dyDescent="0.25">
      <c r="A25" s="621"/>
      <c r="C25" s="221">
        <v>14</v>
      </c>
      <c r="D25" s="49"/>
      <c r="E25" s="48"/>
      <c r="M25" s="10"/>
      <c r="N25" s="10"/>
      <c r="O25" s="10"/>
      <c r="P25" s="10"/>
      <c r="Q25" s="10"/>
      <c r="R25" s="10"/>
    </row>
    <row r="26" spans="1:18" ht="21" customHeight="1" x14ac:dyDescent="0.25">
      <c r="A26" s="621"/>
      <c r="C26" s="221">
        <v>15</v>
      </c>
      <c r="M26" s="10"/>
      <c r="N26" s="10"/>
      <c r="O26" s="10"/>
      <c r="P26" s="10"/>
      <c r="Q26" s="10"/>
      <c r="R26" s="10"/>
    </row>
    <row r="27" spans="1:18" ht="21" customHeight="1" x14ac:dyDescent="0.25">
      <c r="A27" s="621"/>
      <c r="C27" s="221"/>
      <c r="D27" s="175" t="s">
        <v>539</v>
      </c>
      <c r="E27" s="47">
        <f ca="1">E24</f>
        <v>0</v>
      </c>
      <c r="G27" s="624" t="str">
        <f>E6</f>
        <v>OUTROS RENDIMENTOS</v>
      </c>
      <c r="M27" s="10"/>
      <c r="N27" s="10"/>
      <c r="O27" s="10"/>
      <c r="P27" s="10"/>
      <c r="Q27" s="10"/>
      <c r="R27" s="10"/>
    </row>
    <row r="28" spans="1:18" ht="21" customHeight="1" x14ac:dyDescent="0.25">
      <c r="A28" s="621"/>
      <c r="C28" s="59"/>
      <c r="D28" s="175" t="s">
        <v>540</v>
      </c>
      <c r="E28" s="492">
        <f ca="1">H24</f>
        <v>0</v>
      </c>
      <c r="G28" s="624" t="str">
        <f>H6</f>
        <v>TRABALHO</v>
      </c>
    </row>
    <row r="29" spans="1:18" ht="21" customHeight="1" x14ac:dyDescent="0.25">
      <c r="A29" s="621"/>
      <c r="C29" s="59"/>
      <c r="D29" s="175"/>
      <c r="E29" s="47">
        <f ca="1">E27-E28</f>
        <v>0</v>
      </c>
    </row>
    <row r="30" spans="1:18" ht="21" customHeight="1" x14ac:dyDescent="0.25">
      <c r="A30" s="6"/>
      <c r="E30" s="479">
        <f ca="1">E29*10%</f>
        <v>0</v>
      </c>
      <c r="G30" s="803">
        <v>0.1</v>
      </c>
    </row>
    <row r="31" spans="1:18" ht="21" customHeight="1" x14ac:dyDescent="0.25">
      <c r="A31" s="6"/>
    </row>
    <row r="32" spans="1:18" ht="21" customHeight="1" x14ac:dyDescent="0.25">
      <c r="A32" s="6"/>
    </row>
    <row r="33" spans="1:1" ht="21" customHeight="1" x14ac:dyDescent="0.25">
      <c r="A33" s="6"/>
    </row>
    <row r="34" spans="1:1" ht="21" customHeight="1" x14ac:dyDescent="0.25">
      <c r="A34" s="6"/>
    </row>
    <row r="35" spans="1:1" ht="21" customHeight="1" x14ac:dyDescent="0.25">
      <c r="A35" s="6"/>
    </row>
  </sheetData>
  <dataValidations count="2">
    <dataValidation type="list" allowBlank="1" showInputMessage="1" showErrorMessage="1" sqref="H6 E6" xr:uid="{00000000-0002-0000-1600-000000000000}">
      <formula1>NomeDosGrupos</formula1>
    </dataValidation>
    <dataValidation type="list" allowBlank="1" showInputMessage="1" showErrorMessage="1" sqref="E5 H5" xr:uid="{00000000-0002-0000-1600-000001000000}">
      <formula1>MESES</formula1>
    </dataValidation>
  </dataValidations>
  <hyperlinks>
    <hyperlink ref="A6" location="Ação!A1" display="Ação" xr:uid="{00000000-0004-0000-1600-000000000000}"/>
    <hyperlink ref="A7" location="Resultado!A1" display="Resultado" xr:uid="{00000000-0004-0000-1600-000001000000}"/>
    <hyperlink ref="A3" location="Menu!A1" display="Início" xr:uid="{00000000-0004-0000-1600-000002000000}"/>
    <hyperlink ref="A5" location="Diagnostico!A1" display="Diagnóstico" xr:uid="{00000000-0004-0000-1600-000003000000}"/>
    <hyperlink ref="A9" location="Registrar!A1" display="Registrar" xr:uid="{00000000-0004-0000-1600-000004000000}"/>
    <hyperlink ref="A10" location="'Banco de Dados'!A1" display="Banco de dados" xr:uid="{00000000-0004-0000-1600-000005000000}"/>
    <hyperlink ref="A12" location="Ajustes!A1" display="Ajustes" xr:uid="{00000000-0004-0000-1600-000006000000}"/>
    <hyperlink ref="A14" location="Sobre!A1" display="Atualizar Planilha" xr:uid="{00000000-0004-0000-1600-000007000000}"/>
    <hyperlink ref="A13" location="'Ajuda-videos'!A1" display="Ajuda e créditos" xr:uid="{00000000-0004-0000-1600-000008000000}"/>
  </hyperlinks>
  <pageMargins left="0.51181102362204722" right="0.51181102362204722" top="0.78740157480314965" bottom="0.78740157480314965" header="0.31496062992125984" footer="0.31496062992125984"/>
  <pageSetup paperSize="9" scale="83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9">
    <pageSetUpPr fitToPage="1"/>
  </sheetPr>
  <dimension ref="A1:Q33"/>
  <sheetViews>
    <sheetView showGridLines="0" topLeftCell="A10" workbookViewId="0">
      <selection sqref="A1:A2"/>
    </sheetView>
  </sheetViews>
  <sheetFormatPr defaultColWidth="7.7109375" defaultRowHeight="18" customHeight="1" x14ac:dyDescent="0.25"/>
  <cols>
    <col min="1" max="1" width="18.7109375" style="4" customWidth="1"/>
    <col min="2" max="2" width="4.42578125" customWidth="1"/>
    <col min="3" max="5" width="11.7109375" customWidth="1"/>
    <col min="6" max="6" width="11.7109375" style="22" customWidth="1"/>
    <col min="7" max="7" width="4.42578125" customWidth="1"/>
    <col min="8" max="11" width="11.7109375" customWidth="1"/>
    <col min="12" max="12" width="4.42578125" customWidth="1"/>
    <col min="13" max="15" width="11.7109375" customWidth="1"/>
    <col min="16" max="17" width="11.7109375" style="57" customWidth="1"/>
    <col min="18" max="19" width="7.7109375" style="57" customWidth="1"/>
    <col min="20" max="20" width="19.140625" style="57" customWidth="1"/>
    <col min="21" max="21" width="18.85546875" style="57" customWidth="1"/>
    <col min="22" max="22" width="7.7109375" style="57" customWidth="1"/>
    <col min="23" max="23" width="5.7109375" style="57" customWidth="1"/>
    <col min="24" max="24" width="27.7109375" style="57" customWidth="1"/>
    <col min="25" max="25" width="8.7109375" style="57" customWidth="1"/>
    <col min="26" max="27" width="7.7109375" style="57" customWidth="1"/>
    <col min="28" max="28" width="27.7109375" style="57" customWidth="1"/>
    <col min="29" max="29" width="27.28515625" style="57" customWidth="1"/>
    <col min="30" max="42" width="8.7109375" style="57" customWidth="1"/>
    <col min="43" max="16384" width="7.7109375" style="57"/>
  </cols>
  <sheetData>
    <row r="1" spans="1:17" ht="18" customHeight="1" x14ac:dyDescent="0.35">
      <c r="A1" s="963"/>
      <c r="B1" s="111" t="s">
        <v>236</v>
      </c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7" ht="18" customHeight="1" x14ac:dyDescent="0.25">
      <c r="A4" s="606"/>
      <c r="B4" s="57"/>
      <c r="C4" s="1006" t="s">
        <v>538</v>
      </c>
      <c r="D4" s="1006"/>
      <c r="E4" s="1006"/>
      <c r="F4" s="1006"/>
      <c r="G4" s="57"/>
      <c r="H4" s="1007" t="s">
        <v>573</v>
      </c>
      <c r="I4" s="1007"/>
      <c r="J4" s="1007"/>
      <c r="K4" s="1007"/>
      <c r="L4" s="57"/>
      <c r="M4" s="1009" t="str">
        <f>IF(J6="SIM","AVISO: UMA GRANDE QUANTIDADE DE CÓPIAS SERÁ SALVA EM SEU COMPUTADOR.","")</f>
        <v/>
      </c>
      <c r="N4" s="1009"/>
      <c r="O4" s="1009"/>
      <c r="P4" s="1009"/>
    </row>
    <row r="5" spans="1:17" ht="18" customHeight="1" x14ac:dyDescent="0.25">
      <c r="A5" s="606" t="s">
        <v>201</v>
      </c>
      <c r="B5" s="57"/>
      <c r="C5" s="1006"/>
      <c r="D5" s="1006"/>
      <c r="E5" s="1006"/>
      <c r="F5" s="1006"/>
      <c r="G5" s="57"/>
      <c r="H5" s="1007"/>
      <c r="I5" s="1007"/>
      <c r="J5" s="1007"/>
      <c r="K5" s="1007"/>
      <c r="L5" s="57"/>
      <c r="M5" s="1009"/>
      <c r="N5" s="1009"/>
      <c r="O5" s="1009"/>
      <c r="P5" s="1009"/>
    </row>
    <row r="6" spans="1:17" ht="18" customHeight="1" x14ac:dyDescent="0.25">
      <c r="A6" s="606" t="s">
        <v>198</v>
      </c>
      <c r="B6" s="57"/>
      <c r="C6" s="1006"/>
      <c r="D6" s="1006"/>
      <c r="E6" s="1006"/>
      <c r="F6" s="1006"/>
      <c r="G6" s="57"/>
      <c r="H6" s="524"/>
      <c r="I6" s="379" t="s">
        <v>574</v>
      </c>
      <c r="J6" s="544" t="s">
        <v>232</v>
      </c>
      <c r="K6" s="379"/>
      <c r="L6" s="57"/>
      <c r="M6" s="1009"/>
      <c r="N6" s="1009"/>
      <c r="O6" s="1009"/>
      <c r="P6" s="1009"/>
    </row>
    <row r="7" spans="1:17" ht="18" customHeight="1" x14ac:dyDescent="0.25">
      <c r="A7" s="606" t="s">
        <v>199</v>
      </c>
      <c r="B7" s="57"/>
      <c r="G7" s="57"/>
      <c r="L7" s="57"/>
      <c r="M7" s="57"/>
      <c r="N7" s="57"/>
      <c r="O7" s="57"/>
    </row>
    <row r="8" spans="1:17" ht="18" customHeight="1" x14ac:dyDescent="0.25">
      <c r="A8" s="606"/>
      <c r="B8" s="57"/>
      <c r="C8" s="1006" t="s">
        <v>412</v>
      </c>
      <c r="D8" s="1006"/>
      <c r="E8" s="1006"/>
      <c r="F8" s="1006"/>
      <c r="G8" s="57"/>
      <c r="H8" s="1006" t="s">
        <v>235</v>
      </c>
      <c r="I8" s="1006"/>
      <c r="J8" s="1006"/>
      <c r="K8" s="1006"/>
      <c r="L8" s="57"/>
      <c r="M8" s="1008" t="s">
        <v>731</v>
      </c>
      <c r="N8" s="1008"/>
      <c r="O8" s="1008"/>
      <c r="P8" s="1008"/>
    </row>
    <row r="9" spans="1:17" ht="18" customHeight="1" x14ac:dyDescent="0.25">
      <c r="A9" s="606" t="s">
        <v>208</v>
      </c>
      <c r="B9" s="57"/>
      <c r="C9" s="1006"/>
      <c r="D9" s="1006"/>
      <c r="E9" s="1006"/>
      <c r="F9" s="1006"/>
      <c r="G9" s="57"/>
      <c r="H9" s="1006"/>
      <c r="I9" s="1006"/>
      <c r="J9" s="1006"/>
      <c r="K9" s="1006"/>
      <c r="L9" s="57"/>
      <c r="M9" s="1008"/>
      <c r="N9" s="1008"/>
      <c r="O9" s="1008"/>
      <c r="P9" s="1008"/>
    </row>
    <row r="10" spans="1:17" ht="18" customHeight="1" x14ac:dyDescent="0.25">
      <c r="A10" s="606" t="s">
        <v>205</v>
      </c>
      <c r="B10" s="57"/>
      <c r="C10" s="1006"/>
      <c r="D10" s="1006"/>
      <c r="E10" s="1006"/>
      <c r="F10" s="1006"/>
      <c r="G10" s="57"/>
      <c r="H10" s="1006"/>
      <c r="I10" s="1006"/>
      <c r="J10" s="1006"/>
      <c r="K10" s="1006"/>
      <c r="L10" s="57"/>
      <c r="M10" s="524"/>
      <c r="N10" s="379" t="s">
        <v>574</v>
      </c>
      <c r="O10" s="544" t="s">
        <v>232</v>
      </c>
      <c r="P10" s="379"/>
    </row>
    <row r="11" spans="1:17" ht="18" customHeight="1" x14ac:dyDescent="0.25">
      <c r="A11" s="606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</row>
    <row r="12" spans="1:17" ht="18" customHeight="1" x14ac:dyDescent="0.25">
      <c r="A12" s="548" t="s">
        <v>200</v>
      </c>
      <c r="B12" s="57"/>
      <c r="C12" s="1006" t="s">
        <v>413</v>
      </c>
      <c r="D12" s="1006"/>
      <c r="E12" s="1006"/>
      <c r="F12" s="1006"/>
      <c r="G12" s="57"/>
      <c r="H12" s="1006" t="s">
        <v>414</v>
      </c>
      <c r="I12" s="1006"/>
      <c r="J12" s="1006"/>
      <c r="K12" s="1006"/>
      <c r="L12" s="57"/>
      <c r="M12" s="57"/>
      <c r="N12" s="57"/>
      <c r="O12" s="57"/>
    </row>
    <row r="13" spans="1:17" ht="18" customHeight="1" x14ac:dyDescent="0.25">
      <c r="A13" s="606" t="s">
        <v>202</v>
      </c>
      <c r="B13" s="57"/>
      <c r="C13" s="1006"/>
      <c r="D13" s="1006"/>
      <c r="E13" s="1006"/>
      <c r="F13" s="1006"/>
      <c r="G13" s="57"/>
      <c r="H13" s="1006"/>
      <c r="I13" s="1006"/>
      <c r="J13" s="1006"/>
      <c r="K13" s="1006"/>
      <c r="L13" s="57"/>
      <c r="M13" s="57"/>
      <c r="N13" s="57"/>
      <c r="O13" s="57"/>
    </row>
    <row r="14" spans="1:17" ht="18" customHeight="1" x14ac:dyDescent="0.25">
      <c r="A14" s="606" t="s">
        <v>203</v>
      </c>
      <c r="B14" s="57"/>
      <c r="C14" s="1006"/>
      <c r="D14" s="1006"/>
      <c r="E14" s="1006"/>
      <c r="F14" s="1006"/>
      <c r="G14" s="57"/>
      <c r="H14" s="1006"/>
      <c r="I14" s="1006"/>
      <c r="J14" s="1006"/>
      <c r="K14" s="1006"/>
      <c r="L14" s="57"/>
      <c r="M14" s="57"/>
      <c r="N14" s="57"/>
      <c r="O14" s="57"/>
    </row>
    <row r="15" spans="1:17" ht="18" customHeight="1" x14ac:dyDescent="0.25">
      <c r="A15" s="606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</row>
    <row r="16" spans="1:17" ht="18" customHeight="1" x14ac:dyDescent="0.25">
      <c r="A16" s="606"/>
      <c r="B16" s="57"/>
      <c r="C16" s="1006" t="s">
        <v>234</v>
      </c>
      <c r="D16" s="1006"/>
      <c r="E16" s="1006"/>
      <c r="F16" s="1006"/>
      <c r="G16" s="57"/>
      <c r="H16" s="1006" t="s">
        <v>258</v>
      </c>
      <c r="I16" s="1006"/>
      <c r="J16" s="1006"/>
      <c r="K16" s="1006"/>
      <c r="L16" s="57"/>
      <c r="M16" s="57"/>
      <c r="N16" s="57"/>
      <c r="O16" s="57"/>
    </row>
    <row r="17" spans="1:15" ht="18" customHeight="1" x14ac:dyDescent="0.25">
      <c r="A17" s="606"/>
      <c r="B17" s="57"/>
      <c r="C17" s="1006"/>
      <c r="D17" s="1006"/>
      <c r="E17" s="1006"/>
      <c r="F17" s="1006"/>
      <c r="G17" s="57"/>
      <c r="H17" s="1006"/>
      <c r="I17" s="1006"/>
      <c r="J17" s="1006"/>
      <c r="K17" s="1006"/>
      <c r="L17" s="57"/>
      <c r="M17" s="57"/>
      <c r="N17" s="57"/>
      <c r="O17" s="57"/>
    </row>
    <row r="18" spans="1:15" ht="18" customHeight="1" x14ac:dyDescent="0.25">
      <c r="A18" s="606"/>
      <c r="B18" s="57"/>
      <c r="C18" s="1006"/>
      <c r="D18" s="1006"/>
      <c r="E18" s="1006"/>
      <c r="F18" s="1006"/>
      <c r="G18" s="57"/>
      <c r="H18" s="1006"/>
      <c r="I18" s="1006"/>
      <c r="J18" s="1006"/>
      <c r="K18" s="1006"/>
      <c r="L18" s="57"/>
      <c r="M18" s="57"/>
      <c r="N18" s="57"/>
      <c r="O18" s="57"/>
    </row>
    <row r="19" spans="1:15" ht="18" customHeight="1" x14ac:dyDescent="0.25">
      <c r="A19" s="621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</row>
    <row r="20" spans="1:15" ht="18" customHeight="1" x14ac:dyDescent="0.25">
      <c r="A20" s="621"/>
      <c r="B20" s="57"/>
      <c r="C20" s="1008" t="s">
        <v>579</v>
      </c>
      <c r="D20" s="1008"/>
      <c r="E20" s="1008"/>
      <c r="F20" s="1008"/>
      <c r="G20" s="57"/>
      <c r="H20" s="1008" t="s">
        <v>716</v>
      </c>
      <c r="I20" s="1008"/>
      <c r="J20" s="1008"/>
      <c r="K20" s="1008"/>
      <c r="L20" s="57"/>
      <c r="M20" s="57"/>
      <c r="N20" s="57"/>
      <c r="O20" s="57"/>
    </row>
    <row r="21" spans="1:15" ht="18" customHeight="1" x14ac:dyDescent="0.25">
      <c r="A21" s="621"/>
      <c r="B21" s="57"/>
      <c r="C21" s="1008"/>
      <c r="D21" s="1008"/>
      <c r="E21" s="1008"/>
      <c r="F21" s="1008"/>
      <c r="G21" s="57"/>
      <c r="H21" s="1008"/>
      <c r="I21" s="1008"/>
      <c r="J21" s="1008"/>
      <c r="K21" s="1008"/>
      <c r="L21" s="57"/>
      <c r="M21" s="57"/>
      <c r="N21" s="57"/>
      <c r="O21" s="57"/>
    </row>
    <row r="22" spans="1:15" ht="18" customHeight="1" x14ac:dyDescent="0.25">
      <c r="A22" s="621"/>
      <c r="B22" s="57"/>
      <c r="C22" s="524"/>
      <c r="D22" s="379" t="s">
        <v>574</v>
      </c>
      <c r="E22" s="544" t="s">
        <v>169</v>
      </c>
      <c r="F22" s="379"/>
      <c r="G22" s="57"/>
      <c r="H22" s="524"/>
      <c r="I22" s="379" t="s">
        <v>574</v>
      </c>
      <c r="J22" s="544" t="s">
        <v>232</v>
      </c>
      <c r="K22" s="379"/>
      <c r="L22" s="57"/>
      <c r="M22" s="57"/>
      <c r="N22" s="57"/>
      <c r="O22" s="57"/>
    </row>
    <row r="23" spans="1:15" ht="18" customHeight="1" x14ac:dyDescent="0.25">
      <c r="A23" s="6"/>
      <c r="B23" s="57"/>
      <c r="C23" s="57"/>
      <c r="D23" s="57"/>
      <c r="E23" s="57"/>
      <c r="F23" s="57"/>
      <c r="G23" s="57"/>
      <c r="H23" s="57"/>
      <c r="I23" s="57"/>
      <c r="J23" s="57"/>
      <c r="K23" s="72"/>
      <c r="L23" s="57"/>
      <c r="M23" s="57"/>
      <c r="N23" s="57"/>
      <c r="O23" s="57"/>
    </row>
    <row r="24" spans="1:15" ht="18" customHeight="1" x14ac:dyDescent="0.25">
      <c r="A24" s="6"/>
      <c r="B24" s="57"/>
      <c r="C24" s="1008" t="s">
        <v>616</v>
      </c>
      <c r="D24" s="1008"/>
      <c r="E24" s="1008"/>
      <c r="F24" s="1008"/>
      <c r="G24" s="57"/>
      <c r="H24" s="1006" t="s">
        <v>624</v>
      </c>
      <c r="I24" s="1006"/>
      <c r="J24" s="1006"/>
      <c r="K24" s="1006"/>
      <c r="L24" s="57"/>
      <c r="M24" s="57"/>
      <c r="N24" s="57"/>
      <c r="O24" s="57"/>
    </row>
    <row r="25" spans="1:15" ht="18" customHeight="1" x14ac:dyDescent="0.25">
      <c r="A25" s="6"/>
      <c r="B25" s="57"/>
      <c r="C25" s="1008"/>
      <c r="D25" s="1008"/>
      <c r="E25" s="1008"/>
      <c r="F25" s="1008"/>
      <c r="G25" s="23"/>
      <c r="H25" s="1006"/>
      <c r="I25" s="1006"/>
      <c r="J25" s="1006"/>
      <c r="K25" s="1006"/>
      <c r="L25" s="57"/>
      <c r="M25" s="57"/>
      <c r="N25" s="57"/>
      <c r="O25" s="57"/>
    </row>
    <row r="26" spans="1:15" ht="18" customHeight="1" x14ac:dyDescent="0.25">
      <c r="A26" s="6"/>
      <c r="B26" s="57"/>
      <c r="C26" s="524"/>
      <c r="D26" s="379" t="s">
        <v>574</v>
      </c>
      <c r="E26" s="544" t="s">
        <v>232</v>
      </c>
      <c r="F26" s="379"/>
      <c r="G26" s="23"/>
      <c r="H26" s="1006"/>
      <c r="I26" s="1006"/>
      <c r="J26" s="1006"/>
      <c r="K26" s="1006"/>
      <c r="L26" s="57"/>
      <c r="M26" s="57"/>
      <c r="N26" s="57"/>
      <c r="O26" s="57"/>
    </row>
    <row r="27" spans="1:15" ht="18" customHeight="1" x14ac:dyDescent="0.25">
      <c r="A27" s="6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</row>
    <row r="28" spans="1:15" ht="18" customHeight="1" x14ac:dyDescent="0.25">
      <c r="A28" s="6"/>
      <c r="B28" s="23"/>
      <c r="C28" s="1010" t="s">
        <v>605</v>
      </c>
      <c r="D28" s="1010"/>
      <c r="E28" s="1010"/>
      <c r="F28" s="1010"/>
      <c r="G28" s="1010"/>
      <c r="H28" s="1010"/>
      <c r="I28" s="1010"/>
      <c r="J28" s="1010"/>
      <c r="K28" s="1010"/>
      <c r="L28" s="23"/>
      <c r="M28" s="23"/>
      <c r="N28" s="23"/>
      <c r="O28" s="23"/>
    </row>
    <row r="29" spans="1:15" ht="18" customHeight="1" x14ac:dyDescent="0.25">
      <c r="A29" s="6"/>
      <c r="B29" s="23"/>
      <c r="C29" s="1010"/>
      <c r="D29" s="1010"/>
      <c r="E29" s="1010"/>
      <c r="F29" s="1010"/>
      <c r="G29" s="1010"/>
      <c r="H29" s="1010"/>
      <c r="I29" s="1010"/>
      <c r="J29" s="1010"/>
      <c r="K29" s="1010"/>
      <c r="L29" s="23"/>
      <c r="M29" s="23"/>
      <c r="N29" s="23"/>
      <c r="O29" s="23"/>
    </row>
    <row r="30" spans="1:15" ht="18" customHeight="1" x14ac:dyDescent="0.25">
      <c r="C30" s="1005" t="s">
        <v>679</v>
      </c>
      <c r="D30" s="1005"/>
      <c r="E30" s="1005"/>
      <c r="F30" s="1005"/>
      <c r="G30" s="1005"/>
      <c r="H30" s="1005"/>
      <c r="I30" s="1005"/>
      <c r="J30" s="1005"/>
      <c r="K30" s="1005"/>
    </row>
    <row r="31" spans="1:15" ht="18" customHeight="1" x14ac:dyDescent="0.25">
      <c r="C31" s="97"/>
      <c r="D31" s="97"/>
      <c r="E31" s="97"/>
      <c r="F31" s="846"/>
      <c r="G31" s="97"/>
      <c r="H31" s="97"/>
      <c r="I31" s="97"/>
      <c r="J31" s="97"/>
      <c r="K31" s="97"/>
    </row>
    <row r="32" spans="1:15" ht="18" customHeight="1" x14ac:dyDescent="0.25">
      <c r="C32" s="97"/>
      <c r="D32" s="97"/>
      <c r="E32" s="97"/>
      <c r="F32" s="846"/>
      <c r="G32" s="97"/>
      <c r="H32" s="97"/>
      <c r="I32" s="97"/>
      <c r="J32" s="97"/>
      <c r="K32" s="97"/>
    </row>
    <row r="33" spans="3:11" ht="18" customHeight="1" x14ac:dyDescent="0.25">
      <c r="C33" s="97"/>
      <c r="D33" s="97"/>
      <c r="E33" s="97"/>
      <c r="F33" s="846"/>
      <c r="G33" s="97"/>
      <c r="H33" s="97"/>
      <c r="I33" s="97"/>
      <c r="J33" s="97"/>
      <c r="K33" s="97"/>
    </row>
  </sheetData>
  <sheetProtection sheet="1" objects="1" scenarios="1"/>
  <mergeCells count="17">
    <mergeCell ref="M4:P6"/>
    <mergeCell ref="C16:F18"/>
    <mergeCell ref="C12:F14"/>
    <mergeCell ref="H16:K18"/>
    <mergeCell ref="C28:K29"/>
    <mergeCell ref="M8:P9"/>
    <mergeCell ref="C30:K30"/>
    <mergeCell ref="A1:A2"/>
    <mergeCell ref="C8:F10"/>
    <mergeCell ref="H8:K10"/>
    <mergeCell ref="H12:K14"/>
    <mergeCell ref="C4:F6"/>
    <mergeCell ref="H4:K5"/>
    <mergeCell ref="C24:F25"/>
    <mergeCell ref="C20:F21"/>
    <mergeCell ref="H24:K26"/>
    <mergeCell ref="H20:K21"/>
  </mergeCells>
  <conditionalFormatting sqref="M4:P6">
    <cfRule type="notContainsBlanks" dxfId="40" priority="2">
      <formula>LEN(TRIM(M4))&gt;0</formula>
    </cfRule>
  </conditionalFormatting>
  <dataValidations count="1">
    <dataValidation type="list" allowBlank="1" showInputMessage="1" showErrorMessage="1" sqref="J6 E22 E26 J22 O10" xr:uid="{00000000-0002-0000-1700-000000000000}">
      <formula1>"SIM,NÃO"</formula1>
    </dataValidation>
  </dataValidations>
  <hyperlinks>
    <hyperlink ref="C8:F10" location="GrupoReceitas!A1" display="PLANO DE CONTAS" xr:uid="{00000000-0004-0000-1700-000000000000}"/>
    <hyperlink ref="C12:F14" location="GrupoDespesas!A1" display="PLANO DE CONTAS - DESPESAS" xr:uid="{00000000-0004-0000-1700-000001000000}"/>
    <hyperlink ref="C16:F18" location="GrupoCartões!A1" display="CARTÕES E CONTAS" xr:uid="{00000000-0004-0000-1700-000002000000}"/>
    <hyperlink ref="H8:K10" location="PersonalizarGarantias!A1" display="PERSONALIZAR GARANTIAS" xr:uid="{00000000-0004-0000-1700-000003000000}"/>
    <hyperlink ref="A6" location="Ação!A1" display="Ação" xr:uid="{00000000-0004-0000-1700-000004000000}"/>
    <hyperlink ref="A7" location="Resultado!A1" display="Resultado" xr:uid="{00000000-0004-0000-1700-000005000000}"/>
    <hyperlink ref="A3" location="Menu!A1" display="Início" xr:uid="{00000000-0004-0000-1700-000006000000}"/>
    <hyperlink ref="A5" location="Diagnostico!A1" display="Diagnóstico" xr:uid="{00000000-0004-0000-1700-000007000000}"/>
    <hyperlink ref="A9" location="Registrar!A1" display="Registrar" xr:uid="{00000000-0004-0000-1700-000008000000}"/>
    <hyperlink ref="A10" location="'Banco de Dados'!A1" display="Banco de dados" xr:uid="{00000000-0004-0000-1700-000009000000}"/>
    <hyperlink ref="A12" location="Ajustes!A1" display="Ajustes" xr:uid="{00000000-0004-0000-1700-00000A000000}"/>
    <hyperlink ref="A14" location="Sobre!A1" display="Atualizar Planilha" xr:uid="{00000000-0004-0000-1700-00000B000000}"/>
    <hyperlink ref="A13" location="'Ajuda-videos'!A1" display="Ajuda e créditos" xr:uid="{00000000-0004-0000-1700-00000C000000}"/>
    <hyperlink ref="H16:K18" location="'Ajustes Diversos'!A1" display="PAGAMENTO PARCIAL DE FATURA DE CARTÃO" xr:uid="{00000000-0004-0000-1700-00000D000000}"/>
    <hyperlink ref="C4:F6" location="Começo!A1" display="COMEÇE AQUI" xr:uid="{00000000-0004-0000-1700-00000E000000}"/>
    <hyperlink ref="H12:K14" location="DefinirMetas!A1" display="DEFINIR METAS" xr:uid="{00000000-0004-0000-1700-00000F000000}"/>
    <hyperlink ref="H24:K26" location="Fornecedores!A1" display="FORNECEDORES" xr:uid="{00000000-0004-0000-1700-000010000000}"/>
  </hyperlinks>
  <pageMargins left="0.51181102362204722" right="0.51181102362204722" top="0.78740157480314965" bottom="0.78740157480314965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4337" r:id="rId4" name="Button 1">
              <controlPr defaultSize="0" print="0" autoFill="0" autoPict="0" macro="[0]!ZerarPlanilha">
                <anchor moveWithCells="1" sizeWithCells="1">
                  <from>
                    <xdr:col>4</xdr:col>
                    <xdr:colOff>171450</xdr:colOff>
                    <xdr:row>30</xdr:row>
                    <xdr:rowOff>95250</xdr:rowOff>
                  </from>
                  <to>
                    <xdr:col>8</xdr:col>
                    <xdr:colOff>495300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4"/>
  <dimension ref="A1:Q22"/>
  <sheetViews>
    <sheetView showGridLines="0" workbookViewId="0">
      <selection activeCell="H8" sqref="H8:K8"/>
    </sheetView>
  </sheetViews>
  <sheetFormatPr defaultColWidth="9.140625" defaultRowHeight="18" customHeight="1" x14ac:dyDescent="0.25"/>
  <cols>
    <col min="1" max="1" width="18.7109375" customWidth="1"/>
  </cols>
  <sheetData>
    <row r="1" spans="1:17" ht="18" customHeight="1" x14ac:dyDescent="0.35">
      <c r="A1" s="963"/>
      <c r="B1" s="111" t="s">
        <v>259</v>
      </c>
      <c r="F1" s="22"/>
      <c r="P1" s="57"/>
      <c r="Q1" s="57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</row>
    <row r="4" spans="1:17" ht="18" customHeight="1" x14ac:dyDescent="0.25">
      <c r="A4" s="606"/>
      <c r="B4" s="20"/>
      <c r="C4" s="20" t="s">
        <v>260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7" ht="18" customHeight="1" x14ac:dyDescent="0.25">
      <c r="A5" s="606" t="s">
        <v>201</v>
      </c>
      <c r="C5" t="s">
        <v>281</v>
      </c>
    </row>
    <row r="6" spans="1:17" ht="18" customHeight="1" x14ac:dyDescent="0.25">
      <c r="A6" s="606" t="s">
        <v>198</v>
      </c>
    </row>
    <row r="7" spans="1:17" ht="18" customHeight="1" x14ac:dyDescent="0.25">
      <c r="A7" s="606" t="s">
        <v>199</v>
      </c>
      <c r="C7" s="20"/>
      <c r="D7" s="20"/>
      <c r="E7" s="20"/>
      <c r="F7" s="20"/>
      <c r="G7" s="184" t="s">
        <v>261</v>
      </c>
      <c r="H7" s="1011" t="s">
        <v>287</v>
      </c>
      <c r="I7" s="1011"/>
      <c r="J7" s="1011"/>
      <c r="K7" s="1011"/>
      <c r="M7" s="183" t="str">
        <f>IFERROR(VLOOKUP(H7,TGruposReferencias[#All],2,FALSE),"")</f>
        <v>Animais</v>
      </c>
    </row>
    <row r="8" spans="1:17" ht="18" customHeight="1" x14ac:dyDescent="0.25">
      <c r="A8" s="606"/>
      <c r="C8" s="20"/>
      <c r="D8" s="20"/>
      <c r="E8" s="20"/>
      <c r="F8" s="20"/>
      <c r="G8" s="184" t="s">
        <v>262</v>
      </c>
      <c r="H8" s="1012" t="s">
        <v>263</v>
      </c>
      <c r="I8" s="1012"/>
      <c r="J8" s="1012"/>
      <c r="K8" s="1012"/>
    </row>
    <row r="9" spans="1:17" ht="18" customHeight="1" x14ac:dyDescent="0.25">
      <c r="A9" s="606" t="s">
        <v>208</v>
      </c>
    </row>
    <row r="10" spans="1:17" ht="18" customHeight="1" x14ac:dyDescent="0.25">
      <c r="A10" s="606" t="s">
        <v>205</v>
      </c>
    </row>
    <row r="11" spans="1:17" ht="18" customHeight="1" x14ac:dyDescent="0.25">
      <c r="A11" s="606"/>
    </row>
    <row r="12" spans="1:17" ht="18" customHeight="1" x14ac:dyDescent="0.25">
      <c r="A12" s="548" t="s">
        <v>200</v>
      </c>
    </row>
    <row r="13" spans="1:17" ht="18" customHeight="1" x14ac:dyDescent="0.25">
      <c r="A13" s="606" t="s">
        <v>202</v>
      </c>
    </row>
    <row r="14" spans="1:17" ht="18" customHeight="1" x14ac:dyDescent="0.25">
      <c r="A14" s="606" t="s">
        <v>203</v>
      </c>
    </row>
    <row r="15" spans="1:17" ht="18" customHeight="1" x14ac:dyDescent="0.25">
      <c r="A15" s="606"/>
    </row>
    <row r="16" spans="1:17" ht="18" customHeight="1" x14ac:dyDescent="0.25">
      <c r="A16" s="606"/>
    </row>
    <row r="17" spans="1:1" ht="18" customHeight="1" x14ac:dyDescent="0.25">
      <c r="A17" s="606"/>
    </row>
    <row r="18" spans="1:1" ht="18" customHeight="1" x14ac:dyDescent="0.25">
      <c r="A18" s="606"/>
    </row>
    <row r="19" spans="1:1" ht="18" customHeight="1" x14ac:dyDescent="0.25">
      <c r="A19" s="621"/>
    </row>
    <row r="20" spans="1:1" ht="18" customHeight="1" x14ac:dyDescent="0.25">
      <c r="A20" s="621"/>
    </row>
    <row r="21" spans="1:1" ht="18" customHeight="1" x14ac:dyDescent="0.25">
      <c r="A21" s="621"/>
    </row>
    <row r="22" spans="1:1" ht="18" customHeight="1" x14ac:dyDescent="0.25">
      <c r="A22" s="621"/>
    </row>
  </sheetData>
  <mergeCells count="3">
    <mergeCell ref="A1:A2"/>
    <mergeCell ref="H7:K7"/>
    <mergeCell ref="H8:K8"/>
  </mergeCells>
  <dataValidations count="2">
    <dataValidation type="list" allowBlank="1" showInputMessage="1" showErrorMessage="1" sqref="H7:K7" xr:uid="{00000000-0002-0000-1800-000000000000}">
      <formula1>NomeDosGrupos</formula1>
    </dataValidation>
    <dataValidation type="list" allowBlank="1" showInputMessage="1" showErrorMessage="1" sqref="H8:K8" xr:uid="{00000000-0002-0000-1800-000001000000}">
      <formula1>INDIRECT($M$7)</formula1>
    </dataValidation>
  </dataValidations>
  <hyperlinks>
    <hyperlink ref="A6" location="Ação!A1" display="Ação" xr:uid="{00000000-0004-0000-1800-000000000000}"/>
    <hyperlink ref="A7" location="Resultado!A1" display="Resultado" xr:uid="{00000000-0004-0000-1800-000001000000}"/>
    <hyperlink ref="A3" location="Menu!A1" display="Início" xr:uid="{00000000-0004-0000-1800-000002000000}"/>
    <hyperlink ref="A5" location="Diagnostico!A1" display="Diagnóstico" xr:uid="{00000000-0004-0000-1800-000003000000}"/>
    <hyperlink ref="A9" location="Registrar!A1" display="Registrar" xr:uid="{00000000-0004-0000-1800-000004000000}"/>
    <hyperlink ref="A10" location="'Banco de Dados'!A1" display="Banco de dados" xr:uid="{00000000-0004-0000-1800-000005000000}"/>
    <hyperlink ref="A12" location="Ajustes!A1" display="Ajustes" xr:uid="{00000000-0004-0000-1800-000006000000}"/>
    <hyperlink ref="A14" location="Sobre!A1" display="Atualizar Planilha" xr:uid="{00000000-0004-0000-1800-000007000000}"/>
    <hyperlink ref="A13" location="'Ajuda-videos'!A1" display="Ajuda e créditos" xr:uid="{00000000-0004-0000-1800-000008000000}"/>
  </hyperlinks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0">
    <pageSetUpPr fitToPage="1"/>
  </sheetPr>
  <dimension ref="A1:Q31"/>
  <sheetViews>
    <sheetView showGridLines="0" workbookViewId="0">
      <selection activeCell="A3" sqref="A3"/>
    </sheetView>
  </sheetViews>
  <sheetFormatPr defaultColWidth="7.7109375" defaultRowHeight="18" customHeight="1" x14ac:dyDescent="0.25"/>
  <cols>
    <col min="1" max="1" width="18.7109375" style="4" customWidth="1"/>
    <col min="2" max="5" width="11.7109375" customWidth="1"/>
    <col min="6" max="6" width="11.7109375" style="22" customWidth="1"/>
    <col min="7" max="15" width="11.7109375" customWidth="1"/>
    <col min="16" max="17" width="11.7109375" style="57" customWidth="1"/>
    <col min="18" max="19" width="7.7109375" style="57" customWidth="1"/>
    <col min="20" max="20" width="19.140625" style="57" customWidth="1"/>
    <col min="21" max="21" width="18.85546875" style="57" customWidth="1"/>
    <col min="22" max="22" width="7.7109375" style="57" customWidth="1"/>
    <col min="23" max="23" width="5.7109375" style="57" customWidth="1"/>
    <col min="24" max="24" width="27.7109375" style="57" customWidth="1"/>
    <col min="25" max="25" width="8.7109375" style="57" customWidth="1"/>
    <col min="26" max="27" width="7.7109375" style="57" customWidth="1"/>
    <col min="28" max="28" width="27.7109375" style="57" customWidth="1"/>
    <col min="29" max="29" width="27.28515625" style="57" customWidth="1"/>
    <col min="30" max="42" width="8.7109375" style="57" customWidth="1"/>
    <col min="43" max="16384" width="7.7109375" style="57"/>
  </cols>
  <sheetData>
    <row r="1" spans="1:17" ht="18" customHeight="1" x14ac:dyDescent="0.35">
      <c r="A1" s="963"/>
      <c r="B1" s="111" t="s">
        <v>222</v>
      </c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7" ht="18" customHeight="1" x14ac:dyDescent="0.25">
      <c r="A4" s="606"/>
      <c r="B4" s="114"/>
      <c r="C4" s="1006" t="s">
        <v>291</v>
      </c>
      <c r="D4" s="1006"/>
      <c r="E4" s="1006"/>
      <c r="F4" s="1006"/>
      <c r="G4" s="57"/>
      <c r="H4" s="1006" t="s">
        <v>1</v>
      </c>
      <c r="I4" s="1006"/>
      <c r="J4" s="1006"/>
      <c r="K4" s="1006"/>
      <c r="L4" s="57"/>
      <c r="M4" s="57"/>
      <c r="N4" s="57"/>
      <c r="O4" s="57"/>
    </row>
    <row r="5" spans="1:17" ht="18" customHeight="1" x14ac:dyDescent="0.25">
      <c r="A5" s="548" t="s">
        <v>201</v>
      </c>
      <c r="B5" s="114"/>
      <c r="C5" s="1006"/>
      <c r="D5" s="1006"/>
      <c r="E5" s="1006"/>
      <c r="F5" s="1006"/>
      <c r="G5" s="57"/>
      <c r="H5" s="1006"/>
      <c r="I5" s="1006"/>
      <c r="J5" s="1006"/>
      <c r="K5" s="1006"/>
      <c r="L5" s="57"/>
      <c r="M5" s="57"/>
      <c r="N5" s="57"/>
      <c r="O5" s="57"/>
    </row>
    <row r="6" spans="1:17" ht="18" customHeight="1" x14ac:dyDescent="0.25">
      <c r="A6" s="606" t="s">
        <v>198</v>
      </c>
      <c r="B6" s="114"/>
      <c r="C6" s="1006"/>
      <c r="D6" s="1006"/>
      <c r="E6" s="1006"/>
      <c r="F6" s="1006"/>
      <c r="G6" s="57"/>
      <c r="H6" s="1006"/>
      <c r="I6" s="1006"/>
      <c r="J6" s="1006"/>
      <c r="K6" s="1006"/>
      <c r="L6" s="57"/>
      <c r="M6" s="57"/>
      <c r="N6" s="57"/>
      <c r="O6" s="57"/>
    </row>
    <row r="7" spans="1:17" ht="18" customHeight="1" x14ac:dyDescent="0.25">
      <c r="A7" s="606" t="s">
        <v>199</v>
      </c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</row>
    <row r="8" spans="1:17" ht="18" customHeight="1" x14ac:dyDescent="0.25">
      <c r="A8" s="606"/>
      <c r="B8" s="57"/>
      <c r="C8" s="1006" t="s">
        <v>389</v>
      </c>
      <c r="D8" s="1006"/>
      <c r="E8" s="1006"/>
      <c r="F8" s="1006"/>
      <c r="G8" s="57"/>
      <c r="H8" s="1006" t="s">
        <v>362</v>
      </c>
      <c r="I8" s="1006"/>
      <c r="J8" s="1006"/>
      <c r="K8" s="1006"/>
      <c r="L8" s="57"/>
      <c r="M8" s="57"/>
      <c r="N8" s="57"/>
      <c r="O8" s="57"/>
    </row>
    <row r="9" spans="1:17" ht="18" customHeight="1" x14ac:dyDescent="0.25">
      <c r="A9" s="606" t="s">
        <v>208</v>
      </c>
      <c r="B9" s="57"/>
      <c r="C9" s="1006"/>
      <c r="D9" s="1006"/>
      <c r="E9" s="1006"/>
      <c r="F9" s="1006"/>
      <c r="G9" s="57"/>
      <c r="H9" s="1006"/>
      <c r="I9" s="1006"/>
      <c r="J9" s="1006"/>
      <c r="K9" s="1006"/>
      <c r="L9" s="57"/>
      <c r="M9" s="57"/>
      <c r="N9" s="57"/>
      <c r="O9" s="57"/>
    </row>
    <row r="10" spans="1:17" ht="18" customHeight="1" x14ac:dyDescent="0.25">
      <c r="A10" s="606" t="s">
        <v>205</v>
      </c>
      <c r="B10" s="57"/>
      <c r="C10" s="1006"/>
      <c r="D10" s="1006"/>
      <c r="E10" s="1006"/>
      <c r="F10" s="1006"/>
      <c r="G10" s="57"/>
      <c r="H10" s="630"/>
      <c r="I10" s="630"/>
      <c r="J10" s="631">
        <f ca="1">Avisos!M2</f>
        <v>2</v>
      </c>
      <c r="K10" s="631" t="s">
        <v>397</v>
      </c>
      <c r="L10" s="57"/>
      <c r="M10" s="57"/>
      <c r="N10" s="57"/>
      <c r="O10" s="57"/>
    </row>
    <row r="11" spans="1:17" ht="18" customHeight="1" x14ac:dyDescent="0.25">
      <c r="A11" s="606"/>
      <c r="B11" s="57"/>
      <c r="G11" s="57"/>
      <c r="H11" s="57"/>
      <c r="I11" s="57"/>
      <c r="J11" s="57"/>
      <c r="K11" s="72"/>
      <c r="L11" s="57"/>
      <c r="M11" s="57"/>
      <c r="N11" s="57"/>
      <c r="O11" s="57"/>
    </row>
    <row r="12" spans="1:17" ht="18" customHeight="1" x14ac:dyDescent="0.25">
      <c r="A12" s="606" t="s">
        <v>200</v>
      </c>
      <c r="B12" s="57"/>
      <c r="C12" s="1006" t="s">
        <v>410</v>
      </c>
      <c r="D12" s="1006"/>
      <c r="E12" s="1006"/>
      <c r="F12" s="1006"/>
      <c r="G12" s="57"/>
      <c r="H12" s="1006" t="s">
        <v>490</v>
      </c>
      <c r="I12" s="1006"/>
      <c r="J12" s="1006"/>
      <c r="K12" s="1006"/>
      <c r="L12" s="57"/>
      <c r="M12" s="57"/>
      <c r="N12" s="57"/>
      <c r="O12" s="57"/>
    </row>
    <row r="13" spans="1:17" ht="18" customHeight="1" x14ac:dyDescent="0.25">
      <c r="A13" s="606" t="s">
        <v>202</v>
      </c>
      <c r="B13" s="57"/>
      <c r="C13" s="1006"/>
      <c r="D13" s="1006"/>
      <c r="E13" s="1006"/>
      <c r="F13" s="1006"/>
      <c r="G13" s="57"/>
      <c r="H13" s="1006"/>
      <c r="I13" s="1006"/>
      <c r="J13" s="1006"/>
      <c r="K13" s="1006"/>
      <c r="L13" s="57"/>
      <c r="M13" s="57"/>
      <c r="N13" s="57"/>
      <c r="O13" s="57"/>
    </row>
    <row r="14" spans="1:17" ht="18" customHeight="1" x14ac:dyDescent="0.25">
      <c r="A14" s="606" t="s">
        <v>203</v>
      </c>
      <c r="B14" s="57"/>
      <c r="C14" s="1006"/>
      <c r="D14" s="1006"/>
      <c r="E14" s="1006"/>
      <c r="F14" s="1006"/>
      <c r="G14" s="57"/>
      <c r="H14" s="1006"/>
      <c r="I14" s="1006"/>
      <c r="J14" s="1006"/>
      <c r="K14" s="1006"/>
      <c r="L14" s="57"/>
      <c r="M14" s="57"/>
      <c r="N14" s="57"/>
      <c r="O14" s="57"/>
    </row>
    <row r="15" spans="1:17" ht="18" customHeight="1" x14ac:dyDescent="0.25">
      <c r="A15" s="606"/>
      <c r="B15" s="57"/>
      <c r="C15" s="57"/>
      <c r="D15" s="57"/>
      <c r="E15" s="57"/>
      <c r="F15" s="72"/>
      <c r="G15" s="57"/>
      <c r="H15" s="57"/>
      <c r="I15" s="57"/>
      <c r="J15" s="57"/>
      <c r="K15" s="466" t="s">
        <v>510</v>
      </c>
      <c r="L15" s="57"/>
      <c r="M15" s="57"/>
      <c r="N15" s="57"/>
      <c r="O15" s="57"/>
    </row>
    <row r="16" spans="1:17" ht="18" customHeight="1" x14ac:dyDescent="0.25">
      <c r="A16" s="606"/>
      <c r="B16" s="57"/>
      <c r="C16" s="1006" t="s">
        <v>554</v>
      </c>
      <c r="D16" s="1006"/>
      <c r="E16" s="1006"/>
      <c r="F16" s="1006"/>
      <c r="G16" s="57"/>
      <c r="H16" s="1006" t="s">
        <v>497</v>
      </c>
      <c r="I16" s="1006"/>
      <c r="J16" s="1006"/>
      <c r="K16" s="1006"/>
      <c r="L16" s="57"/>
      <c r="M16" s="57"/>
      <c r="N16" s="57"/>
      <c r="O16" s="57"/>
    </row>
    <row r="17" spans="1:15" ht="18" customHeight="1" x14ac:dyDescent="0.25">
      <c r="A17" s="606"/>
      <c r="B17" s="57"/>
      <c r="C17" s="1006"/>
      <c r="D17" s="1006"/>
      <c r="E17" s="1006"/>
      <c r="F17" s="1006"/>
      <c r="G17" s="57"/>
      <c r="H17" s="1006"/>
      <c r="I17" s="1006"/>
      <c r="J17" s="1006"/>
      <c r="K17" s="1006"/>
      <c r="L17" s="57"/>
      <c r="M17" s="57"/>
      <c r="N17" s="57"/>
      <c r="O17" s="57"/>
    </row>
    <row r="18" spans="1:15" ht="18" customHeight="1" x14ac:dyDescent="0.25">
      <c r="A18" s="606"/>
      <c r="B18" s="57"/>
      <c r="C18" s="1006"/>
      <c r="D18" s="1006"/>
      <c r="E18" s="1006"/>
      <c r="F18" s="1006"/>
      <c r="G18" s="57"/>
      <c r="H18" s="1006"/>
      <c r="I18" s="1006"/>
      <c r="J18" s="1006"/>
      <c r="K18" s="1006"/>
      <c r="L18" s="57"/>
      <c r="M18" s="57"/>
      <c r="N18" s="57"/>
      <c r="O18" s="57"/>
    </row>
    <row r="19" spans="1:15" ht="18" customHeight="1" x14ac:dyDescent="0.25">
      <c r="A19" s="621"/>
      <c r="B19" s="57"/>
      <c r="C19" s="57"/>
      <c r="D19" s="57"/>
      <c r="E19" s="57"/>
      <c r="F19" s="72"/>
      <c r="G19" s="57"/>
      <c r="H19" s="57"/>
      <c r="I19" s="57"/>
      <c r="J19" s="57"/>
      <c r="K19" s="466" t="s">
        <v>510</v>
      </c>
      <c r="L19" s="57"/>
      <c r="M19" s="57"/>
      <c r="N19" s="57"/>
      <c r="O19" s="57"/>
    </row>
    <row r="20" spans="1:15" ht="18" customHeight="1" x14ac:dyDescent="0.25">
      <c r="A20" s="621"/>
      <c r="B20" s="57"/>
      <c r="C20" s="1006" t="s">
        <v>558</v>
      </c>
      <c r="D20" s="1006"/>
      <c r="E20" s="1006"/>
      <c r="F20" s="1006"/>
      <c r="G20" s="57"/>
      <c r="H20" s="1006" t="s">
        <v>552</v>
      </c>
      <c r="I20" s="1006"/>
      <c r="J20" s="1006"/>
      <c r="K20" s="1006"/>
      <c r="L20" s="57"/>
      <c r="M20" s="57"/>
      <c r="N20" s="57"/>
      <c r="O20" s="57"/>
    </row>
    <row r="21" spans="1:15" ht="18" customHeight="1" x14ac:dyDescent="0.25">
      <c r="A21" s="621"/>
      <c r="B21" s="57"/>
      <c r="C21" s="1006"/>
      <c r="D21" s="1006"/>
      <c r="E21" s="1006"/>
      <c r="F21" s="1006"/>
      <c r="G21" s="57"/>
      <c r="H21" s="1006"/>
      <c r="I21" s="1006"/>
      <c r="J21" s="1006"/>
      <c r="K21" s="1006"/>
      <c r="L21" s="57"/>
      <c r="M21" s="57"/>
      <c r="N21" s="57"/>
      <c r="O21" s="57"/>
    </row>
    <row r="22" spans="1:15" ht="18" customHeight="1" x14ac:dyDescent="0.25">
      <c r="A22" s="621"/>
      <c r="B22" s="57"/>
      <c r="C22" s="1006"/>
      <c r="D22" s="1006"/>
      <c r="E22" s="1006"/>
      <c r="F22" s="1006"/>
      <c r="G22" s="57"/>
      <c r="H22" s="1006"/>
      <c r="I22" s="1006"/>
      <c r="J22" s="1006"/>
      <c r="K22" s="1006"/>
      <c r="L22" s="57"/>
      <c r="M22" s="57"/>
      <c r="N22" s="57"/>
      <c r="O22" s="57"/>
    </row>
    <row r="23" spans="1:15" ht="18" customHeight="1" x14ac:dyDescent="0.25">
      <c r="A23" s="621"/>
      <c r="B23" s="57"/>
      <c r="C23" s="57"/>
      <c r="D23" s="57"/>
      <c r="E23" s="57"/>
      <c r="F23" s="72"/>
      <c r="G23" s="57"/>
      <c r="H23" s="57"/>
      <c r="I23" s="57"/>
      <c r="J23" s="57"/>
      <c r="K23" s="57"/>
      <c r="L23" s="57"/>
      <c r="M23" s="57"/>
      <c r="N23" s="57"/>
      <c r="O23" s="57"/>
    </row>
    <row r="24" spans="1:15" ht="18" customHeight="1" x14ac:dyDescent="0.25">
      <c r="A24" s="621"/>
      <c r="B24" s="57"/>
      <c r="C24" s="1006" t="s">
        <v>559</v>
      </c>
      <c r="D24" s="1006"/>
      <c r="E24" s="1006"/>
      <c r="F24" s="1006"/>
      <c r="G24" s="57"/>
      <c r="H24" s="1006" t="s">
        <v>585</v>
      </c>
      <c r="I24" s="1006"/>
      <c r="J24" s="1006"/>
      <c r="K24" s="1006"/>
      <c r="L24" s="57"/>
      <c r="M24" s="57"/>
      <c r="N24" s="57"/>
      <c r="O24" s="57"/>
    </row>
    <row r="25" spans="1:15" ht="18" customHeight="1" x14ac:dyDescent="0.25">
      <c r="A25" s="621"/>
      <c r="B25" s="57"/>
      <c r="C25" s="1006"/>
      <c r="D25" s="1006"/>
      <c r="E25" s="1006"/>
      <c r="F25" s="1006"/>
      <c r="G25" s="23"/>
      <c r="H25" s="1006"/>
      <c r="I25" s="1006"/>
      <c r="J25" s="1006"/>
      <c r="K25" s="1006"/>
      <c r="L25" s="57"/>
      <c r="M25" s="57"/>
      <c r="N25" s="57"/>
      <c r="O25" s="57"/>
    </row>
    <row r="26" spans="1:15" ht="18" customHeight="1" x14ac:dyDescent="0.25">
      <c r="A26" s="621"/>
      <c r="B26" s="57"/>
      <c r="C26" s="1006"/>
      <c r="D26" s="1006"/>
      <c r="E26" s="1006"/>
      <c r="F26" s="1006"/>
      <c r="G26" s="23"/>
      <c r="H26" s="1006"/>
      <c r="I26" s="1006"/>
      <c r="J26" s="1006"/>
      <c r="K26" s="1006"/>
      <c r="L26" s="57"/>
      <c r="M26" s="57"/>
      <c r="N26" s="57"/>
      <c r="O26" s="57"/>
    </row>
    <row r="27" spans="1:15" ht="18" customHeight="1" x14ac:dyDescent="0.25">
      <c r="A27" s="621"/>
      <c r="B27" s="23"/>
      <c r="C27" s="23"/>
      <c r="D27" s="23"/>
      <c r="E27" s="23"/>
      <c r="F27" s="23"/>
      <c r="G27" s="23"/>
      <c r="H27" s="23"/>
      <c r="I27" s="23"/>
      <c r="J27" s="23"/>
      <c r="K27" s="659" t="s">
        <v>510</v>
      </c>
      <c r="L27" s="23"/>
      <c r="M27" s="23"/>
      <c r="N27" s="23"/>
      <c r="O27" s="23"/>
    </row>
    <row r="28" spans="1:15" ht="18" customHeight="1" x14ac:dyDescent="0.25">
      <c r="A28" s="6"/>
      <c r="B28" s="23"/>
      <c r="C28" s="1006" t="s">
        <v>219</v>
      </c>
      <c r="D28" s="1006"/>
      <c r="E28" s="1006"/>
      <c r="F28" s="1006"/>
      <c r="H28" s="1006" t="s">
        <v>639</v>
      </c>
      <c r="I28" s="1006"/>
      <c r="J28" s="1006"/>
      <c r="K28" s="1006"/>
      <c r="L28" s="23"/>
      <c r="M28" s="23"/>
      <c r="N28" s="23"/>
      <c r="O28" s="23"/>
    </row>
    <row r="29" spans="1:15" ht="18" customHeight="1" x14ac:dyDescent="0.25">
      <c r="A29" s="6"/>
      <c r="B29" s="23"/>
      <c r="C29" s="1006"/>
      <c r="D29" s="1006"/>
      <c r="E29" s="1006"/>
      <c r="F29" s="1006"/>
      <c r="H29" s="1006"/>
      <c r="I29" s="1006"/>
      <c r="J29" s="1006"/>
      <c r="K29" s="1006"/>
      <c r="L29" s="23"/>
      <c r="M29" s="23"/>
      <c r="N29" s="23"/>
      <c r="O29" s="23"/>
    </row>
    <row r="30" spans="1:15" ht="18" customHeight="1" x14ac:dyDescent="0.25">
      <c r="C30" s="1006"/>
      <c r="D30" s="1006"/>
      <c r="E30" s="1006"/>
      <c r="F30" s="1006"/>
      <c r="H30" s="1006"/>
      <c r="I30" s="1006"/>
      <c r="J30" s="1006"/>
      <c r="K30" s="1006"/>
    </row>
    <row r="31" spans="1:15" ht="18" customHeight="1" x14ac:dyDescent="0.25">
      <c r="F31" s="659" t="s">
        <v>510</v>
      </c>
      <c r="H31" s="23"/>
      <c r="I31" s="23"/>
      <c r="J31" s="23"/>
      <c r="K31" s="659" t="s">
        <v>510</v>
      </c>
    </row>
  </sheetData>
  <sheetProtection sheet="1" objects="1" scenarios="1"/>
  <mergeCells count="15">
    <mergeCell ref="A1:A2"/>
    <mergeCell ref="H4:K6"/>
    <mergeCell ref="C16:F18"/>
    <mergeCell ref="H12:K14"/>
    <mergeCell ref="H8:K9"/>
    <mergeCell ref="C8:F10"/>
    <mergeCell ref="H16:K18"/>
    <mergeCell ref="C28:F30"/>
    <mergeCell ref="C20:F22"/>
    <mergeCell ref="C12:F14"/>
    <mergeCell ref="C4:F6"/>
    <mergeCell ref="H20:K22"/>
    <mergeCell ref="H24:K26"/>
    <mergeCell ref="C24:F26"/>
    <mergeCell ref="H28:K30"/>
  </mergeCells>
  <hyperlinks>
    <hyperlink ref="H4:K6" location="Rendimentos!A1" display="RENDIMENTOS" xr:uid="{00000000-0004-0000-1900-000000000000}"/>
    <hyperlink ref="A6" location="Ação!A1" display="Ação" xr:uid="{00000000-0004-0000-1900-000001000000}"/>
    <hyperlink ref="A7" location="Resultado!A1" display="Resultado" xr:uid="{00000000-0004-0000-1900-000002000000}"/>
    <hyperlink ref="A3" location="Menu!A1" display="Início" xr:uid="{00000000-0004-0000-1900-000003000000}"/>
    <hyperlink ref="A5" location="Diagnostico!A1" display="Diagnóstico" xr:uid="{00000000-0004-0000-1900-000004000000}"/>
    <hyperlink ref="A9" location="Registrar!A1" display="Registrar" xr:uid="{00000000-0004-0000-1900-000005000000}"/>
    <hyperlink ref="A10" location="'Banco de Dados'!A1" display="Banco de dados" xr:uid="{00000000-0004-0000-1900-000006000000}"/>
    <hyperlink ref="A12" location="Ajustes!A1" display="Ajustes" xr:uid="{00000000-0004-0000-1900-000007000000}"/>
    <hyperlink ref="A14" location="Sobre!A1" display="Atualizar Planilha" xr:uid="{00000000-0004-0000-1900-000008000000}"/>
    <hyperlink ref="A13" location="'Ajuda-videos'!A1" display="Ajuda e créditos" xr:uid="{00000000-0004-0000-1900-000009000000}"/>
    <hyperlink ref="C4:F6" location="Sonhos!A1" display="SONHOS" xr:uid="{00000000-0004-0000-1900-00000A000000}"/>
    <hyperlink ref="C12:F14" location="Garantias!A1" display="GARANTIAS" xr:uid="{00000000-0004-0000-1900-00000B000000}"/>
    <hyperlink ref="J10:K10" location="Avisos!A1" display="Avisos!A1" xr:uid="{00000000-0004-0000-1900-00000C000000}"/>
    <hyperlink ref="H8:K9" location="Avisos!A1" display="PAINEL DE AVISOS" xr:uid="{00000000-0004-0000-1900-00000D000000}"/>
    <hyperlink ref="C8:F10" location="PequenosProjetos!A1" display="PEQUENOS PROJETOS" xr:uid="{00000000-0004-0000-1900-00000E000000}"/>
    <hyperlink ref="H12:K14" location="'Comparativo AB'!A1" display="COMPARATIVO A vs B" xr:uid="{00000000-0004-0000-1900-00000F000000}"/>
    <hyperlink ref="H16:K18" location="'Analise de Cartão'!A1" display="ANALISAR CARTÃO OU CONTA" xr:uid="{00000000-0004-0000-1900-000010000000}"/>
    <hyperlink ref="H20:K22" location="RelatocioComparativoABC!A1" display="RELATÓRIO COMPARATIVO ABC" xr:uid="{00000000-0004-0000-1900-000011000000}"/>
    <hyperlink ref="C16:F18" location="RelatorioDiario!A1" display="RELATÓRIO DIÁRIO" xr:uid="{00000000-0004-0000-1900-000012000000}"/>
    <hyperlink ref="C20:F22" location="RelatorioDetalhadoSubgrupo!A1" display="RELATÓRIO DETALHADO POR SUBGRUPO" xr:uid="{00000000-0004-0000-1900-000013000000}"/>
    <hyperlink ref="C28:F30" location="BensDiagnostico!A1" display="BENS" xr:uid="{00000000-0004-0000-1900-000014000000}"/>
    <hyperlink ref="C24:F26" location="RelatorioRendimentoVsDespesas!A1" display="RELATÓRIO RENDIMENTOS vs DESPESAS" xr:uid="{00000000-0004-0000-1900-000015000000}"/>
    <hyperlink ref="H24:K26" location="'Matriz GUT'!A1" display="MATRIZ GUT" xr:uid="{00000000-0004-0000-1900-000016000000}"/>
    <hyperlink ref="H28:K30" location="'Rel-de-Contas'!A1" display="MATRIZ GUT" xr:uid="{00000000-0004-0000-1900-000017000000}"/>
  </hyperlinks>
  <pageMargins left="0.51181102362204722" right="0.51181102362204722" top="0.78740157480314965" bottom="0.78740157480314965" header="0.31496062992125984" footer="0.31496062992125984"/>
  <pageSetup paperSize="9" scale="65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10"/>
  <dimension ref="A1:U48"/>
  <sheetViews>
    <sheetView showGridLines="0" showZeros="0" workbookViewId="0">
      <selection activeCell="A5" sqref="A5"/>
    </sheetView>
  </sheetViews>
  <sheetFormatPr defaultColWidth="9.140625" defaultRowHeight="18" customHeight="1" x14ac:dyDescent="0.25"/>
  <cols>
    <col min="1" max="1" width="18.7109375" customWidth="1"/>
    <col min="2" max="2" width="0.42578125" customWidth="1"/>
    <col min="3" max="3" width="21.7109375" hidden="1" customWidth="1"/>
    <col min="4" max="4" width="8.7109375" customWidth="1"/>
    <col min="5" max="5" width="36.85546875" customWidth="1"/>
    <col min="6" max="17" width="14.28515625" customWidth="1"/>
    <col min="18" max="18" width="23.5703125" customWidth="1"/>
    <col min="19" max="19" width="23" customWidth="1"/>
    <col min="20" max="20" width="13" customWidth="1"/>
  </cols>
  <sheetData>
    <row r="1" spans="1:18" ht="18" customHeight="1" x14ac:dyDescent="0.35">
      <c r="A1" s="963"/>
      <c r="B1" s="111" t="s">
        <v>279</v>
      </c>
      <c r="F1" s="22"/>
      <c r="P1" s="57"/>
      <c r="Q1" s="57"/>
    </row>
    <row r="2" spans="1:18" ht="18" customHeight="1" x14ac:dyDescent="0.35">
      <c r="A2" s="964"/>
      <c r="B2" s="622"/>
      <c r="C2" s="58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  <c r="R2" s="1"/>
    </row>
    <row r="3" spans="1:18" ht="18" customHeight="1" x14ac:dyDescent="0.25">
      <c r="A3" s="606" t="s">
        <v>0</v>
      </c>
    </row>
    <row r="4" spans="1:18" ht="18" customHeight="1" x14ac:dyDescent="0.3">
      <c r="A4" s="606"/>
      <c r="D4" s="916" t="s">
        <v>276</v>
      </c>
      <c r="E4" s="917"/>
    </row>
    <row r="5" spans="1:18" ht="18" customHeight="1" x14ac:dyDescent="0.25">
      <c r="A5" s="606" t="s">
        <v>201</v>
      </c>
      <c r="D5" s="596" t="s">
        <v>12</v>
      </c>
      <c r="E5" s="597" t="s">
        <v>486</v>
      </c>
    </row>
    <row r="6" spans="1:18" ht="18" customHeight="1" x14ac:dyDescent="0.25">
      <c r="A6" s="548" t="s">
        <v>198</v>
      </c>
      <c r="D6" s="596" t="s">
        <v>19</v>
      </c>
      <c r="E6" s="597">
        <v>2019</v>
      </c>
    </row>
    <row r="7" spans="1:18" ht="18" customHeight="1" x14ac:dyDescent="0.25">
      <c r="A7" s="606" t="s">
        <v>199</v>
      </c>
      <c r="D7" s="1013" t="str">
        <f>IF(SUMPRODUCT(--(TMetas[GRUPO]=E5),--(TMetas[ANO]=E6)),"AVISO: COMBINAÇÃO JÁ REGISTRADA NAS METAS, FAÇA A REVISÃO PARA NÃO DUPLICAR VALORES NAS METAS.","")</f>
        <v/>
      </c>
      <c r="E7" s="1013"/>
    </row>
    <row r="8" spans="1:18" ht="18" customHeight="1" x14ac:dyDescent="0.25">
      <c r="A8" s="606"/>
      <c r="D8" s="1014"/>
      <c r="E8" s="1014"/>
    </row>
    <row r="9" spans="1:18" ht="18" customHeight="1" x14ac:dyDescent="0.25">
      <c r="A9" s="606" t="s">
        <v>208</v>
      </c>
      <c r="D9" s="1014"/>
      <c r="E9" s="1014"/>
    </row>
    <row r="10" spans="1:18" ht="18" customHeight="1" x14ac:dyDescent="0.25">
      <c r="A10" s="606" t="s">
        <v>205</v>
      </c>
      <c r="C10" s="241"/>
      <c r="D10" s="241"/>
    </row>
    <row r="11" spans="1:18" ht="18" customHeight="1" x14ac:dyDescent="0.25">
      <c r="A11" s="606"/>
      <c r="C11" s="241"/>
      <c r="D11" s="183" t="e">
        <f>VLOOKUP(E5,TGruposReferencias[],3,FALSE)</f>
        <v>#N/A</v>
      </c>
    </row>
    <row r="12" spans="1:18" ht="18" customHeight="1" x14ac:dyDescent="0.3">
      <c r="A12" s="606" t="s">
        <v>200</v>
      </c>
      <c r="C12" s="244"/>
      <c r="D12" s="340" t="e">
        <f>D11+1</f>
        <v>#N/A</v>
      </c>
      <c r="E12" s="468" t="s">
        <v>131</v>
      </c>
      <c r="F12" s="469" t="s">
        <v>49</v>
      </c>
      <c r="G12" s="469" t="s">
        <v>50</v>
      </c>
      <c r="H12" s="469" t="s">
        <v>51</v>
      </c>
      <c r="I12" s="469" t="s">
        <v>52</v>
      </c>
      <c r="J12" s="469" t="s">
        <v>53</v>
      </c>
      <c r="K12" s="469" t="s">
        <v>54</v>
      </c>
      <c r="L12" s="469" t="s">
        <v>55</v>
      </c>
      <c r="M12" s="469" t="s">
        <v>56</v>
      </c>
      <c r="N12" s="469" t="s">
        <v>57</v>
      </c>
      <c r="O12" s="469" t="s">
        <v>58</v>
      </c>
      <c r="P12" s="469" t="s">
        <v>59</v>
      </c>
      <c r="Q12" s="469" t="s">
        <v>60</v>
      </c>
      <c r="R12" s="321" t="s">
        <v>333</v>
      </c>
    </row>
    <row r="13" spans="1:18" ht="18" customHeight="1" x14ac:dyDescent="0.25">
      <c r="A13" s="606" t="s">
        <v>202</v>
      </c>
      <c r="C13" s="245"/>
      <c r="D13" s="341">
        <v>1</v>
      </c>
      <c r="E13" s="246" t="str">
        <f>IFERROR(VLOOKUP(D13,GERAL[],$D$12,FALSE),"")</f>
        <v/>
      </c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470">
        <f>SUM(F13:Q13)</f>
        <v>0</v>
      </c>
    </row>
    <row r="14" spans="1:18" ht="18" customHeight="1" x14ac:dyDescent="0.25">
      <c r="A14" s="606" t="s">
        <v>203</v>
      </c>
      <c r="C14" s="245"/>
      <c r="D14" s="341">
        <v>2</v>
      </c>
      <c r="E14" s="246" t="str">
        <f>IFERROR(VLOOKUP(D14,GERAL[],$D$12,FALSE),"")</f>
        <v/>
      </c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470">
        <f t="shared" ref="R14:R27" si="0">SUM(F14:Q14)</f>
        <v>0</v>
      </c>
    </row>
    <row r="15" spans="1:18" ht="18" customHeight="1" x14ac:dyDescent="0.25">
      <c r="A15" s="606"/>
      <c r="C15" s="245"/>
      <c r="D15" s="341">
        <v>3</v>
      </c>
      <c r="E15" s="246" t="str">
        <f>IFERROR(VLOOKUP(D15,GERAL[],$D$12,FALSE),"")</f>
        <v/>
      </c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470">
        <f t="shared" si="0"/>
        <v>0</v>
      </c>
    </row>
    <row r="16" spans="1:18" ht="18" customHeight="1" x14ac:dyDescent="0.25">
      <c r="A16" s="606"/>
      <c r="C16" s="245"/>
      <c r="D16" s="341">
        <v>4</v>
      </c>
      <c r="E16" s="246" t="str">
        <f>IFERROR(VLOOKUP(D16,GERAL[],$D$12,FALSE),"")</f>
        <v/>
      </c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470">
        <f t="shared" si="0"/>
        <v>0</v>
      </c>
    </row>
    <row r="17" spans="1:20" ht="18" customHeight="1" x14ac:dyDescent="0.25">
      <c r="A17" s="606"/>
      <c r="C17" s="245"/>
      <c r="D17" s="341">
        <v>5</v>
      </c>
      <c r="E17" s="246" t="str">
        <f>IFERROR(VLOOKUP(D17,GERAL[],$D$12,FALSE),"")</f>
        <v/>
      </c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470">
        <f t="shared" si="0"/>
        <v>0</v>
      </c>
    </row>
    <row r="18" spans="1:20" ht="18" customHeight="1" x14ac:dyDescent="0.25">
      <c r="A18" s="606"/>
      <c r="C18" s="245"/>
      <c r="D18" s="341">
        <v>6</v>
      </c>
      <c r="E18" s="246" t="str">
        <f>IFERROR(VLOOKUP(D18,GERAL[],$D$12,FALSE),"")</f>
        <v/>
      </c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470">
        <f t="shared" si="0"/>
        <v>0</v>
      </c>
    </row>
    <row r="19" spans="1:20" ht="18" customHeight="1" x14ac:dyDescent="0.25">
      <c r="A19" s="621"/>
      <c r="C19" s="245"/>
      <c r="D19" s="341">
        <v>7</v>
      </c>
      <c r="E19" s="246" t="str">
        <f>IFERROR(VLOOKUP(D19,GERAL[],$D$12,FALSE),"")</f>
        <v/>
      </c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470">
        <f t="shared" si="0"/>
        <v>0</v>
      </c>
    </row>
    <row r="20" spans="1:20" ht="18" customHeight="1" x14ac:dyDescent="0.25">
      <c r="A20" s="621"/>
      <c r="C20" s="245"/>
      <c r="D20" s="341">
        <v>8</v>
      </c>
      <c r="E20" s="246" t="str">
        <f>IFERROR(VLOOKUP(D20,GERAL[],$D$12,FALSE),"")</f>
        <v/>
      </c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470">
        <f t="shared" si="0"/>
        <v>0</v>
      </c>
    </row>
    <row r="21" spans="1:20" ht="18" customHeight="1" x14ac:dyDescent="0.25">
      <c r="A21" s="621"/>
      <c r="C21" s="245"/>
      <c r="D21" s="341">
        <v>9</v>
      </c>
      <c r="E21" s="246" t="str">
        <f>IFERROR(VLOOKUP(D21,GERAL[],$D$12,FALSE),"")</f>
        <v/>
      </c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470">
        <f>SUM(F21:Q21)</f>
        <v>0</v>
      </c>
    </row>
    <row r="22" spans="1:20" ht="18" customHeight="1" x14ac:dyDescent="0.25">
      <c r="A22" s="621"/>
      <c r="C22" s="245"/>
      <c r="D22" s="341">
        <v>10</v>
      </c>
      <c r="E22" s="246" t="str">
        <f>IFERROR(VLOOKUP(D22,GERAL[],$D$12,FALSE),"")</f>
        <v/>
      </c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470">
        <f t="shared" si="0"/>
        <v>0</v>
      </c>
    </row>
    <row r="23" spans="1:20" ht="18" customHeight="1" x14ac:dyDescent="0.25">
      <c r="C23" s="245"/>
      <c r="D23" s="341">
        <v>11</v>
      </c>
      <c r="E23" s="246" t="str">
        <f>IFERROR(VLOOKUP(D23,GERAL[],$D$12,FALSE),"")</f>
        <v/>
      </c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470">
        <f t="shared" si="0"/>
        <v>0</v>
      </c>
    </row>
    <row r="24" spans="1:20" ht="18" customHeight="1" x14ac:dyDescent="0.25">
      <c r="C24" s="245"/>
      <c r="D24" s="341">
        <v>12</v>
      </c>
      <c r="E24" s="246" t="str">
        <f>IFERROR(VLOOKUP(D24,GERAL[],$D$12,FALSE),"")</f>
        <v/>
      </c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470">
        <f t="shared" si="0"/>
        <v>0</v>
      </c>
    </row>
    <row r="25" spans="1:20" ht="18" customHeight="1" x14ac:dyDescent="0.25">
      <c r="C25" s="245"/>
      <c r="D25" s="341">
        <v>13</v>
      </c>
      <c r="E25" s="246" t="str">
        <f>IFERROR(VLOOKUP(D25,GERAL[],$D$12,FALSE),"")</f>
        <v/>
      </c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470">
        <f t="shared" si="0"/>
        <v>0</v>
      </c>
    </row>
    <row r="26" spans="1:20" ht="18" customHeight="1" x14ac:dyDescent="0.25">
      <c r="C26" s="245"/>
      <c r="D26" s="341">
        <v>14</v>
      </c>
      <c r="E26" s="246" t="str">
        <f>IFERROR(VLOOKUP(D26,GERAL[],$D$12,FALSE),"")</f>
        <v/>
      </c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470">
        <f t="shared" si="0"/>
        <v>0</v>
      </c>
    </row>
    <row r="27" spans="1:20" ht="18" customHeight="1" x14ac:dyDescent="0.25">
      <c r="C27" s="245"/>
      <c r="D27" s="341">
        <v>15</v>
      </c>
      <c r="E27" s="246" t="str">
        <f>IFERROR(VLOOKUP(D27,GERAL[],$D$12,FALSE),"")</f>
        <v/>
      </c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470">
        <f t="shared" si="0"/>
        <v>0</v>
      </c>
    </row>
    <row r="28" spans="1:20" ht="18" customHeight="1" x14ac:dyDescent="0.3">
      <c r="C28" s="241"/>
      <c r="D28" s="341"/>
      <c r="E28" s="249" t="s">
        <v>65</v>
      </c>
      <c r="F28" s="250">
        <f>SUM(F13:F27)</f>
        <v>0</v>
      </c>
      <c r="G28" s="250">
        <f t="shared" ref="G28:Q28" si="1">SUM(G13:G27)</f>
        <v>0</v>
      </c>
      <c r="H28" s="250">
        <f t="shared" si="1"/>
        <v>0</v>
      </c>
      <c r="I28" s="250">
        <f t="shared" si="1"/>
        <v>0</v>
      </c>
      <c r="J28" s="250">
        <f t="shared" si="1"/>
        <v>0</v>
      </c>
      <c r="K28" s="250">
        <f t="shared" si="1"/>
        <v>0</v>
      </c>
      <c r="L28" s="250">
        <f t="shared" si="1"/>
        <v>0</v>
      </c>
      <c r="M28" s="250">
        <f t="shared" si="1"/>
        <v>0</v>
      </c>
      <c r="N28" s="250">
        <f t="shared" si="1"/>
        <v>0</v>
      </c>
      <c r="O28" s="250">
        <f t="shared" si="1"/>
        <v>0</v>
      </c>
      <c r="P28" s="250">
        <f t="shared" si="1"/>
        <v>0</v>
      </c>
      <c r="Q28" s="250">
        <f t="shared" si="1"/>
        <v>0</v>
      </c>
      <c r="R28" s="321">
        <f>SUM(F28:Q28)</f>
        <v>0</v>
      </c>
    </row>
    <row r="29" spans="1:20" ht="18" customHeight="1" x14ac:dyDescent="0.3">
      <c r="C29" s="241"/>
      <c r="D29" s="341"/>
      <c r="E29" s="471"/>
      <c r="F29" s="472"/>
      <c r="G29" s="472"/>
      <c r="H29" s="472"/>
      <c r="I29" s="472"/>
      <c r="J29" s="472"/>
      <c r="K29" s="472"/>
      <c r="L29" s="472"/>
      <c r="M29" s="472"/>
      <c r="N29" s="472"/>
      <c r="O29" s="472"/>
      <c r="P29" s="472"/>
      <c r="Q29" s="472"/>
      <c r="R29" s="473"/>
    </row>
    <row r="30" spans="1:20" ht="24" customHeight="1" x14ac:dyDescent="0.35">
      <c r="D30" s="183"/>
      <c r="E30" s="1015" t="s">
        <v>515</v>
      </c>
      <c r="F30" s="1015"/>
      <c r="G30" s="184" t="s">
        <v>155</v>
      </c>
      <c r="H30" s="812" t="str">
        <f>E5</f>
        <v>EMPRESTIMOS</v>
      </c>
      <c r="I30" s="20"/>
      <c r="J30" s="20"/>
      <c r="K30" s="20"/>
      <c r="L30" s="20" t="s">
        <v>528</v>
      </c>
      <c r="M30" s="20"/>
      <c r="N30" s="20"/>
      <c r="O30" s="20"/>
      <c r="P30" s="20"/>
      <c r="S30" s="799" t="s">
        <v>62</v>
      </c>
      <c r="T30" s="1016">
        <f ca="1">IFERROR(S31/R31,0)</f>
        <v>0</v>
      </c>
    </row>
    <row r="31" spans="1:20" ht="18" customHeight="1" x14ac:dyDescent="0.3">
      <c r="D31" s="183"/>
      <c r="E31" s="474" t="s">
        <v>333</v>
      </c>
      <c r="F31" s="475">
        <f t="shared" ref="F31:Q31" si="2">SUM(F33:F47)</f>
        <v>0</v>
      </c>
      <c r="G31" s="475">
        <f t="shared" si="2"/>
        <v>0</v>
      </c>
      <c r="H31" s="475">
        <f t="shared" si="2"/>
        <v>0</v>
      </c>
      <c r="I31" s="475">
        <f t="shared" si="2"/>
        <v>0</v>
      </c>
      <c r="J31" s="475">
        <f t="shared" si="2"/>
        <v>0</v>
      </c>
      <c r="K31" s="475">
        <f t="shared" si="2"/>
        <v>0</v>
      </c>
      <c r="L31" s="475">
        <f t="shared" si="2"/>
        <v>0</v>
      </c>
      <c r="M31" s="475">
        <f t="shared" si="2"/>
        <v>0</v>
      </c>
      <c r="N31" s="475">
        <f t="shared" si="2"/>
        <v>0</v>
      </c>
      <c r="O31" s="475">
        <f t="shared" si="2"/>
        <v>0</v>
      </c>
      <c r="P31" s="475">
        <f t="shared" si="2"/>
        <v>0</v>
      </c>
      <c r="Q31" s="475">
        <f t="shared" si="2"/>
        <v>0</v>
      </c>
      <c r="R31" s="499">
        <f>SUM(F31:Q31)</f>
        <v>0</v>
      </c>
      <c r="S31" s="801">
        <f ca="1">SUM(S33:S47)</f>
        <v>0</v>
      </c>
      <c r="T31" s="1017"/>
    </row>
    <row r="32" spans="1:20" ht="18" customHeight="1" x14ac:dyDescent="0.3">
      <c r="D32" s="241"/>
      <c r="E32" s="468" t="s">
        <v>131</v>
      </c>
      <c r="F32" s="469" t="s">
        <v>49</v>
      </c>
      <c r="G32" s="469" t="s">
        <v>50</v>
      </c>
      <c r="H32" s="469" t="s">
        <v>51</v>
      </c>
      <c r="I32" s="469" t="s">
        <v>52</v>
      </c>
      <c r="J32" s="469" t="s">
        <v>53</v>
      </c>
      <c r="K32" s="469" t="s">
        <v>54</v>
      </c>
      <c r="L32" s="469" t="s">
        <v>55</v>
      </c>
      <c r="M32" s="469" t="s">
        <v>56</v>
      </c>
      <c r="N32" s="469" t="s">
        <v>57</v>
      </c>
      <c r="O32" s="469" t="s">
        <v>58</v>
      </c>
      <c r="P32" s="469" t="s">
        <v>59</v>
      </c>
      <c r="Q32" s="469" t="s">
        <v>60</v>
      </c>
      <c r="R32" s="321" t="s">
        <v>333</v>
      </c>
      <c r="S32" s="799" t="s">
        <v>333</v>
      </c>
      <c r="T32" s="802" t="s">
        <v>542</v>
      </c>
    </row>
    <row r="33" spans="4:21" ht="18" customHeight="1" x14ac:dyDescent="0.3">
      <c r="D33" s="341">
        <v>1</v>
      </c>
      <c r="E33" s="246" t="str">
        <f>IFERROR(VLOOKUP(D33,GERAL[],$D$12,FALSE),"")</f>
        <v/>
      </c>
      <c r="F33" s="467">
        <f>IFERROR(SUMPRODUCT(--(TMetas[ANO]=$E$6),--(TMetas[MÊS]=F$32),--(TMetas[GRUPO]=$E$5),--(TMetas[SUBGRUPO]=$E33),(TMetas[VALOR])),0)</f>
        <v>0</v>
      </c>
      <c r="G33" s="467">
        <f>IFERROR(SUMPRODUCT(--(TMetas[ANO]=$E$6),--(TMetas[MÊS]=G$32),--(TMetas[GRUPO]=$E$5),--(TMetas[SUBGRUPO]=$E33),(TMetas[VALOR])),0)</f>
        <v>0</v>
      </c>
      <c r="H33" s="467">
        <f>IFERROR(SUMPRODUCT(--(TMetas[ANO]=$E$6),--(TMetas[MÊS]=H$32),--(TMetas[GRUPO]=$E$5),--(TMetas[SUBGRUPO]=$E33),(TMetas[VALOR])),0)</f>
        <v>0</v>
      </c>
      <c r="I33" s="467">
        <f>IFERROR(SUMPRODUCT(--(TMetas[ANO]=$E$6),--(TMetas[MÊS]=I$32),--(TMetas[GRUPO]=$E$5),--(TMetas[SUBGRUPO]=$E33),(TMetas[VALOR])),0)</f>
        <v>0</v>
      </c>
      <c r="J33" s="467">
        <f>IFERROR(SUMPRODUCT(--(TMetas[ANO]=$E$6),--(TMetas[MÊS]=J$32),--(TMetas[GRUPO]=$E$5),--(TMetas[SUBGRUPO]=$E33),(TMetas[VALOR])),0)</f>
        <v>0</v>
      </c>
      <c r="K33" s="467">
        <f>IFERROR(SUMPRODUCT(--(TMetas[ANO]=$E$6),--(TMetas[MÊS]=K$32),--(TMetas[GRUPO]=$E$5),--(TMetas[SUBGRUPO]=$E33),(TMetas[VALOR])),0)</f>
        <v>0</v>
      </c>
      <c r="L33" s="467">
        <f>IFERROR(SUMPRODUCT(--(TMetas[ANO]=$E$6),--(TMetas[MÊS]=L$32),--(TMetas[GRUPO]=$E$5),--(TMetas[SUBGRUPO]=$E33),(TMetas[VALOR])),0)</f>
        <v>0</v>
      </c>
      <c r="M33" s="467">
        <f>IFERROR(SUMPRODUCT(--(TMetas[ANO]=$E$6),--(TMetas[MÊS]=M$32),--(TMetas[GRUPO]=$E$5),--(TMetas[SUBGRUPO]=$E33),(TMetas[VALOR])),0)</f>
        <v>0</v>
      </c>
      <c r="N33" s="467">
        <f>IFERROR(SUMPRODUCT(--(TMetas[ANO]=$E$6),--(TMetas[MÊS]=N$32),--(TMetas[GRUPO]=$E$5),--(TMetas[SUBGRUPO]=$E33),(TMetas[VALOR])),0)</f>
        <v>0</v>
      </c>
      <c r="O33" s="467">
        <f>IFERROR(SUMPRODUCT(--(TMetas[ANO]=$E$6),--(TMetas[MÊS]=O$32),--(TMetas[GRUPO]=$E$5),--(TMetas[SUBGRUPO]=$E33),(TMetas[VALOR])),0)</f>
        <v>0</v>
      </c>
      <c r="P33" s="467">
        <f>IFERROR(SUMPRODUCT(--(TMetas[ANO]=$E$6),--(TMetas[MÊS]=P$32),--(TMetas[GRUPO]=$E$5),--(TMetas[SUBGRUPO]=$E33),(TMetas[VALOR])),0)</f>
        <v>0</v>
      </c>
      <c r="Q33" s="467">
        <f>IFERROR(SUMPRODUCT(--(TMetas[ANO]=$E$6),--(TMetas[MÊS]=Q$32),--(TMetas[GRUPO]=$E$5),--(TMetas[SUBGRUPO]=$E33),(TMetas[VALOR])),0)</f>
        <v>0</v>
      </c>
      <c r="R33" s="470">
        <f>SUM(F33:Q33)</f>
        <v>0</v>
      </c>
      <c r="S33" s="800">
        <f ca="1">IFERROR(SUMPRODUCT(--(BancoDeDados[ano pag]=$E$6),--(BancoDeDados[GRUPO]=$E$5),--(BancoDeDados[SUBGRUPO]=E33),--(BancoDeDados[STATUS]="Pago"),(BancoDeDados[TOTAL])),"")</f>
        <v>0</v>
      </c>
      <c r="T33" s="802">
        <f t="shared" ref="T33:T47" ca="1" si="3">IFERROR(S33/R33,0)</f>
        <v>0</v>
      </c>
      <c r="U33" t="str">
        <f>E33</f>
        <v/>
      </c>
    </row>
    <row r="34" spans="4:21" ht="18" customHeight="1" x14ac:dyDescent="0.3">
      <c r="D34" s="341">
        <v>2</v>
      </c>
      <c r="E34" s="246" t="str">
        <f>IFERROR(VLOOKUP(D34,GERAL[],$D$12,FALSE),"")</f>
        <v/>
      </c>
      <c r="F34" s="467">
        <f>IFERROR(SUMPRODUCT(--(TMetas[ANO]=$E$6),--(TMetas[MÊS]=F$32),--(TMetas[GRUPO]=$E$5),--(TMetas[SUBGRUPO]=$E34),(TMetas[VALOR])),0)</f>
        <v>0</v>
      </c>
      <c r="G34" s="467">
        <f>IFERROR(SUMPRODUCT(--(TMetas[ANO]=$E$6),--(TMetas[MÊS]=G$32),--(TMetas[GRUPO]=$E$5),--(TMetas[SUBGRUPO]=$E34),(TMetas[VALOR])),0)</f>
        <v>0</v>
      </c>
      <c r="H34" s="467">
        <f>IFERROR(SUMPRODUCT(--(TMetas[ANO]=$E$6),--(TMetas[MÊS]=H$32),--(TMetas[GRUPO]=$E$5),--(TMetas[SUBGRUPO]=$E34),(TMetas[VALOR])),0)</f>
        <v>0</v>
      </c>
      <c r="I34" s="467">
        <f>IFERROR(SUMPRODUCT(--(TMetas[ANO]=$E$6),--(TMetas[MÊS]=I$32),--(TMetas[GRUPO]=$E$5),--(TMetas[SUBGRUPO]=$E34),(TMetas[VALOR])),0)</f>
        <v>0</v>
      </c>
      <c r="J34" s="467">
        <f>IFERROR(SUMPRODUCT(--(TMetas[ANO]=$E$6),--(TMetas[MÊS]=J$32),--(TMetas[GRUPO]=$E$5),--(TMetas[SUBGRUPO]=$E34),(TMetas[VALOR])),0)</f>
        <v>0</v>
      </c>
      <c r="K34" s="467">
        <f>IFERROR(SUMPRODUCT(--(TMetas[ANO]=$E$6),--(TMetas[MÊS]=K$32),--(TMetas[GRUPO]=$E$5),--(TMetas[SUBGRUPO]=$E34),(TMetas[VALOR])),0)</f>
        <v>0</v>
      </c>
      <c r="L34" s="467">
        <f>IFERROR(SUMPRODUCT(--(TMetas[ANO]=$E$6),--(TMetas[MÊS]=L$32),--(TMetas[GRUPO]=$E$5),--(TMetas[SUBGRUPO]=$E34),(TMetas[VALOR])),0)</f>
        <v>0</v>
      </c>
      <c r="M34" s="467">
        <f>IFERROR(SUMPRODUCT(--(TMetas[ANO]=$E$6),--(TMetas[MÊS]=M$32),--(TMetas[GRUPO]=$E$5),--(TMetas[SUBGRUPO]=$E34),(TMetas[VALOR])),0)</f>
        <v>0</v>
      </c>
      <c r="N34" s="467">
        <f>IFERROR(SUMPRODUCT(--(TMetas[ANO]=$E$6),--(TMetas[MÊS]=N$32),--(TMetas[GRUPO]=$E$5),--(TMetas[SUBGRUPO]=$E34),(TMetas[VALOR])),0)</f>
        <v>0</v>
      </c>
      <c r="O34" s="467">
        <f>IFERROR(SUMPRODUCT(--(TMetas[ANO]=$E$6),--(TMetas[MÊS]=O$32),--(TMetas[GRUPO]=$E$5),--(TMetas[SUBGRUPO]=$E34),(TMetas[VALOR])),0)</f>
        <v>0</v>
      </c>
      <c r="P34" s="467">
        <f>IFERROR(SUMPRODUCT(--(TMetas[ANO]=$E$6),--(TMetas[MÊS]=P$32),--(TMetas[GRUPO]=$E$5),--(TMetas[SUBGRUPO]=$E34),(TMetas[VALOR])),0)</f>
        <v>0</v>
      </c>
      <c r="Q34" s="467">
        <f>IFERROR(SUMPRODUCT(--(TMetas[ANO]=$E$6),--(TMetas[MÊS]=Q$32),--(TMetas[GRUPO]=$E$5),--(TMetas[SUBGRUPO]=$E34),(TMetas[VALOR])),0)</f>
        <v>0</v>
      </c>
      <c r="R34" s="470">
        <f t="shared" ref="R34:R40" si="4">SUM(F34:Q34)</f>
        <v>0</v>
      </c>
      <c r="S34" s="800">
        <f ca="1">IFERROR(SUMPRODUCT(--(BancoDeDados[ano pag]=$E$6),--(BancoDeDados[GRUPO]=$E$5),--(BancoDeDados[SUBGRUPO]=E34),--(BancoDeDados[STATUS]="Pago"),(BancoDeDados[TOTAL])),"")</f>
        <v>0</v>
      </c>
      <c r="T34" s="802">
        <f t="shared" ca="1" si="3"/>
        <v>0</v>
      </c>
      <c r="U34" t="str">
        <f t="shared" ref="U34:U47" si="5">E34</f>
        <v/>
      </c>
    </row>
    <row r="35" spans="4:21" ht="18" customHeight="1" x14ac:dyDescent="0.3">
      <c r="D35" s="341">
        <v>3</v>
      </c>
      <c r="E35" s="246" t="str">
        <f>IFERROR(VLOOKUP(D35,GERAL[],$D$12,FALSE),"")</f>
        <v/>
      </c>
      <c r="F35" s="467">
        <f>IFERROR(SUMPRODUCT(--(TMetas[ANO]=$E$6),--(TMetas[MÊS]=F$32),--(TMetas[GRUPO]=$E$5),--(TMetas[SUBGRUPO]=$E35),(TMetas[VALOR])),0)</f>
        <v>0</v>
      </c>
      <c r="G35" s="467">
        <f>IFERROR(SUMPRODUCT(--(TMetas[ANO]=$E$6),--(TMetas[MÊS]=G$32),--(TMetas[GRUPO]=$E$5),--(TMetas[SUBGRUPO]=$E35),(TMetas[VALOR])),0)</f>
        <v>0</v>
      </c>
      <c r="H35" s="467">
        <f>IFERROR(SUMPRODUCT(--(TMetas[ANO]=$E$6),--(TMetas[MÊS]=H$32),--(TMetas[GRUPO]=$E$5),--(TMetas[SUBGRUPO]=$E35),(TMetas[VALOR])),0)</f>
        <v>0</v>
      </c>
      <c r="I35" s="467">
        <f>IFERROR(SUMPRODUCT(--(TMetas[ANO]=$E$6),--(TMetas[MÊS]=I$32),--(TMetas[GRUPO]=$E$5),--(TMetas[SUBGRUPO]=$E35),(TMetas[VALOR])),0)</f>
        <v>0</v>
      </c>
      <c r="J35" s="467">
        <f>IFERROR(SUMPRODUCT(--(TMetas[ANO]=$E$6),--(TMetas[MÊS]=J$32),--(TMetas[GRUPO]=$E$5),--(TMetas[SUBGRUPO]=$E35),(TMetas[VALOR])),0)</f>
        <v>0</v>
      </c>
      <c r="K35" s="467">
        <f>IFERROR(SUMPRODUCT(--(TMetas[ANO]=$E$6),--(TMetas[MÊS]=K$32),--(TMetas[GRUPO]=$E$5),--(TMetas[SUBGRUPO]=$E35),(TMetas[VALOR])),0)</f>
        <v>0</v>
      </c>
      <c r="L35" s="467">
        <f>IFERROR(SUMPRODUCT(--(TMetas[ANO]=$E$6),--(TMetas[MÊS]=L$32),--(TMetas[GRUPO]=$E$5),--(TMetas[SUBGRUPO]=$E35),(TMetas[VALOR])),0)</f>
        <v>0</v>
      </c>
      <c r="M35" s="467">
        <f>IFERROR(SUMPRODUCT(--(TMetas[ANO]=$E$6),--(TMetas[MÊS]=M$32),--(TMetas[GRUPO]=$E$5),--(TMetas[SUBGRUPO]=$E35),(TMetas[VALOR])),0)</f>
        <v>0</v>
      </c>
      <c r="N35" s="467">
        <f>IFERROR(SUMPRODUCT(--(TMetas[ANO]=$E$6),--(TMetas[MÊS]=N$32),--(TMetas[GRUPO]=$E$5),--(TMetas[SUBGRUPO]=$E35),(TMetas[VALOR])),0)</f>
        <v>0</v>
      </c>
      <c r="O35" s="467">
        <f>IFERROR(SUMPRODUCT(--(TMetas[ANO]=$E$6),--(TMetas[MÊS]=O$32),--(TMetas[GRUPO]=$E$5),--(TMetas[SUBGRUPO]=$E35),(TMetas[VALOR])),0)</f>
        <v>0</v>
      </c>
      <c r="P35" s="467">
        <f>IFERROR(SUMPRODUCT(--(TMetas[ANO]=$E$6),--(TMetas[MÊS]=P$32),--(TMetas[GRUPO]=$E$5),--(TMetas[SUBGRUPO]=$E35),(TMetas[VALOR])),0)</f>
        <v>0</v>
      </c>
      <c r="Q35" s="467">
        <f>IFERROR(SUMPRODUCT(--(TMetas[ANO]=$E$6),--(TMetas[MÊS]=Q$32),--(TMetas[GRUPO]=$E$5),--(TMetas[SUBGRUPO]=$E35),(TMetas[VALOR])),0)</f>
        <v>0</v>
      </c>
      <c r="R35" s="470">
        <f t="shared" si="4"/>
        <v>0</v>
      </c>
      <c r="S35" s="800">
        <f ca="1">IFERROR(SUMPRODUCT(--(BancoDeDados[ano pag]=$E$6),--(BancoDeDados[GRUPO]=$E$5),--(BancoDeDados[SUBGRUPO]=E35),--(BancoDeDados[STATUS]="Pago"),(BancoDeDados[TOTAL])),"")</f>
        <v>0</v>
      </c>
      <c r="T35" s="802">
        <f t="shared" ca="1" si="3"/>
        <v>0</v>
      </c>
      <c r="U35" t="str">
        <f t="shared" si="5"/>
        <v/>
      </c>
    </row>
    <row r="36" spans="4:21" ht="18" customHeight="1" x14ac:dyDescent="0.3">
      <c r="D36" s="341">
        <v>4</v>
      </c>
      <c r="E36" s="246" t="str">
        <f>IFERROR(VLOOKUP(D36,GERAL[],$D$12,FALSE),"")</f>
        <v/>
      </c>
      <c r="F36" s="467">
        <f>IFERROR(SUMPRODUCT(--(TMetas[ANO]=$E$6),--(TMetas[MÊS]=F$32),--(TMetas[GRUPO]=$E$5),--(TMetas[SUBGRUPO]=$E36),(TMetas[VALOR])),0)</f>
        <v>0</v>
      </c>
      <c r="G36" s="467">
        <f>IFERROR(SUMPRODUCT(--(TMetas[ANO]=$E$6),--(TMetas[MÊS]=G$32),--(TMetas[GRUPO]=$E$5),--(TMetas[SUBGRUPO]=$E36),(TMetas[VALOR])),0)</f>
        <v>0</v>
      </c>
      <c r="H36" s="467">
        <f>IFERROR(SUMPRODUCT(--(TMetas[ANO]=$E$6),--(TMetas[MÊS]=H$32),--(TMetas[GRUPO]=$E$5),--(TMetas[SUBGRUPO]=$E36),(TMetas[VALOR])),0)</f>
        <v>0</v>
      </c>
      <c r="I36" s="467">
        <f>IFERROR(SUMPRODUCT(--(TMetas[ANO]=$E$6),--(TMetas[MÊS]=I$32),--(TMetas[GRUPO]=$E$5),--(TMetas[SUBGRUPO]=$E36),(TMetas[VALOR])),0)</f>
        <v>0</v>
      </c>
      <c r="J36" s="467">
        <f>IFERROR(SUMPRODUCT(--(TMetas[ANO]=$E$6),--(TMetas[MÊS]=J$32),--(TMetas[GRUPO]=$E$5),--(TMetas[SUBGRUPO]=$E36),(TMetas[VALOR])),0)</f>
        <v>0</v>
      </c>
      <c r="K36" s="467">
        <f>IFERROR(SUMPRODUCT(--(TMetas[ANO]=$E$6),--(TMetas[MÊS]=K$32),--(TMetas[GRUPO]=$E$5),--(TMetas[SUBGRUPO]=$E36),(TMetas[VALOR])),0)</f>
        <v>0</v>
      </c>
      <c r="L36" s="467">
        <f>IFERROR(SUMPRODUCT(--(TMetas[ANO]=$E$6),--(TMetas[MÊS]=L$32),--(TMetas[GRUPO]=$E$5),--(TMetas[SUBGRUPO]=$E36),(TMetas[VALOR])),0)</f>
        <v>0</v>
      </c>
      <c r="M36" s="467">
        <f>IFERROR(SUMPRODUCT(--(TMetas[ANO]=$E$6),--(TMetas[MÊS]=M$32),--(TMetas[GRUPO]=$E$5),--(TMetas[SUBGRUPO]=$E36),(TMetas[VALOR])),0)</f>
        <v>0</v>
      </c>
      <c r="N36" s="467">
        <f>IFERROR(SUMPRODUCT(--(TMetas[ANO]=$E$6),--(TMetas[MÊS]=N$32),--(TMetas[GRUPO]=$E$5),--(TMetas[SUBGRUPO]=$E36),(TMetas[VALOR])),0)</f>
        <v>0</v>
      </c>
      <c r="O36" s="467">
        <f>IFERROR(SUMPRODUCT(--(TMetas[ANO]=$E$6),--(TMetas[MÊS]=O$32),--(TMetas[GRUPO]=$E$5),--(TMetas[SUBGRUPO]=$E36),(TMetas[VALOR])),0)</f>
        <v>0</v>
      </c>
      <c r="P36" s="467">
        <f>IFERROR(SUMPRODUCT(--(TMetas[ANO]=$E$6),--(TMetas[MÊS]=P$32),--(TMetas[GRUPO]=$E$5),--(TMetas[SUBGRUPO]=$E36),(TMetas[VALOR])),0)</f>
        <v>0</v>
      </c>
      <c r="Q36" s="467">
        <f>IFERROR(SUMPRODUCT(--(TMetas[ANO]=$E$6),--(TMetas[MÊS]=Q$32),--(TMetas[GRUPO]=$E$5),--(TMetas[SUBGRUPO]=$E36),(TMetas[VALOR])),0)</f>
        <v>0</v>
      </c>
      <c r="R36" s="470">
        <f t="shared" si="4"/>
        <v>0</v>
      </c>
      <c r="S36" s="800">
        <f ca="1">IFERROR(SUMPRODUCT(--(BancoDeDados[ano pag]=$E$6),--(BancoDeDados[GRUPO]=$E$5),--(BancoDeDados[SUBGRUPO]=E36),--(BancoDeDados[STATUS]="Pago"),(BancoDeDados[TOTAL])),"")</f>
        <v>0</v>
      </c>
      <c r="T36" s="802">
        <f t="shared" ca="1" si="3"/>
        <v>0</v>
      </c>
      <c r="U36" t="str">
        <f t="shared" si="5"/>
        <v/>
      </c>
    </row>
    <row r="37" spans="4:21" ht="18" customHeight="1" x14ac:dyDescent="0.3">
      <c r="D37" s="341">
        <v>5</v>
      </c>
      <c r="E37" s="246" t="str">
        <f>IFERROR(VLOOKUP(D37,GERAL[],$D$12,FALSE),"")</f>
        <v/>
      </c>
      <c r="F37" s="467">
        <f>IFERROR(SUMPRODUCT(--(TMetas[ANO]=$E$6),--(TMetas[MÊS]=F$32),--(TMetas[GRUPO]=$E$5),--(TMetas[SUBGRUPO]=$E37),(TMetas[VALOR])),0)</f>
        <v>0</v>
      </c>
      <c r="G37" s="467">
        <f>IFERROR(SUMPRODUCT(--(TMetas[ANO]=$E$6),--(TMetas[MÊS]=G$32),--(TMetas[GRUPO]=$E$5),--(TMetas[SUBGRUPO]=$E37),(TMetas[VALOR])),0)</f>
        <v>0</v>
      </c>
      <c r="H37" s="467">
        <f>IFERROR(SUMPRODUCT(--(TMetas[ANO]=$E$6),--(TMetas[MÊS]=H$32),--(TMetas[GRUPO]=$E$5),--(TMetas[SUBGRUPO]=$E37),(TMetas[VALOR])),0)</f>
        <v>0</v>
      </c>
      <c r="I37" s="467">
        <f>IFERROR(SUMPRODUCT(--(TMetas[ANO]=$E$6),--(TMetas[MÊS]=I$32),--(TMetas[GRUPO]=$E$5),--(TMetas[SUBGRUPO]=$E37),(TMetas[VALOR])),0)</f>
        <v>0</v>
      </c>
      <c r="J37" s="467">
        <f>IFERROR(SUMPRODUCT(--(TMetas[ANO]=$E$6),--(TMetas[MÊS]=J$32),--(TMetas[GRUPO]=$E$5),--(TMetas[SUBGRUPO]=$E37),(TMetas[VALOR])),0)</f>
        <v>0</v>
      </c>
      <c r="K37" s="467">
        <f>IFERROR(SUMPRODUCT(--(TMetas[ANO]=$E$6),--(TMetas[MÊS]=K$32),--(TMetas[GRUPO]=$E$5),--(TMetas[SUBGRUPO]=$E37),(TMetas[VALOR])),0)</f>
        <v>0</v>
      </c>
      <c r="L37" s="467">
        <f>IFERROR(SUMPRODUCT(--(TMetas[ANO]=$E$6),--(TMetas[MÊS]=L$32),--(TMetas[GRUPO]=$E$5),--(TMetas[SUBGRUPO]=$E37),(TMetas[VALOR])),0)</f>
        <v>0</v>
      </c>
      <c r="M37" s="467">
        <f>IFERROR(SUMPRODUCT(--(TMetas[ANO]=$E$6),--(TMetas[MÊS]=M$32),--(TMetas[GRUPO]=$E$5),--(TMetas[SUBGRUPO]=$E37),(TMetas[VALOR])),0)</f>
        <v>0</v>
      </c>
      <c r="N37" s="467">
        <f>IFERROR(SUMPRODUCT(--(TMetas[ANO]=$E$6),--(TMetas[MÊS]=N$32),--(TMetas[GRUPO]=$E$5),--(TMetas[SUBGRUPO]=$E37),(TMetas[VALOR])),0)</f>
        <v>0</v>
      </c>
      <c r="O37" s="467">
        <f>IFERROR(SUMPRODUCT(--(TMetas[ANO]=$E$6),--(TMetas[MÊS]=O$32),--(TMetas[GRUPO]=$E$5),--(TMetas[SUBGRUPO]=$E37),(TMetas[VALOR])),0)</f>
        <v>0</v>
      </c>
      <c r="P37" s="467">
        <f>IFERROR(SUMPRODUCT(--(TMetas[ANO]=$E$6),--(TMetas[MÊS]=P$32),--(TMetas[GRUPO]=$E$5),--(TMetas[SUBGRUPO]=$E37),(TMetas[VALOR])),0)</f>
        <v>0</v>
      </c>
      <c r="Q37" s="467">
        <f>IFERROR(SUMPRODUCT(--(TMetas[ANO]=$E$6),--(TMetas[MÊS]=Q$32),--(TMetas[GRUPO]=$E$5),--(TMetas[SUBGRUPO]=$E37),(TMetas[VALOR])),0)</f>
        <v>0</v>
      </c>
      <c r="R37" s="470">
        <f t="shared" si="4"/>
        <v>0</v>
      </c>
      <c r="S37" s="800">
        <f ca="1">IFERROR(SUMPRODUCT(--(BancoDeDados[ano pag]=$E$6),--(BancoDeDados[GRUPO]=$E$5),--(BancoDeDados[SUBGRUPO]=E37),--(BancoDeDados[STATUS]="Pago"),(BancoDeDados[TOTAL])),"")</f>
        <v>0</v>
      </c>
      <c r="T37" s="802">
        <f t="shared" ca="1" si="3"/>
        <v>0</v>
      </c>
      <c r="U37" t="str">
        <f t="shared" si="5"/>
        <v/>
      </c>
    </row>
    <row r="38" spans="4:21" ht="18" customHeight="1" x14ac:dyDescent="0.3">
      <c r="D38" s="341">
        <v>6</v>
      </c>
      <c r="E38" s="246" t="str">
        <f>IFERROR(VLOOKUP(D38,GERAL[],$D$12,FALSE),"")</f>
        <v/>
      </c>
      <c r="F38" s="467">
        <f>IFERROR(SUMPRODUCT(--(TMetas[ANO]=$E$6),--(TMetas[MÊS]=F$32),--(TMetas[GRUPO]=$E$5),--(TMetas[SUBGRUPO]=$E38),(TMetas[VALOR])),0)</f>
        <v>0</v>
      </c>
      <c r="G38" s="467">
        <f>IFERROR(SUMPRODUCT(--(TMetas[ANO]=$E$6),--(TMetas[MÊS]=G$32),--(TMetas[GRUPO]=$E$5),--(TMetas[SUBGRUPO]=$E38),(TMetas[VALOR])),0)</f>
        <v>0</v>
      </c>
      <c r="H38" s="467">
        <f>IFERROR(SUMPRODUCT(--(TMetas[ANO]=$E$6),--(TMetas[MÊS]=H$32),--(TMetas[GRUPO]=$E$5),--(TMetas[SUBGRUPO]=$E38),(TMetas[VALOR])),0)</f>
        <v>0</v>
      </c>
      <c r="I38" s="467">
        <f>IFERROR(SUMPRODUCT(--(TMetas[ANO]=$E$6),--(TMetas[MÊS]=I$32),--(TMetas[GRUPO]=$E$5),--(TMetas[SUBGRUPO]=$E38),(TMetas[VALOR])),0)</f>
        <v>0</v>
      </c>
      <c r="J38" s="467">
        <f>IFERROR(SUMPRODUCT(--(TMetas[ANO]=$E$6),--(TMetas[MÊS]=J$32),--(TMetas[GRUPO]=$E$5),--(TMetas[SUBGRUPO]=$E38),(TMetas[VALOR])),0)</f>
        <v>0</v>
      </c>
      <c r="K38" s="467">
        <f>IFERROR(SUMPRODUCT(--(TMetas[ANO]=$E$6),--(TMetas[MÊS]=K$32),--(TMetas[GRUPO]=$E$5),--(TMetas[SUBGRUPO]=$E38),(TMetas[VALOR])),0)</f>
        <v>0</v>
      </c>
      <c r="L38" s="467">
        <f>IFERROR(SUMPRODUCT(--(TMetas[ANO]=$E$6),--(TMetas[MÊS]=L$32),--(TMetas[GRUPO]=$E$5),--(TMetas[SUBGRUPO]=$E38),(TMetas[VALOR])),0)</f>
        <v>0</v>
      </c>
      <c r="M38" s="467">
        <f>IFERROR(SUMPRODUCT(--(TMetas[ANO]=$E$6),--(TMetas[MÊS]=M$32),--(TMetas[GRUPO]=$E$5),--(TMetas[SUBGRUPO]=$E38),(TMetas[VALOR])),0)</f>
        <v>0</v>
      </c>
      <c r="N38" s="467">
        <f>IFERROR(SUMPRODUCT(--(TMetas[ANO]=$E$6),--(TMetas[MÊS]=N$32),--(TMetas[GRUPO]=$E$5),--(TMetas[SUBGRUPO]=$E38),(TMetas[VALOR])),0)</f>
        <v>0</v>
      </c>
      <c r="O38" s="467">
        <f>IFERROR(SUMPRODUCT(--(TMetas[ANO]=$E$6),--(TMetas[MÊS]=O$32),--(TMetas[GRUPO]=$E$5),--(TMetas[SUBGRUPO]=$E38),(TMetas[VALOR])),0)</f>
        <v>0</v>
      </c>
      <c r="P38" s="467">
        <f>IFERROR(SUMPRODUCT(--(TMetas[ANO]=$E$6),--(TMetas[MÊS]=P$32),--(TMetas[GRUPO]=$E$5),--(TMetas[SUBGRUPO]=$E38),(TMetas[VALOR])),0)</f>
        <v>0</v>
      </c>
      <c r="Q38" s="467">
        <f>IFERROR(SUMPRODUCT(--(TMetas[ANO]=$E$6),--(TMetas[MÊS]=Q$32),--(TMetas[GRUPO]=$E$5),--(TMetas[SUBGRUPO]=$E38),(TMetas[VALOR])),0)</f>
        <v>0</v>
      </c>
      <c r="R38" s="470">
        <f t="shared" si="4"/>
        <v>0</v>
      </c>
      <c r="S38" s="800">
        <f ca="1">IFERROR(SUMPRODUCT(--(BancoDeDados[ano pag]=$E$6),--(BancoDeDados[GRUPO]=$E$5),--(BancoDeDados[SUBGRUPO]=E38),--(BancoDeDados[STATUS]="Pago"),(BancoDeDados[TOTAL])),"")</f>
        <v>0</v>
      </c>
      <c r="T38" s="802">
        <f t="shared" ca="1" si="3"/>
        <v>0</v>
      </c>
      <c r="U38" t="str">
        <f t="shared" si="5"/>
        <v/>
      </c>
    </row>
    <row r="39" spans="4:21" ht="18" customHeight="1" x14ac:dyDescent="0.3">
      <c r="D39" s="341">
        <v>7</v>
      </c>
      <c r="E39" s="246" t="str">
        <f>IFERROR(VLOOKUP(D39,GERAL[],$D$12,FALSE),"")</f>
        <v/>
      </c>
      <c r="F39" s="467">
        <f>IFERROR(SUMPRODUCT(--(TMetas[ANO]=$E$6),--(TMetas[MÊS]=F$32),--(TMetas[GRUPO]=$E$5),--(TMetas[SUBGRUPO]=$E39),(TMetas[VALOR])),0)</f>
        <v>0</v>
      </c>
      <c r="G39" s="467">
        <f>IFERROR(SUMPRODUCT(--(TMetas[ANO]=$E$6),--(TMetas[MÊS]=G$32),--(TMetas[GRUPO]=$E$5),--(TMetas[SUBGRUPO]=$E39),(TMetas[VALOR])),0)</f>
        <v>0</v>
      </c>
      <c r="H39" s="467">
        <f>IFERROR(SUMPRODUCT(--(TMetas[ANO]=$E$6),--(TMetas[MÊS]=H$32),--(TMetas[GRUPO]=$E$5),--(TMetas[SUBGRUPO]=$E39),(TMetas[VALOR])),0)</f>
        <v>0</v>
      </c>
      <c r="I39" s="467">
        <f>IFERROR(SUMPRODUCT(--(TMetas[ANO]=$E$6),--(TMetas[MÊS]=I$32),--(TMetas[GRUPO]=$E$5),--(TMetas[SUBGRUPO]=$E39),(TMetas[VALOR])),0)</f>
        <v>0</v>
      </c>
      <c r="J39" s="467">
        <f>IFERROR(SUMPRODUCT(--(TMetas[ANO]=$E$6),--(TMetas[MÊS]=J$32),--(TMetas[GRUPO]=$E$5),--(TMetas[SUBGRUPO]=$E39),(TMetas[VALOR])),0)</f>
        <v>0</v>
      </c>
      <c r="K39" s="467">
        <f>IFERROR(SUMPRODUCT(--(TMetas[ANO]=$E$6),--(TMetas[MÊS]=K$32),--(TMetas[GRUPO]=$E$5),--(TMetas[SUBGRUPO]=$E39),(TMetas[VALOR])),0)</f>
        <v>0</v>
      </c>
      <c r="L39" s="467">
        <f>IFERROR(SUMPRODUCT(--(TMetas[ANO]=$E$6),--(TMetas[MÊS]=L$32),--(TMetas[GRUPO]=$E$5),--(TMetas[SUBGRUPO]=$E39),(TMetas[VALOR])),0)</f>
        <v>0</v>
      </c>
      <c r="M39" s="467">
        <f>IFERROR(SUMPRODUCT(--(TMetas[ANO]=$E$6),--(TMetas[MÊS]=M$32),--(TMetas[GRUPO]=$E$5),--(TMetas[SUBGRUPO]=$E39),(TMetas[VALOR])),0)</f>
        <v>0</v>
      </c>
      <c r="N39" s="467">
        <f>IFERROR(SUMPRODUCT(--(TMetas[ANO]=$E$6),--(TMetas[MÊS]=N$32),--(TMetas[GRUPO]=$E$5),--(TMetas[SUBGRUPO]=$E39),(TMetas[VALOR])),0)</f>
        <v>0</v>
      </c>
      <c r="O39" s="467">
        <f>IFERROR(SUMPRODUCT(--(TMetas[ANO]=$E$6),--(TMetas[MÊS]=O$32),--(TMetas[GRUPO]=$E$5),--(TMetas[SUBGRUPO]=$E39),(TMetas[VALOR])),0)</f>
        <v>0</v>
      </c>
      <c r="P39" s="467">
        <f>IFERROR(SUMPRODUCT(--(TMetas[ANO]=$E$6),--(TMetas[MÊS]=P$32),--(TMetas[GRUPO]=$E$5),--(TMetas[SUBGRUPO]=$E39),(TMetas[VALOR])),0)</f>
        <v>0</v>
      </c>
      <c r="Q39" s="467">
        <f>IFERROR(SUMPRODUCT(--(TMetas[ANO]=$E$6),--(TMetas[MÊS]=Q$32),--(TMetas[GRUPO]=$E$5),--(TMetas[SUBGRUPO]=$E39),(TMetas[VALOR])),0)</f>
        <v>0</v>
      </c>
      <c r="R39" s="470">
        <f t="shared" si="4"/>
        <v>0</v>
      </c>
      <c r="S39" s="800">
        <f ca="1">IFERROR(SUMPRODUCT(--(BancoDeDados[ano pag]=$E$6),--(BancoDeDados[GRUPO]=$E$5),--(BancoDeDados[SUBGRUPO]=E39),--(BancoDeDados[STATUS]="Pago"),(BancoDeDados[TOTAL])),"")</f>
        <v>0</v>
      </c>
      <c r="T39" s="802">
        <f t="shared" ca="1" si="3"/>
        <v>0</v>
      </c>
      <c r="U39" t="str">
        <f t="shared" si="5"/>
        <v/>
      </c>
    </row>
    <row r="40" spans="4:21" ht="18" customHeight="1" x14ac:dyDescent="0.3">
      <c r="D40" s="341">
        <v>8</v>
      </c>
      <c r="E40" s="246" t="str">
        <f>IFERROR(VLOOKUP(D40,GERAL[],$D$12,FALSE),"")</f>
        <v/>
      </c>
      <c r="F40" s="467">
        <f>IFERROR(SUMPRODUCT(--(TMetas[ANO]=$E$6),--(TMetas[MÊS]=F$32),--(TMetas[GRUPO]=$E$5),--(TMetas[SUBGRUPO]=$E40),(TMetas[VALOR])),0)</f>
        <v>0</v>
      </c>
      <c r="G40" s="467">
        <f>IFERROR(SUMPRODUCT(--(TMetas[ANO]=$E$6),--(TMetas[MÊS]=G$32),--(TMetas[GRUPO]=$E$5),--(TMetas[SUBGRUPO]=$E40),(TMetas[VALOR])),0)</f>
        <v>0</v>
      </c>
      <c r="H40" s="467">
        <f>IFERROR(SUMPRODUCT(--(TMetas[ANO]=$E$6),--(TMetas[MÊS]=H$32),--(TMetas[GRUPO]=$E$5),--(TMetas[SUBGRUPO]=$E40),(TMetas[VALOR])),0)</f>
        <v>0</v>
      </c>
      <c r="I40" s="467">
        <f>IFERROR(SUMPRODUCT(--(TMetas[ANO]=$E$6),--(TMetas[MÊS]=I$32),--(TMetas[GRUPO]=$E$5),--(TMetas[SUBGRUPO]=$E40),(TMetas[VALOR])),0)</f>
        <v>0</v>
      </c>
      <c r="J40" s="467">
        <f>IFERROR(SUMPRODUCT(--(TMetas[ANO]=$E$6),--(TMetas[MÊS]=J$32),--(TMetas[GRUPO]=$E$5),--(TMetas[SUBGRUPO]=$E40),(TMetas[VALOR])),0)</f>
        <v>0</v>
      </c>
      <c r="K40" s="467">
        <f>IFERROR(SUMPRODUCT(--(TMetas[ANO]=$E$6),--(TMetas[MÊS]=K$32),--(TMetas[GRUPO]=$E$5),--(TMetas[SUBGRUPO]=$E40),(TMetas[VALOR])),0)</f>
        <v>0</v>
      </c>
      <c r="L40" s="467">
        <f>IFERROR(SUMPRODUCT(--(TMetas[ANO]=$E$6),--(TMetas[MÊS]=L$32),--(TMetas[GRUPO]=$E$5),--(TMetas[SUBGRUPO]=$E40),(TMetas[VALOR])),0)</f>
        <v>0</v>
      </c>
      <c r="M40" s="467">
        <f>IFERROR(SUMPRODUCT(--(TMetas[ANO]=$E$6),--(TMetas[MÊS]=M$32),--(TMetas[GRUPO]=$E$5),--(TMetas[SUBGRUPO]=$E40),(TMetas[VALOR])),0)</f>
        <v>0</v>
      </c>
      <c r="N40" s="467">
        <f>IFERROR(SUMPRODUCT(--(TMetas[ANO]=$E$6),--(TMetas[MÊS]=N$32),--(TMetas[GRUPO]=$E$5),--(TMetas[SUBGRUPO]=$E40),(TMetas[VALOR])),0)</f>
        <v>0</v>
      </c>
      <c r="O40" s="467">
        <f>IFERROR(SUMPRODUCT(--(TMetas[ANO]=$E$6),--(TMetas[MÊS]=O$32),--(TMetas[GRUPO]=$E$5),--(TMetas[SUBGRUPO]=$E40),(TMetas[VALOR])),0)</f>
        <v>0</v>
      </c>
      <c r="P40" s="467">
        <f>IFERROR(SUMPRODUCT(--(TMetas[ANO]=$E$6),--(TMetas[MÊS]=P$32),--(TMetas[GRUPO]=$E$5),--(TMetas[SUBGRUPO]=$E40),(TMetas[VALOR])),0)</f>
        <v>0</v>
      </c>
      <c r="Q40" s="467">
        <f>IFERROR(SUMPRODUCT(--(TMetas[ANO]=$E$6),--(TMetas[MÊS]=Q$32),--(TMetas[GRUPO]=$E$5),--(TMetas[SUBGRUPO]=$E40),(TMetas[VALOR])),0)</f>
        <v>0</v>
      </c>
      <c r="R40" s="470">
        <f t="shared" si="4"/>
        <v>0</v>
      </c>
      <c r="S40" s="800">
        <f ca="1">IFERROR(SUMPRODUCT(--(BancoDeDados[ano pag]=$E$6),--(BancoDeDados[GRUPO]=$E$5),--(BancoDeDados[SUBGRUPO]=E40),--(BancoDeDados[STATUS]="Pago"),(BancoDeDados[TOTAL])),"")</f>
        <v>0</v>
      </c>
      <c r="T40" s="802">
        <f t="shared" ca="1" si="3"/>
        <v>0</v>
      </c>
      <c r="U40" t="str">
        <f t="shared" si="5"/>
        <v/>
      </c>
    </row>
    <row r="41" spans="4:21" ht="18" customHeight="1" x14ac:dyDescent="0.3">
      <c r="D41" s="341">
        <v>9</v>
      </c>
      <c r="E41" s="246" t="str">
        <f>IFERROR(VLOOKUP(D41,GERAL[],$D$12,FALSE),"")</f>
        <v/>
      </c>
      <c r="F41" s="467">
        <f>IFERROR(SUMPRODUCT(--(TMetas[ANO]=$E$6),--(TMetas[MÊS]=F$32),--(TMetas[GRUPO]=$E$5),--(TMetas[SUBGRUPO]=$E41),(TMetas[VALOR])),0)</f>
        <v>0</v>
      </c>
      <c r="G41" s="467">
        <f>IFERROR(SUMPRODUCT(--(TMetas[ANO]=$E$6),--(TMetas[MÊS]=G$32),--(TMetas[GRUPO]=$E$5),--(TMetas[SUBGRUPO]=$E41),(TMetas[VALOR])),0)</f>
        <v>0</v>
      </c>
      <c r="H41" s="467">
        <f>IFERROR(SUMPRODUCT(--(TMetas[ANO]=$E$6),--(TMetas[MÊS]=H$32),--(TMetas[GRUPO]=$E$5),--(TMetas[SUBGRUPO]=$E41),(TMetas[VALOR])),0)</f>
        <v>0</v>
      </c>
      <c r="I41" s="467">
        <f>IFERROR(SUMPRODUCT(--(TMetas[ANO]=$E$6),--(TMetas[MÊS]=I$32),--(TMetas[GRUPO]=$E$5),--(TMetas[SUBGRUPO]=$E41),(TMetas[VALOR])),0)</f>
        <v>0</v>
      </c>
      <c r="J41" s="467">
        <f>IFERROR(SUMPRODUCT(--(TMetas[ANO]=$E$6),--(TMetas[MÊS]=J$32),--(TMetas[GRUPO]=$E$5),--(TMetas[SUBGRUPO]=$E41),(TMetas[VALOR])),0)</f>
        <v>0</v>
      </c>
      <c r="K41" s="467">
        <f>IFERROR(SUMPRODUCT(--(TMetas[ANO]=$E$6),--(TMetas[MÊS]=K$32),--(TMetas[GRUPO]=$E$5),--(TMetas[SUBGRUPO]=$E41),(TMetas[VALOR])),0)</f>
        <v>0</v>
      </c>
      <c r="L41" s="467">
        <f>IFERROR(SUMPRODUCT(--(TMetas[ANO]=$E$6),--(TMetas[MÊS]=L$32),--(TMetas[GRUPO]=$E$5),--(TMetas[SUBGRUPO]=$E41),(TMetas[VALOR])),0)</f>
        <v>0</v>
      </c>
      <c r="M41" s="467">
        <f>IFERROR(SUMPRODUCT(--(TMetas[ANO]=$E$6),--(TMetas[MÊS]=M$32),--(TMetas[GRUPO]=$E$5),--(TMetas[SUBGRUPO]=$E41),(TMetas[VALOR])),0)</f>
        <v>0</v>
      </c>
      <c r="N41" s="467">
        <f>IFERROR(SUMPRODUCT(--(TMetas[ANO]=$E$6),--(TMetas[MÊS]=N$32),--(TMetas[GRUPO]=$E$5),--(TMetas[SUBGRUPO]=$E41),(TMetas[VALOR])),0)</f>
        <v>0</v>
      </c>
      <c r="O41" s="467">
        <f>IFERROR(SUMPRODUCT(--(TMetas[ANO]=$E$6),--(TMetas[MÊS]=O$32),--(TMetas[GRUPO]=$E$5),--(TMetas[SUBGRUPO]=$E41),(TMetas[VALOR])),0)</f>
        <v>0</v>
      </c>
      <c r="P41" s="467">
        <f>IFERROR(SUMPRODUCT(--(TMetas[ANO]=$E$6),--(TMetas[MÊS]=P$32),--(TMetas[GRUPO]=$E$5),--(TMetas[SUBGRUPO]=$E41),(TMetas[VALOR])),0)</f>
        <v>0</v>
      </c>
      <c r="Q41" s="467">
        <f>IFERROR(SUMPRODUCT(--(TMetas[ANO]=$E$6),--(TMetas[MÊS]=Q$32),--(TMetas[GRUPO]=$E$5),--(TMetas[SUBGRUPO]=$E41),(TMetas[VALOR])),0)</f>
        <v>0</v>
      </c>
      <c r="R41" s="470">
        <f>SUM(F41:Q41)</f>
        <v>0</v>
      </c>
      <c r="S41" s="800">
        <f ca="1">IFERROR(SUMPRODUCT(--(BancoDeDados[ano pag]=$E$6),--(BancoDeDados[GRUPO]=$E$5),--(BancoDeDados[SUBGRUPO]=E41),--(BancoDeDados[STATUS]="Pago"),(BancoDeDados[TOTAL])),"")</f>
        <v>0</v>
      </c>
      <c r="T41" s="802">
        <f t="shared" ca="1" si="3"/>
        <v>0</v>
      </c>
      <c r="U41" t="str">
        <f t="shared" si="5"/>
        <v/>
      </c>
    </row>
    <row r="42" spans="4:21" ht="18" customHeight="1" x14ac:dyDescent="0.3">
      <c r="D42" s="341">
        <v>10</v>
      </c>
      <c r="E42" s="246" t="str">
        <f>IFERROR(VLOOKUP(D42,GERAL[],$D$12,FALSE),"")</f>
        <v/>
      </c>
      <c r="F42" s="467">
        <f>IFERROR(SUMPRODUCT(--(TMetas[ANO]=$E$6),--(TMetas[MÊS]=F$32),--(TMetas[GRUPO]=$E$5),--(TMetas[SUBGRUPO]=$E42),(TMetas[VALOR])),0)</f>
        <v>0</v>
      </c>
      <c r="G42" s="467">
        <f>IFERROR(SUMPRODUCT(--(TMetas[ANO]=$E$6),--(TMetas[MÊS]=G$32),--(TMetas[GRUPO]=$E$5),--(TMetas[SUBGRUPO]=$E42),(TMetas[VALOR])),0)</f>
        <v>0</v>
      </c>
      <c r="H42" s="467">
        <f>IFERROR(SUMPRODUCT(--(TMetas[ANO]=$E$6),--(TMetas[MÊS]=H$32),--(TMetas[GRUPO]=$E$5),--(TMetas[SUBGRUPO]=$E42),(TMetas[VALOR])),0)</f>
        <v>0</v>
      </c>
      <c r="I42" s="467">
        <f>IFERROR(SUMPRODUCT(--(TMetas[ANO]=$E$6),--(TMetas[MÊS]=I$32),--(TMetas[GRUPO]=$E$5),--(TMetas[SUBGRUPO]=$E42),(TMetas[VALOR])),0)</f>
        <v>0</v>
      </c>
      <c r="J42" s="467">
        <f>IFERROR(SUMPRODUCT(--(TMetas[ANO]=$E$6),--(TMetas[MÊS]=J$32),--(TMetas[GRUPO]=$E$5),--(TMetas[SUBGRUPO]=$E42),(TMetas[VALOR])),0)</f>
        <v>0</v>
      </c>
      <c r="K42" s="467">
        <f>IFERROR(SUMPRODUCT(--(TMetas[ANO]=$E$6),--(TMetas[MÊS]=K$32),--(TMetas[GRUPO]=$E$5),--(TMetas[SUBGRUPO]=$E42),(TMetas[VALOR])),0)</f>
        <v>0</v>
      </c>
      <c r="L42" s="467">
        <f>IFERROR(SUMPRODUCT(--(TMetas[ANO]=$E$6),--(TMetas[MÊS]=L$32),--(TMetas[GRUPO]=$E$5),--(TMetas[SUBGRUPO]=$E42),(TMetas[VALOR])),0)</f>
        <v>0</v>
      </c>
      <c r="M42" s="467">
        <f>IFERROR(SUMPRODUCT(--(TMetas[ANO]=$E$6),--(TMetas[MÊS]=M$32),--(TMetas[GRUPO]=$E$5),--(TMetas[SUBGRUPO]=$E42),(TMetas[VALOR])),0)</f>
        <v>0</v>
      </c>
      <c r="N42" s="467">
        <f>IFERROR(SUMPRODUCT(--(TMetas[ANO]=$E$6),--(TMetas[MÊS]=N$32),--(TMetas[GRUPO]=$E$5),--(TMetas[SUBGRUPO]=$E42),(TMetas[VALOR])),0)</f>
        <v>0</v>
      </c>
      <c r="O42" s="467">
        <f>IFERROR(SUMPRODUCT(--(TMetas[ANO]=$E$6),--(TMetas[MÊS]=O$32),--(TMetas[GRUPO]=$E$5),--(TMetas[SUBGRUPO]=$E42),(TMetas[VALOR])),0)</f>
        <v>0</v>
      </c>
      <c r="P42" s="467">
        <f>IFERROR(SUMPRODUCT(--(TMetas[ANO]=$E$6),--(TMetas[MÊS]=P$32),--(TMetas[GRUPO]=$E$5),--(TMetas[SUBGRUPO]=$E42),(TMetas[VALOR])),0)</f>
        <v>0</v>
      </c>
      <c r="Q42" s="467">
        <f>IFERROR(SUMPRODUCT(--(TMetas[ANO]=$E$6),--(TMetas[MÊS]=Q$32),--(TMetas[GRUPO]=$E$5),--(TMetas[SUBGRUPO]=$E42),(TMetas[VALOR])),0)</f>
        <v>0</v>
      </c>
      <c r="R42" s="470">
        <f t="shared" ref="R42:R47" si="6">SUM(F42:Q42)</f>
        <v>0</v>
      </c>
      <c r="S42" s="800">
        <f ca="1">IFERROR(SUMPRODUCT(--(BancoDeDados[ano pag]=$E$6),--(BancoDeDados[GRUPO]=$E$5),--(BancoDeDados[SUBGRUPO]=E42),--(BancoDeDados[STATUS]="Pago"),(BancoDeDados[TOTAL])),"")</f>
        <v>0</v>
      </c>
      <c r="T42" s="802">
        <f t="shared" ca="1" si="3"/>
        <v>0</v>
      </c>
      <c r="U42" t="str">
        <f t="shared" si="5"/>
        <v/>
      </c>
    </row>
    <row r="43" spans="4:21" ht="18" customHeight="1" x14ac:dyDescent="0.3">
      <c r="D43" s="341">
        <v>11</v>
      </c>
      <c r="E43" s="246" t="str">
        <f>IFERROR(VLOOKUP(D43,GERAL[],$D$12,FALSE),"")</f>
        <v/>
      </c>
      <c r="F43" s="467">
        <f>IFERROR(SUMPRODUCT(--(TMetas[ANO]=$E$6),--(TMetas[MÊS]=F$32),--(TMetas[GRUPO]=$E$5),--(TMetas[SUBGRUPO]=$E43),(TMetas[VALOR])),0)</f>
        <v>0</v>
      </c>
      <c r="G43" s="467">
        <f>IFERROR(SUMPRODUCT(--(TMetas[ANO]=$E$6),--(TMetas[MÊS]=G$32),--(TMetas[GRUPO]=$E$5),--(TMetas[SUBGRUPO]=$E43),(TMetas[VALOR])),0)</f>
        <v>0</v>
      </c>
      <c r="H43" s="467">
        <f>IFERROR(SUMPRODUCT(--(TMetas[ANO]=$E$6),--(TMetas[MÊS]=H$32),--(TMetas[GRUPO]=$E$5),--(TMetas[SUBGRUPO]=$E43),(TMetas[VALOR])),0)</f>
        <v>0</v>
      </c>
      <c r="I43" s="467">
        <f>IFERROR(SUMPRODUCT(--(TMetas[ANO]=$E$6),--(TMetas[MÊS]=I$32),--(TMetas[GRUPO]=$E$5),--(TMetas[SUBGRUPO]=$E43),(TMetas[VALOR])),0)</f>
        <v>0</v>
      </c>
      <c r="J43" s="467">
        <f>IFERROR(SUMPRODUCT(--(TMetas[ANO]=$E$6),--(TMetas[MÊS]=J$32),--(TMetas[GRUPO]=$E$5),--(TMetas[SUBGRUPO]=$E43),(TMetas[VALOR])),0)</f>
        <v>0</v>
      </c>
      <c r="K43" s="467">
        <f>IFERROR(SUMPRODUCT(--(TMetas[ANO]=$E$6),--(TMetas[MÊS]=K$32),--(TMetas[GRUPO]=$E$5),--(TMetas[SUBGRUPO]=$E43),(TMetas[VALOR])),0)</f>
        <v>0</v>
      </c>
      <c r="L43" s="467">
        <f>IFERROR(SUMPRODUCT(--(TMetas[ANO]=$E$6),--(TMetas[MÊS]=L$32),--(TMetas[GRUPO]=$E$5),--(TMetas[SUBGRUPO]=$E43),(TMetas[VALOR])),0)</f>
        <v>0</v>
      </c>
      <c r="M43" s="467">
        <f>IFERROR(SUMPRODUCT(--(TMetas[ANO]=$E$6),--(TMetas[MÊS]=M$32),--(TMetas[GRUPO]=$E$5),--(TMetas[SUBGRUPO]=$E43),(TMetas[VALOR])),0)</f>
        <v>0</v>
      </c>
      <c r="N43" s="467">
        <f>IFERROR(SUMPRODUCT(--(TMetas[ANO]=$E$6),--(TMetas[MÊS]=N$32),--(TMetas[GRUPO]=$E$5),--(TMetas[SUBGRUPO]=$E43),(TMetas[VALOR])),0)</f>
        <v>0</v>
      </c>
      <c r="O43" s="467">
        <f>IFERROR(SUMPRODUCT(--(TMetas[ANO]=$E$6),--(TMetas[MÊS]=O$32),--(TMetas[GRUPO]=$E$5),--(TMetas[SUBGRUPO]=$E43),(TMetas[VALOR])),0)</f>
        <v>0</v>
      </c>
      <c r="P43" s="467">
        <f>IFERROR(SUMPRODUCT(--(TMetas[ANO]=$E$6),--(TMetas[MÊS]=P$32),--(TMetas[GRUPO]=$E$5),--(TMetas[SUBGRUPO]=$E43),(TMetas[VALOR])),0)</f>
        <v>0</v>
      </c>
      <c r="Q43" s="467">
        <f>IFERROR(SUMPRODUCT(--(TMetas[ANO]=$E$6),--(TMetas[MÊS]=Q$32),--(TMetas[GRUPO]=$E$5),--(TMetas[SUBGRUPO]=$E43),(TMetas[VALOR])),0)</f>
        <v>0</v>
      </c>
      <c r="R43" s="470">
        <f t="shared" si="6"/>
        <v>0</v>
      </c>
      <c r="S43" s="800">
        <f ca="1">IFERROR(SUMPRODUCT(--(BancoDeDados[ano pag]=$E$6),--(BancoDeDados[GRUPO]=$E$5),--(BancoDeDados[SUBGRUPO]=E43),--(BancoDeDados[STATUS]="Pago"),(BancoDeDados[TOTAL])),"")</f>
        <v>0</v>
      </c>
      <c r="T43" s="802">
        <f t="shared" ca="1" si="3"/>
        <v>0</v>
      </c>
      <c r="U43" t="str">
        <f t="shared" si="5"/>
        <v/>
      </c>
    </row>
    <row r="44" spans="4:21" ht="18" customHeight="1" x14ac:dyDescent="0.3">
      <c r="D44" s="341">
        <v>12</v>
      </c>
      <c r="E44" s="246" t="str">
        <f>IFERROR(VLOOKUP(D44,GERAL[],$D$12,FALSE),"")</f>
        <v/>
      </c>
      <c r="F44" s="467">
        <f>IFERROR(SUMPRODUCT(--(TMetas[ANO]=$E$6),--(TMetas[MÊS]=F$32),--(TMetas[GRUPO]=$E$5),--(TMetas[SUBGRUPO]=$E44),(TMetas[VALOR])),0)</f>
        <v>0</v>
      </c>
      <c r="G44" s="467">
        <f>IFERROR(SUMPRODUCT(--(TMetas[ANO]=$E$6),--(TMetas[MÊS]=G$32),--(TMetas[GRUPO]=$E$5),--(TMetas[SUBGRUPO]=$E44),(TMetas[VALOR])),0)</f>
        <v>0</v>
      </c>
      <c r="H44" s="467">
        <f>IFERROR(SUMPRODUCT(--(TMetas[ANO]=$E$6),--(TMetas[MÊS]=H$32),--(TMetas[GRUPO]=$E$5),--(TMetas[SUBGRUPO]=$E44),(TMetas[VALOR])),0)</f>
        <v>0</v>
      </c>
      <c r="I44" s="467">
        <f>IFERROR(SUMPRODUCT(--(TMetas[ANO]=$E$6),--(TMetas[MÊS]=I$32),--(TMetas[GRUPO]=$E$5),--(TMetas[SUBGRUPO]=$E44),(TMetas[VALOR])),0)</f>
        <v>0</v>
      </c>
      <c r="J44" s="467">
        <f>IFERROR(SUMPRODUCT(--(TMetas[ANO]=$E$6),--(TMetas[MÊS]=J$32),--(TMetas[GRUPO]=$E$5),--(TMetas[SUBGRUPO]=$E44),(TMetas[VALOR])),0)</f>
        <v>0</v>
      </c>
      <c r="K44" s="467">
        <f>IFERROR(SUMPRODUCT(--(TMetas[ANO]=$E$6),--(TMetas[MÊS]=K$32),--(TMetas[GRUPO]=$E$5),--(TMetas[SUBGRUPO]=$E44),(TMetas[VALOR])),0)</f>
        <v>0</v>
      </c>
      <c r="L44" s="467">
        <f>IFERROR(SUMPRODUCT(--(TMetas[ANO]=$E$6),--(TMetas[MÊS]=L$32),--(TMetas[GRUPO]=$E$5),--(TMetas[SUBGRUPO]=$E44),(TMetas[VALOR])),0)</f>
        <v>0</v>
      </c>
      <c r="M44" s="467">
        <f>IFERROR(SUMPRODUCT(--(TMetas[ANO]=$E$6),--(TMetas[MÊS]=M$32),--(TMetas[GRUPO]=$E$5),--(TMetas[SUBGRUPO]=$E44),(TMetas[VALOR])),0)</f>
        <v>0</v>
      </c>
      <c r="N44" s="467">
        <f>IFERROR(SUMPRODUCT(--(TMetas[ANO]=$E$6),--(TMetas[MÊS]=N$32),--(TMetas[GRUPO]=$E$5),--(TMetas[SUBGRUPO]=$E44),(TMetas[VALOR])),0)</f>
        <v>0</v>
      </c>
      <c r="O44" s="467">
        <f>IFERROR(SUMPRODUCT(--(TMetas[ANO]=$E$6),--(TMetas[MÊS]=O$32),--(TMetas[GRUPO]=$E$5),--(TMetas[SUBGRUPO]=$E44),(TMetas[VALOR])),0)</f>
        <v>0</v>
      </c>
      <c r="P44" s="467">
        <f>IFERROR(SUMPRODUCT(--(TMetas[ANO]=$E$6),--(TMetas[MÊS]=P$32),--(TMetas[GRUPO]=$E$5),--(TMetas[SUBGRUPO]=$E44),(TMetas[VALOR])),0)</f>
        <v>0</v>
      </c>
      <c r="Q44" s="467">
        <f>IFERROR(SUMPRODUCT(--(TMetas[ANO]=$E$6),--(TMetas[MÊS]=Q$32),--(TMetas[GRUPO]=$E$5),--(TMetas[SUBGRUPO]=$E44),(TMetas[VALOR])),0)</f>
        <v>0</v>
      </c>
      <c r="R44" s="470">
        <f t="shared" si="6"/>
        <v>0</v>
      </c>
      <c r="S44" s="800">
        <f ca="1">IFERROR(SUMPRODUCT(--(BancoDeDados[ano pag]=$E$6),--(BancoDeDados[GRUPO]=$E$5),--(BancoDeDados[SUBGRUPO]=E44),--(BancoDeDados[STATUS]="Pago"),(BancoDeDados[TOTAL])),"")</f>
        <v>0</v>
      </c>
      <c r="T44" s="802">
        <f t="shared" ca="1" si="3"/>
        <v>0</v>
      </c>
      <c r="U44" t="str">
        <f t="shared" si="5"/>
        <v/>
      </c>
    </row>
    <row r="45" spans="4:21" ht="18" customHeight="1" x14ac:dyDescent="0.3">
      <c r="D45" s="341">
        <v>13</v>
      </c>
      <c r="E45" s="246" t="str">
        <f>IFERROR(VLOOKUP(D45,GERAL[],$D$12,FALSE),"")</f>
        <v/>
      </c>
      <c r="F45" s="467">
        <f>IFERROR(SUMPRODUCT(--(TMetas[ANO]=$E$6),--(TMetas[MÊS]=F$32),--(TMetas[GRUPO]=$E$5),--(TMetas[SUBGRUPO]=$E45),(TMetas[VALOR])),0)</f>
        <v>0</v>
      </c>
      <c r="G45" s="467">
        <f>IFERROR(SUMPRODUCT(--(TMetas[ANO]=$E$6),--(TMetas[MÊS]=G$32),--(TMetas[GRUPO]=$E$5),--(TMetas[SUBGRUPO]=$E45),(TMetas[VALOR])),0)</f>
        <v>0</v>
      </c>
      <c r="H45" s="467">
        <f>IFERROR(SUMPRODUCT(--(TMetas[ANO]=$E$6),--(TMetas[MÊS]=H$32),--(TMetas[GRUPO]=$E$5),--(TMetas[SUBGRUPO]=$E45),(TMetas[VALOR])),0)</f>
        <v>0</v>
      </c>
      <c r="I45" s="467">
        <f>IFERROR(SUMPRODUCT(--(TMetas[ANO]=$E$6),--(TMetas[MÊS]=I$32),--(TMetas[GRUPO]=$E$5),--(TMetas[SUBGRUPO]=$E45),(TMetas[VALOR])),0)</f>
        <v>0</v>
      </c>
      <c r="J45" s="467">
        <f>IFERROR(SUMPRODUCT(--(TMetas[ANO]=$E$6),--(TMetas[MÊS]=J$32),--(TMetas[GRUPO]=$E$5),--(TMetas[SUBGRUPO]=$E45),(TMetas[VALOR])),0)</f>
        <v>0</v>
      </c>
      <c r="K45" s="467">
        <f>IFERROR(SUMPRODUCT(--(TMetas[ANO]=$E$6),--(TMetas[MÊS]=K$32),--(TMetas[GRUPO]=$E$5),--(TMetas[SUBGRUPO]=$E45),(TMetas[VALOR])),0)</f>
        <v>0</v>
      </c>
      <c r="L45" s="467">
        <f>IFERROR(SUMPRODUCT(--(TMetas[ANO]=$E$6),--(TMetas[MÊS]=L$32),--(TMetas[GRUPO]=$E$5),--(TMetas[SUBGRUPO]=$E45),(TMetas[VALOR])),0)</f>
        <v>0</v>
      </c>
      <c r="M45" s="467">
        <f>IFERROR(SUMPRODUCT(--(TMetas[ANO]=$E$6),--(TMetas[MÊS]=M$32),--(TMetas[GRUPO]=$E$5),--(TMetas[SUBGRUPO]=$E45),(TMetas[VALOR])),0)</f>
        <v>0</v>
      </c>
      <c r="N45" s="467">
        <f>IFERROR(SUMPRODUCT(--(TMetas[ANO]=$E$6),--(TMetas[MÊS]=N$32),--(TMetas[GRUPO]=$E$5),--(TMetas[SUBGRUPO]=$E45),(TMetas[VALOR])),0)</f>
        <v>0</v>
      </c>
      <c r="O45" s="467">
        <f>IFERROR(SUMPRODUCT(--(TMetas[ANO]=$E$6),--(TMetas[MÊS]=O$32),--(TMetas[GRUPO]=$E$5),--(TMetas[SUBGRUPO]=$E45),(TMetas[VALOR])),0)</f>
        <v>0</v>
      </c>
      <c r="P45" s="467">
        <f>IFERROR(SUMPRODUCT(--(TMetas[ANO]=$E$6),--(TMetas[MÊS]=P$32),--(TMetas[GRUPO]=$E$5),--(TMetas[SUBGRUPO]=$E45),(TMetas[VALOR])),0)</f>
        <v>0</v>
      </c>
      <c r="Q45" s="467">
        <f>IFERROR(SUMPRODUCT(--(TMetas[ANO]=$E$6),--(TMetas[MÊS]=Q$32),--(TMetas[GRUPO]=$E$5),--(TMetas[SUBGRUPO]=$E45),(TMetas[VALOR])),0)</f>
        <v>0</v>
      </c>
      <c r="R45" s="470">
        <f t="shared" si="6"/>
        <v>0</v>
      </c>
      <c r="S45" s="800">
        <f ca="1">IFERROR(SUMPRODUCT(--(BancoDeDados[ano pag]=$E$6),--(BancoDeDados[GRUPO]=$E$5),--(BancoDeDados[SUBGRUPO]=E45),--(BancoDeDados[STATUS]="Pago"),(BancoDeDados[TOTAL])),"")</f>
        <v>0</v>
      </c>
      <c r="T45" s="802">
        <f t="shared" ca="1" si="3"/>
        <v>0</v>
      </c>
      <c r="U45" t="str">
        <f t="shared" si="5"/>
        <v/>
      </c>
    </row>
    <row r="46" spans="4:21" ht="18" customHeight="1" x14ac:dyDescent="0.3">
      <c r="D46" s="341">
        <v>14</v>
      </c>
      <c r="E46" s="246" t="str">
        <f>IFERROR(VLOOKUP(D46,GERAL[],$D$12,FALSE),"")</f>
        <v/>
      </c>
      <c r="F46" s="467">
        <f>IFERROR(SUMPRODUCT(--(TMetas[ANO]=$E$6),--(TMetas[MÊS]=F$32),--(TMetas[GRUPO]=$E$5),--(TMetas[SUBGRUPO]=$E46),(TMetas[VALOR])),0)</f>
        <v>0</v>
      </c>
      <c r="G46" s="467">
        <f>IFERROR(SUMPRODUCT(--(TMetas[ANO]=$E$6),--(TMetas[MÊS]=G$32),--(TMetas[GRUPO]=$E$5),--(TMetas[SUBGRUPO]=$E46),(TMetas[VALOR])),0)</f>
        <v>0</v>
      </c>
      <c r="H46" s="467">
        <f>IFERROR(SUMPRODUCT(--(TMetas[ANO]=$E$6),--(TMetas[MÊS]=H$32),--(TMetas[GRUPO]=$E$5),--(TMetas[SUBGRUPO]=$E46),(TMetas[VALOR])),0)</f>
        <v>0</v>
      </c>
      <c r="I46" s="467">
        <f>IFERROR(SUMPRODUCT(--(TMetas[ANO]=$E$6),--(TMetas[MÊS]=I$32),--(TMetas[GRUPO]=$E$5),--(TMetas[SUBGRUPO]=$E46),(TMetas[VALOR])),0)</f>
        <v>0</v>
      </c>
      <c r="J46" s="467">
        <f>IFERROR(SUMPRODUCT(--(TMetas[ANO]=$E$6),--(TMetas[MÊS]=J$32),--(TMetas[GRUPO]=$E$5),--(TMetas[SUBGRUPO]=$E46),(TMetas[VALOR])),0)</f>
        <v>0</v>
      </c>
      <c r="K46" s="467">
        <f>IFERROR(SUMPRODUCT(--(TMetas[ANO]=$E$6),--(TMetas[MÊS]=K$32),--(TMetas[GRUPO]=$E$5),--(TMetas[SUBGRUPO]=$E46),(TMetas[VALOR])),0)</f>
        <v>0</v>
      </c>
      <c r="L46" s="467">
        <f>IFERROR(SUMPRODUCT(--(TMetas[ANO]=$E$6),--(TMetas[MÊS]=L$32),--(TMetas[GRUPO]=$E$5),--(TMetas[SUBGRUPO]=$E46),(TMetas[VALOR])),0)</f>
        <v>0</v>
      </c>
      <c r="M46" s="467">
        <f>IFERROR(SUMPRODUCT(--(TMetas[ANO]=$E$6),--(TMetas[MÊS]=M$32),--(TMetas[GRUPO]=$E$5),--(TMetas[SUBGRUPO]=$E46),(TMetas[VALOR])),0)</f>
        <v>0</v>
      </c>
      <c r="N46" s="467">
        <f>IFERROR(SUMPRODUCT(--(TMetas[ANO]=$E$6),--(TMetas[MÊS]=N$32),--(TMetas[GRUPO]=$E$5),--(TMetas[SUBGRUPO]=$E46),(TMetas[VALOR])),0)</f>
        <v>0</v>
      </c>
      <c r="O46" s="467">
        <f>IFERROR(SUMPRODUCT(--(TMetas[ANO]=$E$6),--(TMetas[MÊS]=O$32),--(TMetas[GRUPO]=$E$5),--(TMetas[SUBGRUPO]=$E46),(TMetas[VALOR])),0)</f>
        <v>0</v>
      </c>
      <c r="P46" s="467">
        <f>IFERROR(SUMPRODUCT(--(TMetas[ANO]=$E$6),--(TMetas[MÊS]=P$32),--(TMetas[GRUPO]=$E$5),--(TMetas[SUBGRUPO]=$E46),(TMetas[VALOR])),0)</f>
        <v>0</v>
      </c>
      <c r="Q46" s="467">
        <f>IFERROR(SUMPRODUCT(--(TMetas[ANO]=$E$6),--(TMetas[MÊS]=Q$32),--(TMetas[GRUPO]=$E$5),--(TMetas[SUBGRUPO]=$E46),(TMetas[VALOR])),0)</f>
        <v>0</v>
      </c>
      <c r="R46" s="470">
        <f t="shared" si="6"/>
        <v>0</v>
      </c>
      <c r="S46" s="800">
        <f ca="1">IFERROR(SUMPRODUCT(--(BancoDeDados[ano pag]=$E$6),--(BancoDeDados[GRUPO]=$E$5),--(BancoDeDados[SUBGRUPO]=E46),--(BancoDeDados[STATUS]="Pago"),(BancoDeDados[TOTAL])),"")</f>
        <v>0</v>
      </c>
      <c r="T46" s="802">
        <f t="shared" ca="1" si="3"/>
        <v>0</v>
      </c>
      <c r="U46" t="str">
        <f t="shared" si="5"/>
        <v/>
      </c>
    </row>
    <row r="47" spans="4:21" ht="18" customHeight="1" x14ac:dyDescent="0.3">
      <c r="D47" s="341">
        <v>15</v>
      </c>
      <c r="E47" s="246" t="str">
        <f>IFERROR(VLOOKUP(D47,GERAL[],$D$12,FALSE),"")</f>
        <v/>
      </c>
      <c r="F47" s="467">
        <f>IFERROR(SUMPRODUCT(--(TMetas[ANO]=$E$6),--(TMetas[MÊS]=F$32),--(TMetas[GRUPO]=$E$5),--(TMetas[SUBGRUPO]=$E47),(TMetas[VALOR])),0)</f>
        <v>0</v>
      </c>
      <c r="G47" s="467">
        <f>IFERROR(SUMPRODUCT(--(TMetas[ANO]=$E$6),--(TMetas[MÊS]=G$32),--(TMetas[GRUPO]=$E$5),--(TMetas[SUBGRUPO]=$E47),(TMetas[VALOR])),0)</f>
        <v>0</v>
      </c>
      <c r="H47" s="467">
        <f>IFERROR(SUMPRODUCT(--(TMetas[ANO]=$E$6),--(TMetas[MÊS]=H$32),--(TMetas[GRUPO]=$E$5),--(TMetas[SUBGRUPO]=$E47),(TMetas[VALOR])),0)</f>
        <v>0</v>
      </c>
      <c r="I47" s="467">
        <f>IFERROR(SUMPRODUCT(--(TMetas[ANO]=$E$6),--(TMetas[MÊS]=I$32),--(TMetas[GRUPO]=$E$5),--(TMetas[SUBGRUPO]=$E47),(TMetas[VALOR])),0)</f>
        <v>0</v>
      </c>
      <c r="J47" s="467">
        <f>IFERROR(SUMPRODUCT(--(TMetas[ANO]=$E$6),--(TMetas[MÊS]=J$32),--(TMetas[GRUPO]=$E$5),--(TMetas[SUBGRUPO]=$E47),(TMetas[VALOR])),0)</f>
        <v>0</v>
      </c>
      <c r="K47" s="467">
        <f>IFERROR(SUMPRODUCT(--(TMetas[ANO]=$E$6),--(TMetas[MÊS]=K$32),--(TMetas[GRUPO]=$E$5),--(TMetas[SUBGRUPO]=$E47),(TMetas[VALOR])),0)</f>
        <v>0</v>
      </c>
      <c r="L47" s="467">
        <f>IFERROR(SUMPRODUCT(--(TMetas[ANO]=$E$6),--(TMetas[MÊS]=L$32),--(TMetas[GRUPO]=$E$5),--(TMetas[SUBGRUPO]=$E47),(TMetas[VALOR])),0)</f>
        <v>0</v>
      </c>
      <c r="M47" s="467">
        <f>IFERROR(SUMPRODUCT(--(TMetas[ANO]=$E$6),--(TMetas[MÊS]=M$32),--(TMetas[GRUPO]=$E$5),--(TMetas[SUBGRUPO]=$E47),(TMetas[VALOR])),0)</f>
        <v>0</v>
      </c>
      <c r="N47" s="467">
        <f>IFERROR(SUMPRODUCT(--(TMetas[ANO]=$E$6),--(TMetas[MÊS]=N$32),--(TMetas[GRUPO]=$E$5),--(TMetas[SUBGRUPO]=$E47),(TMetas[VALOR])),0)</f>
        <v>0</v>
      </c>
      <c r="O47" s="467">
        <f>IFERROR(SUMPRODUCT(--(TMetas[ANO]=$E$6),--(TMetas[MÊS]=O$32),--(TMetas[GRUPO]=$E$5),--(TMetas[SUBGRUPO]=$E47),(TMetas[VALOR])),0)</f>
        <v>0</v>
      </c>
      <c r="P47" s="467">
        <f>IFERROR(SUMPRODUCT(--(TMetas[ANO]=$E$6),--(TMetas[MÊS]=P$32),--(TMetas[GRUPO]=$E$5),--(TMetas[SUBGRUPO]=$E47),(TMetas[VALOR])),0)</f>
        <v>0</v>
      </c>
      <c r="Q47" s="467">
        <f>IFERROR(SUMPRODUCT(--(TMetas[ANO]=$E$6),--(TMetas[MÊS]=Q$32),--(TMetas[GRUPO]=$E$5),--(TMetas[SUBGRUPO]=$E47),(TMetas[VALOR])),0)</f>
        <v>0</v>
      </c>
      <c r="R47" s="470">
        <f t="shared" si="6"/>
        <v>0</v>
      </c>
      <c r="S47" s="800">
        <f ca="1">IFERROR(SUMPRODUCT(--(BancoDeDados[ano pag]=$E$6),--(BancoDeDados[GRUPO]=$E$5),--(BancoDeDados[SUBGRUPO]=E47),--(BancoDeDados[STATUS]="Pago"),(BancoDeDados[TOTAL])),"")</f>
        <v>0</v>
      </c>
      <c r="T47" s="802">
        <f t="shared" ca="1" si="3"/>
        <v>0</v>
      </c>
      <c r="U47" t="str">
        <f t="shared" si="5"/>
        <v/>
      </c>
    </row>
    <row r="48" spans="4:21" ht="18" customHeight="1" x14ac:dyDescent="0.25">
      <c r="D48" s="55"/>
    </row>
  </sheetData>
  <sheetProtection sheet="1" objects="1" scenarios="1"/>
  <mergeCells count="4">
    <mergeCell ref="A1:A2"/>
    <mergeCell ref="D7:E9"/>
    <mergeCell ref="E30:F30"/>
    <mergeCell ref="T30:T31"/>
  </mergeCells>
  <conditionalFormatting sqref="D7">
    <cfRule type="notContainsBlanks" dxfId="39" priority="2">
      <formula>LEN(TRIM(D7))&gt;0</formula>
    </cfRule>
  </conditionalFormatting>
  <dataValidations count="1">
    <dataValidation type="list" allowBlank="1" showInputMessage="1" showErrorMessage="1" sqref="E5" xr:uid="{00000000-0002-0000-1A00-000000000000}">
      <formula1>NomeDosGrupos</formula1>
    </dataValidation>
  </dataValidations>
  <hyperlinks>
    <hyperlink ref="A6" location="Ação!A1" display="Ação" xr:uid="{00000000-0004-0000-1A00-000000000000}"/>
    <hyperlink ref="A7" location="Resultado!A1" display="Resultado" xr:uid="{00000000-0004-0000-1A00-000001000000}"/>
    <hyperlink ref="A3" location="Menu!A1" display="Início" xr:uid="{00000000-0004-0000-1A00-000002000000}"/>
    <hyperlink ref="A5" location="Diagnostico!A1" display="Diagnóstico" xr:uid="{00000000-0004-0000-1A00-000003000000}"/>
    <hyperlink ref="A9" location="Registrar!A1" display="Registrar" xr:uid="{00000000-0004-0000-1A00-000004000000}"/>
    <hyperlink ref="A10" location="'Banco de Dados'!A1" display="Banco de dados" xr:uid="{00000000-0004-0000-1A00-000005000000}"/>
    <hyperlink ref="A12" location="Ajustes!A1" display="Ajustes" xr:uid="{00000000-0004-0000-1A00-000006000000}"/>
    <hyperlink ref="A14" location="Sobre!A1" display="Atualizar Planilha" xr:uid="{00000000-0004-0000-1A00-000007000000}"/>
    <hyperlink ref="A13" location="'Ajuda-videos'!A1" display="Ajuda e créditos" xr:uid="{00000000-0004-0000-1A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4" name="Controle giratório 1">
              <controlPr defaultSize="0" autoPict="0">
                <anchor moveWithCells="1" sizeWithCells="1">
                  <from>
                    <xdr:col>5</xdr:col>
                    <xdr:colOff>47625</xdr:colOff>
                    <xdr:row>4</xdr:row>
                    <xdr:rowOff>47625</xdr:rowOff>
                  </from>
                  <to>
                    <xdr:col>5</xdr:col>
                    <xdr:colOff>476250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5"/>
  <dimension ref="A1:Q16"/>
  <sheetViews>
    <sheetView showGridLines="0" workbookViewId="0">
      <selection activeCell="C8" sqref="C8:I1411"/>
    </sheetView>
  </sheetViews>
  <sheetFormatPr defaultColWidth="9.140625" defaultRowHeight="18" customHeight="1" x14ac:dyDescent="0.25"/>
  <cols>
    <col min="1" max="1" width="18.7109375" style="241" customWidth="1"/>
    <col min="2" max="2" width="1.85546875" style="241" customWidth="1"/>
    <col min="3" max="3" width="32.7109375" style="241" customWidth="1"/>
    <col min="4" max="4" width="48.5703125" style="241" customWidth="1"/>
    <col min="5" max="5" width="12.28515625" style="241" customWidth="1"/>
    <col min="6" max="6" width="13.7109375" style="241" customWidth="1"/>
    <col min="7" max="7" width="14.85546875" style="241" customWidth="1"/>
    <col min="8" max="8" width="17.85546875" style="241" hidden="1" customWidth="1"/>
    <col min="9" max="9" width="18.28515625" style="241" hidden="1" customWidth="1"/>
    <col min="10" max="26" width="9.140625" style="241" customWidth="1"/>
    <col min="27" max="27" width="4.140625" style="241" customWidth="1"/>
    <col min="28" max="16384" width="9.140625" style="241"/>
  </cols>
  <sheetData>
    <row r="1" spans="1:17" ht="18" customHeight="1" x14ac:dyDescent="0.35">
      <c r="A1" s="1018"/>
      <c r="B1" s="111" t="s">
        <v>374</v>
      </c>
      <c r="F1" s="242"/>
      <c r="K1" s="241">
        <f>COUNTA(TMetas[GRUPO])</f>
        <v>0</v>
      </c>
      <c r="L1" t="s">
        <v>583</v>
      </c>
      <c r="P1" s="243"/>
      <c r="Q1" s="243"/>
    </row>
    <row r="2" spans="1:17" ht="18" customHeight="1" x14ac:dyDescent="0.35">
      <c r="A2" s="1019"/>
      <c r="B2" s="699"/>
      <c r="C2" s="699"/>
      <c r="D2" s="700"/>
      <c r="E2" s="701"/>
      <c r="F2" s="702"/>
      <c r="G2" s="701"/>
      <c r="H2" s="701"/>
      <c r="I2" s="701"/>
      <c r="J2" s="701"/>
      <c r="K2" s="703"/>
      <c r="L2" s="704"/>
      <c r="M2" s="705"/>
      <c r="N2" s="701"/>
      <c r="O2" s="701"/>
    </row>
    <row r="3" spans="1:17" ht="18" customHeight="1" x14ac:dyDescent="0.25">
      <c r="A3" s="697" t="s">
        <v>0</v>
      </c>
    </row>
    <row r="4" spans="1:17" ht="18" customHeight="1" x14ac:dyDescent="0.25">
      <c r="A4" s="697" t="s">
        <v>732</v>
      </c>
    </row>
    <row r="5" spans="1:17" ht="35.25" customHeight="1" x14ac:dyDescent="0.25">
      <c r="A5" s="697" t="s">
        <v>201</v>
      </c>
    </row>
    <row r="6" spans="1:17" ht="18" customHeight="1" x14ac:dyDescent="0.25">
      <c r="A6" s="548" t="s">
        <v>198</v>
      </c>
      <c r="C6" s="241" t="s">
        <v>12</v>
      </c>
      <c r="D6" s="241" t="s">
        <v>13</v>
      </c>
      <c r="E6" s="241" t="s">
        <v>19</v>
      </c>
      <c r="F6" s="241" t="s">
        <v>16</v>
      </c>
      <c r="G6" s="241" t="s">
        <v>71</v>
      </c>
      <c r="H6" s="248" t="s">
        <v>275</v>
      </c>
      <c r="I6" s="248" t="s">
        <v>471</v>
      </c>
    </row>
    <row r="7" spans="1:17" ht="18" customHeight="1" x14ac:dyDescent="0.25">
      <c r="A7" s="606" t="s">
        <v>208</v>
      </c>
      <c r="C7" s="861"/>
      <c r="D7" s="861"/>
      <c r="E7" s="861"/>
      <c r="F7" s="861"/>
      <c r="G7" s="862"/>
      <c r="H7" s="241" t="str">
        <f>IFERROR(VLOOKUP(TMetas[GRUPO],TGruposReferencias[#All],2,FALSE),"")</f>
        <v/>
      </c>
      <c r="I7" s="241" t="str">
        <f>IFERROR(VLOOKUP(TMetas[GRUPO],TGruposReferencias[#All],4,FALSE),"")</f>
        <v/>
      </c>
    </row>
    <row r="8" spans="1:17" ht="18" customHeight="1" x14ac:dyDescent="0.25">
      <c r="A8" s="606" t="s">
        <v>205</v>
      </c>
    </row>
    <row r="9" spans="1:17" ht="18" customHeight="1" x14ac:dyDescent="0.25">
      <c r="A9" s="606"/>
    </row>
    <row r="10" spans="1:17" ht="18" customHeight="1" x14ac:dyDescent="0.25">
      <c r="A10" s="606" t="s">
        <v>200</v>
      </c>
    </row>
    <row r="11" spans="1:17" ht="18" customHeight="1" x14ac:dyDescent="0.25">
      <c r="A11" s="606" t="s">
        <v>202</v>
      </c>
    </row>
    <row r="12" spans="1:17" ht="18" customHeight="1" x14ac:dyDescent="0.25">
      <c r="A12" s="606" t="s">
        <v>203</v>
      </c>
    </row>
    <row r="13" spans="1:17" ht="18" customHeight="1" x14ac:dyDescent="0.25">
      <c r="A13" s="606"/>
    </row>
    <row r="14" spans="1:17" ht="18" customHeight="1" x14ac:dyDescent="0.25">
      <c r="A14" s="606"/>
    </row>
    <row r="15" spans="1:17" ht="18" customHeight="1" x14ac:dyDescent="0.25">
      <c r="A15" s="606"/>
    </row>
    <row r="16" spans="1:17" ht="18" customHeight="1" x14ac:dyDescent="0.25">
      <c r="A16" s="698"/>
    </row>
  </sheetData>
  <sheetProtection sheet="1" objects="1" scenarios="1"/>
  <mergeCells count="1">
    <mergeCell ref="A1:A2"/>
  </mergeCells>
  <dataValidations count="3">
    <dataValidation type="list" allowBlank="1" showInputMessage="1" showErrorMessage="1" sqref="C7" xr:uid="{00000000-0002-0000-1B00-000000000000}">
      <formula1>NomeDosGrupos</formula1>
    </dataValidation>
    <dataValidation type="list" allowBlank="1" showInputMessage="1" showErrorMessage="1" sqref="F7" xr:uid="{00000000-0002-0000-1B00-000001000000}">
      <formula1>MESES</formula1>
    </dataValidation>
    <dataValidation type="list" allowBlank="1" showInputMessage="1" showErrorMessage="1" sqref="D7" xr:uid="{00000000-0002-0000-1B00-000002000000}">
      <formula1>INDIRECT(H7)</formula1>
    </dataValidation>
  </dataValidations>
  <hyperlinks>
    <hyperlink ref="A3" location="Menu!A1" display="Início" xr:uid="{00000000-0004-0000-1B00-000000000000}"/>
    <hyperlink ref="A5" location="Diagnostico!A1" display="Diagnóstico" xr:uid="{00000000-0004-0000-1B00-000001000000}"/>
    <hyperlink ref="A6" location="Ação!A1" display="Ação" xr:uid="{00000000-0004-0000-1B00-000002000000}"/>
    <hyperlink ref="A7" location="Registrar!A1" display="Registrar" xr:uid="{00000000-0004-0000-1B00-000003000000}"/>
    <hyperlink ref="A8" location="'Banco de Dados'!A1" display="Banco de dados" xr:uid="{00000000-0004-0000-1B00-000004000000}"/>
    <hyperlink ref="A10" location="Ajustes!A1" display="Ajustes" xr:uid="{00000000-0004-0000-1B00-000005000000}"/>
    <hyperlink ref="A12" location="Sobre!A1" display="Atualizar Planilha" xr:uid="{00000000-0004-0000-1B00-000006000000}"/>
    <hyperlink ref="A11" location="'Ajuda-videos'!A1" display="Ajuda e créditos" xr:uid="{00000000-0004-0000-1B00-000007000000}"/>
  </hyperlink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64559" r:id="rId3" name="GrupoFiltro1">
          <controlPr defaultSize="0" autoLine="0" autoPict="0" r:id="rId4">
            <anchor moveWithCells="1">
              <from>
                <xdr:col>2</xdr:col>
                <xdr:colOff>38100</xdr:colOff>
                <xdr:row>4</xdr:row>
                <xdr:rowOff>123825</xdr:rowOff>
              </from>
              <to>
                <xdr:col>3</xdr:col>
                <xdr:colOff>19050</xdr:colOff>
                <xdr:row>4</xdr:row>
                <xdr:rowOff>419100</xdr:rowOff>
              </to>
            </anchor>
          </controlPr>
        </control>
      </mc:Choice>
      <mc:Fallback>
        <control shapeId="364559" r:id="rId3" name="GrupoFiltro1"/>
      </mc:Fallback>
    </mc:AlternateContent>
    <mc:AlternateContent xmlns:mc="http://schemas.openxmlformats.org/markup-compatibility/2006">
      <mc:Choice Requires="x14">
        <control shapeId="364561" r:id="rId5" name="Subgrupo">
          <controlPr defaultSize="0" autoLine="0" autoPict="0" r:id="rId6">
            <anchor moveWithCells="1">
              <from>
                <xdr:col>3</xdr:col>
                <xdr:colOff>38100</xdr:colOff>
                <xdr:row>4</xdr:row>
                <xdr:rowOff>123825</xdr:rowOff>
              </from>
              <to>
                <xdr:col>4</xdr:col>
                <xdr:colOff>0</xdr:colOff>
                <xdr:row>4</xdr:row>
                <xdr:rowOff>409575</xdr:rowOff>
              </to>
            </anchor>
          </controlPr>
        </control>
      </mc:Choice>
      <mc:Fallback>
        <control shapeId="364561" r:id="rId5" name="Subgrupo"/>
      </mc:Fallback>
    </mc:AlternateContent>
    <mc:AlternateContent xmlns:mc="http://schemas.openxmlformats.org/markup-compatibility/2006">
      <mc:Choice Requires="x14">
        <control shapeId="364562" r:id="rId7" name="Ano">
          <controlPr defaultSize="0" autoLine="0" r:id="rId8">
            <anchor moveWithCells="1">
              <from>
                <xdr:col>4</xdr:col>
                <xdr:colOff>9525</xdr:colOff>
                <xdr:row>4</xdr:row>
                <xdr:rowOff>123825</xdr:rowOff>
              </from>
              <to>
                <xdr:col>5</xdr:col>
                <xdr:colOff>9525</xdr:colOff>
                <xdr:row>4</xdr:row>
                <xdr:rowOff>409575</xdr:rowOff>
              </to>
            </anchor>
          </controlPr>
        </control>
      </mc:Choice>
      <mc:Fallback>
        <control shapeId="364562" r:id="rId7" name="Ano"/>
      </mc:Fallback>
    </mc:AlternateContent>
    <mc:AlternateContent xmlns:mc="http://schemas.openxmlformats.org/markup-compatibility/2006">
      <mc:Choice Requires="x14">
        <control shapeId="364563" r:id="rId9" name="Mees">
          <controlPr defaultSize="0" autoLine="0" r:id="rId10">
            <anchor moveWithCells="1">
              <from>
                <xdr:col>5</xdr:col>
                <xdr:colOff>19050</xdr:colOff>
                <xdr:row>4</xdr:row>
                <xdr:rowOff>123825</xdr:rowOff>
              </from>
              <to>
                <xdr:col>5</xdr:col>
                <xdr:colOff>866775</xdr:colOff>
                <xdr:row>4</xdr:row>
                <xdr:rowOff>409575</xdr:rowOff>
              </to>
            </anchor>
          </controlPr>
        </control>
      </mc:Choice>
      <mc:Fallback>
        <control shapeId="364563" r:id="rId9" name="Mees"/>
      </mc:Fallback>
    </mc:AlternateContent>
    <mc:AlternateContent xmlns:mc="http://schemas.openxmlformats.org/markup-compatibility/2006">
      <mc:Choice Requires="x14">
        <control shapeId="364572" r:id="rId11" name="CommandButton1">
          <controlPr defaultSize="0" autoLine="0" r:id="rId12">
            <anchor moveWithCells="1">
              <from>
                <xdr:col>5</xdr:col>
                <xdr:colOff>904875</xdr:colOff>
                <xdr:row>4</xdr:row>
                <xdr:rowOff>133350</xdr:rowOff>
              </from>
              <to>
                <xdr:col>6</xdr:col>
                <xdr:colOff>952500</xdr:colOff>
                <xdr:row>4</xdr:row>
                <xdr:rowOff>419100</xdr:rowOff>
              </to>
            </anchor>
          </controlPr>
        </control>
      </mc:Choice>
      <mc:Fallback>
        <control shapeId="364572" r:id="rId11" name="CommandButton1"/>
      </mc:Fallback>
    </mc:AlternateContent>
  </controls>
  <tableParts count="1">
    <tablePart r:id="rId1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11">
    <pageSetUpPr fitToPage="1"/>
  </sheetPr>
  <dimension ref="A1:BP52"/>
  <sheetViews>
    <sheetView showGridLines="0" showZeros="0" topLeftCell="A24" workbookViewId="0">
      <selection activeCell="B30" sqref="B30"/>
    </sheetView>
  </sheetViews>
  <sheetFormatPr defaultColWidth="0" defaultRowHeight="21" customHeight="1" x14ac:dyDescent="0.25"/>
  <cols>
    <col min="1" max="1" width="18.7109375" style="4" customWidth="1"/>
    <col min="2" max="2" width="27.7109375" customWidth="1"/>
    <col min="3" max="8" width="18.7109375" customWidth="1"/>
    <col min="9" max="9" width="0.85546875" customWidth="1"/>
    <col min="10" max="10" width="20.7109375" customWidth="1"/>
    <col min="11" max="11" width="14" style="57" bestFit="1" customWidth="1"/>
    <col min="12" max="12" width="13.42578125" style="57" customWidth="1"/>
    <col min="13" max="13" width="13.140625" style="57" bestFit="1" customWidth="1"/>
    <col min="14" max="14" width="12.7109375" style="57" bestFit="1" customWidth="1"/>
    <col min="15" max="15" width="14.28515625" style="57" bestFit="1" customWidth="1"/>
    <col min="16" max="16" width="33.7109375" style="57" customWidth="1"/>
    <col min="17" max="17" width="8.85546875" style="57" customWidth="1"/>
    <col min="18" max="68" width="8.85546875" style="57" hidden="1" customWidth="1"/>
    <col min="69" max="16384" width="8.85546875" hidden="1"/>
  </cols>
  <sheetData>
    <row r="1" spans="1:68" ht="6.75" hidden="1" customHeight="1" x14ac:dyDescent="0.25">
      <c r="B1" s="106"/>
      <c r="C1" s="106"/>
      <c r="D1" s="106"/>
      <c r="E1" s="106"/>
      <c r="F1" s="106"/>
      <c r="G1" s="106"/>
      <c r="H1" s="106"/>
      <c r="I1" s="106"/>
      <c r="J1" s="106"/>
      <c r="K1" s="234"/>
      <c r="L1" s="234"/>
      <c r="M1" s="234"/>
      <c r="N1" s="234"/>
      <c r="O1" s="234"/>
      <c r="P1" s="234"/>
      <c r="Q1" s="234"/>
      <c r="R1" s="234"/>
      <c r="S1" s="234"/>
    </row>
    <row r="2" spans="1:68" s="1" customFormat="1" ht="8.1" hidden="1" customHeight="1" x14ac:dyDescent="0.25">
      <c r="A2" s="5"/>
      <c r="B2" s="106"/>
      <c r="C2" s="106"/>
      <c r="D2" s="106"/>
      <c r="E2" s="106"/>
      <c r="F2" s="106"/>
      <c r="G2" s="106"/>
      <c r="H2" s="106"/>
      <c r="I2" s="106"/>
      <c r="J2" s="106"/>
      <c r="K2" s="234"/>
      <c r="L2" s="234"/>
      <c r="M2" s="234"/>
      <c r="N2" s="234"/>
      <c r="O2" s="234"/>
      <c r="P2" s="234"/>
      <c r="Q2" s="234"/>
      <c r="R2" s="234"/>
      <c r="S2" s="234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</row>
    <row r="3" spans="1:68" ht="6" hidden="1" customHeight="1" x14ac:dyDescent="0.25">
      <c r="A3" s="3"/>
      <c r="B3" s="106"/>
      <c r="C3" s="106"/>
      <c r="D3" s="106"/>
      <c r="E3" s="106"/>
      <c r="F3" s="106"/>
      <c r="G3" s="106"/>
      <c r="H3" s="106"/>
      <c r="I3" s="106"/>
      <c r="J3" s="106"/>
      <c r="K3" s="234"/>
      <c r="L3" s="234"/>
      <c r="M3" s="234"/>
      <c r="N3" s="234"/>
      <c r="O3" s="234"/>
      <c r="P3" s="234"/>
      <c r="Q3" s="234"/>
      <c r="R3" s="234"/>
      <c r="S3" s="234"/>
    </row>
    <row r="4" spans="1:68" ht="21" hidden="1" customHeight="1" x14ac:dyDescent="0.3">
      <c r="A4" s="963"/>
      <c r="B4" s="232" t="s">
        <v>278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</row>
    <row r="5" spans="1:68" ht="21" customHeight="1" x14ac:dyDescent="0.25">
      <c r="A5" s="964"/>
      <c r="B5" s="1022" t="str">
        <f>CONCATENATE("ACOMPANHAR METAS PARA - ",J9," / ",H9)</f>
        <v>ACOMPANHAR METAS PARA - FEV / 2019</v>
      </c>
      <c r="C5" s="1022"/>
      <c r="D5" s="1022"/>
      <c r="E5" s="1023"/>
      <c r="F5" s="648"/>
      <c r="G5" s="606"/>
      <c r="H5" s="606"/>
      <c r="I5" s="606"/>
      <c r="J5" s="606"/>
      <c r="K5" s="653"/>
      <c r="L5" s="653"/>
      <c r="M5" s="653"/>
      <c r="N5" s="653"/>
      <c r="O5" s="653"/>
      <c r="P5" s="653"/>
    </row>
    <row r="6" spans="1:68" ht="21" customHeight="1" x14ac:dyDescent="0.25">
      <c r="A6" s="606" t="s">
        <v>0</v>
      </c>
      <c r="B6" s="1024"/>
      <c r="C6" s="1024"/>
      <c r="D6" s="1024"/>
      <c r="E6" s="1025"/>
      <c r="F6" s="648"/>
      <c r="G6" s="606"/>
      <c r="H6" s="606"/>
      <c r="I6" s="606"/>
      <c r="J6" s="476" t="str">
        <f>VLOOKUP(T10+2,T11:U31,2,FALSE)</f>
        <v>ABR</v>
      </c>
      <c r="K6" s="653"/>
      <c r="L6" s="653"/>
      <c r="M6" s="653"/>
      <c r="N6" s="653"/>
      <c r="O6" s="653"/>
      <c r="P6" s="653"/>
    </row>
    <row r="7" spans="1:68" ht="21" customHeight="1" x14ac:dyDescent="0.25">
      <c r="A7" s="606" t="s">
        <v>201</v>
      </c>
      <c r="B7" s="1026"/>
      <c r="C7" s="1026"/>
      <c r="D7" s="1026"/>
      <c r="E7" s="1027"/>
      <c r="F7" s="648"/>
      <c r="G7" s="606"/>
      <c r="H7" s="649" t="s">
        <v>19</v>
      </c>
      <c r="I7" s="650"/>
      <c r="J7" s="477" t="str">
        <f>VLOOKUP(T10+1,T11:U31,2,FALSE)</f>
        <v>MAR</v>
      </c>
      <c r="K7" s="653"/>
      <c r="L7" s="653"/>
      <c r="M7" s="653"/>
      <c r="N7" s="653"/>
      <c r="O7" s="653"/>
      <c r="P7" s="653"/>
    </row>
    <row r="8" spans="1:68" ht="8.1" hidden="1" customHeight="1" x14ac:dyDescent="0.25">
      <c r="A8" s="606"/>
      <c r="B8" s="57"/>
      <c r="C8" s="57"/>
      <c r="D8" s="237"/>
      <c r="E8" s="57"/>
      <c r="F8" s="57"/>
      <c r="G8" s="57"/>
      <c r="H8" s="57"/>
      <c r="I8" s="57"/>
      <c r="J8" s="236"/>
      <c r="K8" s="58"/>
      <c r="L8" s="58"/>
      <c r="M8" s="58"/>
      <c r="N8" s="58"/>
      <c r="O8" s="58"/>
      <c r="P8" s="58"/>
    </row>
    <row r="9" spans="1:68" ht="34.5" customHeight="1" x14ac:dyDescent="0.25">
      <c r="A9" s="606" t="s">
        <v>198</v>
      </c>
      <c r="B9" s="645" t="s">
        <v>66</v>
      </c>
      <c r="C9" s="651"/>
      <c r="D9" s="1"/>
      <c r="E9" s="1"/>
      <c r="F9" s="1"/>
      <c r="G9" s="652"/>
      <c r="H9" s="240">
        <v>2019</v>
      </c>
      <c r="J9" s="478" t="str">
        <f>VLOOKUP(T10,T11:U28,2,FALSE)</f>
        <v>FEV</v>
      </c>
      <c r="K9" s="58"/>
      <c r="L9" s="58"/>
      <c r="M9" s="58"/>
      <c r="N9" s="58"/>
      <c r="O9" s="58"/>
      <c r="P9" s="58"/>
    </row>
    <row r="10" spans="1:68" ht="21" customHeight="1" thickBot="1" x14ac:dyDescent="0.3">
      <c r="A10" s="548" t="s">
        <v>199</v>
      </c>
      <c r="B10" s="646" t="s">
        <v>20</v>
      </c>
      <c r="C10" s="647" t="s">
        <v>277</v>
      </c>
      <c r="D10" s="647" t="s">
        <v>62</v>
      </c>
      <c r="E10" s="646" t="s">
        <v>166</v>
      </c>
      <c r="F10" s="646" t="s">
        <v>286</v>
      </c>
      <c r="G10" s="647" t="s">
        <v>153</v>
      </c>
      <c r="H10" s="647" t="s">
        <v>63</v>
      </c>
      <c r="I10" s="10"/>
      <c r="J10" s="477" t="str">
        <f>VLOOKUP(T10-1,T11:U31,2,FALSE)</f>
        <v>JAN</v>
      </c>
      <c r="T10" s="235">
        <v>2</v>
      </c>
      <c r="U10" s="236"/>
    </row>
    <row r="11" spans="1:68" ht="21" customHeight="1" thickTop="1" thickBot="1" x14ac:dyDescent="0.3">
      <c r="A11" s="606"/>
      <c r="B11" s="224" t="str">
        <f>TGruposReferencias[[#This Row],[GRUPOS DE CONTAS]]</f>
        <v>RENDIMENTOS</v>
      </c>
      <c r="C11" s="16" t="str">
        <f>IFERROR(SUMPRODUCT(--(TMetas[GRUPO]=B11),--(TMetas[ANO]=$H$9),--(TMetas[MÊS]=$J$9),(TMetas[VALOR])),"")</f>
        <v/>
      </c>
      <c r="D11" s="226">
        <f ca="1">IFERROR(SUMPRODUCT(--(BancoDeDados[ano pag]=$H$9),--(BancoDeDados[mês pag]=$J$9),--(BancoDeDados[GRUPO]=B11),--(BancoDeDados[GRUPO]&lt;&gt;"TRANSFERÊNCIAS"),--(BancoDeDados[STATUS]="Pago"),(BancoDeDados[TOTAL])),"")</f>
        <v>0</v>
      </c>
      <c r="E11" s="226">
        <f ca="1">IFERROR(SUMPRODUCT(--(BancoDeDados[ANO VENC]=$H$9),--(BancoDeDados[MÊS VENC]=$J$9),--(BancoDeDados[GRUPO]=B11),--(BancoDeDados[STATUS]&lt;&gt;"Pago"),(BancoDeDados[TOTAL])),"")</f>
        <v>0</v>
      </c>
      <c r="F11" s="226">
        <f ca="1">IFERROR(SUMPRODUCT(--(BancoDeDados[GRUPO]=B11),--(BancoDeDados[STATUS]="Vencido"),(BancoDeDados[TOTAL])),"")</f>
        <v>0</v>
      </c>
      <c r="G11" s="227" t="str">
        <f ca="1">IFERROR(D11-C11,"")</f>
        <v/>
      </c>
      <c r="H11" s="229" t="str">
        <f ca="1">IF(C11&lt;D11,"Positivo!","Negativo!")</f>
        <v>Negativo!</v>
      </c>
      <c r="I11" s="10"/>
      <c r="J11" s="476" t="str">
        <f>VLOOKUP(T10-2,T11:U29,2,FALSE)</f>
        <v>DEZ</v>
      </c>
      <c r="R11" s="57" t="s">
        <v>169</v>
      </c>
      <c r="T11" s="236">
        <v>1</v>
      </c>
      <c r="U11" s="236" t="s">
        <v>49</v>
      </c>
    </row>
    <row r="12" spans="1:68" ht="21" customHeight="1" thickTop="1" thickBot="1" x14ac:dyDescent="0.3">
      <c r="A12" s="606" t="s">
        <v>208</v>
      </c>
      <c r="B12" s="19" t="str">
        <f>TGruposReferencias[[#This Row],[GRUPOS DE CONTAS]]</f>
        <v>RETORNO DE INVESTIMENTOS</v>
      </c>
      <c r="C12" s="16" t="str">
        <f>IFERROR(SUMPRODUCT(--(TMetas[GRUPO]=B12),--(TMetas[ANO]=$H$9),--(TMetas[MÊS]=$J$9),(TMetas[VALOR])),"")</f>
        <v/>
      </c>
      <c r="D12" s="226">
        <f ca="1">IFERROR(SUMPRODUCT(--(BancoDeDados[ano pag]=$H$9),--(BancoDeDados[mês pag]=$J$9),--(BancoDeDados[GRUPO]=B12),--(BancoDeDados[GRUPO]&lt;&gt;"TRANSFERÊNCIAS"),--(BancoDeDados[STATUS]="Pago"),(BancoDeDados[TOTAL])),"")</f>
        <v>0</v>
      </c>
      <c r="E12" s="226">
        <f ca="1">IFERROR(SUMPRODUCT(--(BancoDeDados[ANO VENC]=$H$9),--(BancoDeDados[MÊS VENC]=$J$9),--(BancoDeDados[GRUPO]=B12),--(BancoDeDados[STATUS]&lt;&gt;"Pago"),(BancoDeDados[TOTAL])),"")</f>
        <v>0</v>
      </c>
      <c r="F12" s="226">
        <f ca="1">IFERROR(SUMPRODUCT(--(BancoDeDados[GRUPO]=B12),--(BancoDeDados[STATUS]="Vencido"),(BancoDeDados[TOTAL])),"")</f>
        <v>0</v>
      </c>
      <c r="G12" s="18" t="str">
        <f ca="1">IFERROR(D12-C12,"")</f>
        <v/>
      </c>
      <c r="H12" s="230" t="str">
        <f ca="1">IF(C12&lt;D12,"Positivo!","Negativo!")</f>
        <v>Negativo!</v>
      </c>
      <c r="I12" s="10"/>
      <c r="J12" s="10"/>
      <c r="R12" s="57" t="s">
        <v>169</v>
      </c>
      <c r="T12" s="236">
        <v>2</v>
      </c>
      <c r="U12" s="236" t="s">
        <v>50</v>
      </c>
    </row>
    <row r="13" spans="1:68" ht="21" customHeight="1" thickTop="1" thickBot="1" x14ac:dyDescent="0.3">
      <c r="A13" s="606" t="s">
        <v>205</v>
      </c>
      <c r="B13" s="19" t="str">
        <f>TGruposReferencias[[#This Row],[GRUPOS DE CONTAS]]</f>
        <v>OUTROS RENDIMENTOS</v>
      </c>
      <c r="C13" s="16" t="str">
        <f>IFERROR(SUMPRODUCT(--(TMetas[GRUPO]=B13),--(TMetas[ANO]=$H$9),--(TMetas[MÊS]=$J$9),(TMetas[VALOR])),"")</f>
        <v/>
      </c>
      <c r="D13" s="226">
        <f ca="1">IFERROR(SUMPRODUCT(--(BancoDeDados[ano pag]=$H$9),--(BancoDeDados[mês pag]=$J$9),--(BancoDeDados[GRUPO]=B13),--(BancoDeDados[GRUPO]&lt;&gt;"TRANSFERÊNCIAS"),--(BancoDeDados[STATUS]="Pago"),(BancoDeDados[TOTAL])),"")</f>
        <v>0</v>
      </c>
      <c r="E13" s="226">
        <f ca="1">IFERROR(SUMPRODUCT(--(BancoDeDados[ANO VENC]=$H$9),--(BancoDeDados[MÊS VENC]=$J$9),--(BancoDeDados[GRUPO]=B13),--(BancoDeDados[STATUS]&lt;&gt;"Pago"),(BancoDeDados[TOTAL])),"")</f>
        <v>0</v>
      </c>
      <c r="F13" s="226">
        <f ca="1">IFERROR(SUMPRODUCT(--(BancoDeDados[GRUPO]=B13),--(BancoDeDados[STATUS]="Vencido"),(BancoDeDados[TOTAL])),"")</f>
        <v>0</v>
      </c>
      <c r="G13" s="18" t="str">
        <f ca="1">IFERROR(D13-C13,"")</f>
        <v/>
      </c>
      <c r="H13" s="230" t="str">
        <f ca="1">IF(C13&lt;D13,"Positivo!","Negativo!")</f>
        <v>Negativo!</v>
      </c>
      <c r="I13" s="57"/>
      <c r="K13" s="347"/>
      <c r="R13" s="57" t="s">
        <v>169</v>
      </c>
      <c r="T13" s="236">
        <v>3</v>
      </c>
      <c r="U13" s="236" t="s">
        <v>51</v>
      </c>
    </row>
    <row r="14" spans="1:68" ht="21" customHeight="1" thickTop="1" thickBot="1" x14ac:dyDescent="0.3">
      <c r="A14" s="606"/>
      <c r="B14" s="20" t="s">
        <v>65</v>
      </c>
      <c r="C14" s="21">
        <f>SUM(C11:C13)</f>
        <v>0</v>
      </c>
      <c r="D14" s="21">
        <f ca="1">SUM(D11:D13)</f>
        <v>0</v>
      </c>
      <c r="E14" s="21">
        <f ca="1">SUM(E11:E13)</f>
        <v>0</v>
      </c>
      <c r="F14" s="21"/>
      <c r="G14" s="21">
        <f ca="1">SUM(G11:G13)</f>
        <v>0</v>
      </c>
      <c r="H14" s="230" t="str">
        <f ca="1">IF(C14&lt;D14,"Positivo!","Negativo!")</f>
        <v>Negativo!</v>
      </c>
      <c r="I14" s="57"/>
      <c r="K14" s="347"/>
      <c r="T14" s="236">
        <v>4</v>
      </c>
      <c r="U14" s="236" t="s">
        <v>52</v>
      </c>
    </row>
    <row r="15" spans="1:68" ht="21" customHeight="1" thickTop="1" x14ac:dyDescent="0.25">
      <c r="A15" s="606" t="s">
        <v>200</v>
      </c>
      <c r="B15" s="175"/>
      <c r="C15" s="40"/>
      <c r="H15" s="55"/>
      <c r="I15" s="236"/>
      <c r="J15" s="55"/>
      <c r="K15" s="353"/>
      <c r="L15" s="55"/>
      <c r="T15" s="236">
        <v>5</v>
      </c>
      <c r="U15" s="236" t="s">
        <v>53</v>
      </c>
    </row>
    <row r="16" spans="1:68" ht="21" customHeight="1" x14ac:dyDescent="0.25">
      <c r="A16" s="606" t="s">
        <v>202</v>
      </c>
      <c r="H16" s="55"/>
      <c r="I16" s="236"/>
      <c r="J16" s="354" t="s">
        <v>381</v>
      </c>
      <c r="K16" s="353"/>
      <c r="L16" s="55"/>
      <c r="T16" s="236"/>
      <c r="U16" s="236"/>
    </row>
    <row r="17" spans="1:21" ht="21" customHeight="1" thickBot="1" x14ac:dyDescent="0.3">
      <c r="A17" s="606" t="s">
        <v>203</v>
      </c>
      <c r="H17" s="55"/>
      <c r="I17" s="236"/>
      <c r="J17" s="345">
        <f ca="1">D14</f>
        <v>0</v>
      </c>
      <c r="K17" s="353"/>
      <c r="L17" s="1031" t="s">
        <v>1</v>
      </c>
      <c r="M17" s="1032"/>
      <c r="N17" s="236"/>
      <c r="O17" s="236"/>
      <c r="T17" s="236"/>
      <c r="U17" s="236"/>
    </row>
    <row r="18" spans="1:21" ht="21" customHeight="1" thickTop="1" thickBot="1" x14ac:dyDescent="0.3">
      <c r="A18" s="606"/>
      <c r="H18" s="55"/>
      <c r="I18" s="236"/>
      <c r="J18" s="1028" t="s">
        <v>383</v>
      </c>
      <c r="K18" s="353"/>
      <c r="L18" s="654" t="s">
        <v>274</v>
      </c>
      <c r="M18" s="654" t="s">
        <v>62</v>
      </c>
      <c r="N18" s="654" t="s">
        <v>518</v>
      </c>
      <c r="O18" s="785"/>
      <c r="T18" s="236"/>
      <c r="U18" s="236"/>
    </row>
    <row r="19" spans="1:21" ht="21" customHeight="1" thickTop="1" thickBot="1" x14ac:dyDescent="0.3">
      <c r="A19" s="606"/>
      <c r="H19" s="55"/>
      <c r="I19" s="236"/>
      <c r="J19" s="1029"/>
      <c r="K19" s="353"/>
      <c r="L19" s="16" t="str">
        <f>IFERROR(SUMPRODUCT(--(TMetas[GRUPO]=B11),--(TMetas[ANO]=$H$9),(TMetas[VALOR])),"")</f>
        <v/>
      </c>
      <c r="M19" s="226">
        <f ca="1">IFERROR(SUMPRODUCT(--(BancoDeDados[ano pag]=$H$9),--(BancoDeDados[GRUPO]=B11),--(BancoDeDados[GRUPO]&lt;&gt;"TRANSFERÊNCIAS"),--(BancoDeDados[STATUS]="Pago"),(BancoDeDados[TOTAL])),"")</f>
        <v>0</v>
      </c>
      <c r="N19" s="346">
        <f ca="1">IFERROR(M19/L19,0)</f>
        <v>0</v>
      </c>
      <c r="O19" s="786"/>
      <c r="T19" s="236"/>
      <c r="U19" s="236"/>
    </row>
    <row r="20" spans="1:21" ht="21" customHeight="1" thickTop="1" x14ac:dyDescent="0.25">
      <c r="A20" s="606"/>
      <c r="H20" s="55"/>
      <c r="I20" s="236"/>
      <c r="J20" s="1029"/>
      <c r="K20" s="236"/>
      <c r="L20" s="55"/>
      <c r="M20" s="236"/>
      <c r="N20" s="236"/>
      <c r="O20" s="236"/>
      <c r="T20" s="236"/>
      <c r="U20" s="236"/>
    </row>
    <row r="21" spans="1:21" ht="21" customHeight="1" thickBot="1" x14ac:dyDescent="0.4">
      <c r="A21" s="606"/>
      <c r="B21" s="644" t="s">
        <v>67</v>
      </c>
      <c r="H21" s="55"/>
      <c r="I21" s="236"/>
      <c r="J21" s="1030"/>
      <c r="K21" s="236"/>
      <c r="L21" s="1033" t="str">
        <f>CONCATENATE("ACUMULADO ANO ",H9)</f>
        <v>ACUMULADO ANO 2019</v>
      </c>
      <c r="M21" s="1033"/>
      <c r="N21" s="1033"/>
      <c r="O21" s="1033"/>
      <c r="P21" s="1033"/>
      <c r="T21" s="236">
        <v>6</v>
      </c>
      <c r="U21" s="236" t="s">
        <v>54</v>
      </c>
    </row>
    <row r="22" spans="1:21" ht="46.5" thickTop="1" thickBot="1" x14ac:dyDescent="0.3">
      <c r="A22" s="606"/>
      <c r="B22" s="793" t="s">
        <v>20</v>
      </c>
      <c r="C22" s="794" t="s">
        <v>277</v>
      </c>
      <c r="D22" s="794" t="s">
        <v>62</v>
      </c>
      <c r="E22" s="793" t="s">
        <v>166</v>
      </c>
      <c r="F22" s="795" t="s">
        <v>286</v>
      </c>
      <c r="G22" s="794" t="s">
        <v>153</v>
      </c>
      <c r="H22" s="796" t="s">
        <v>63</v>
      </c>
      <c r="I22" s="844"/>
      <c r="J22" s="918" t="s">
        <v>739</v>
      </c>
      <c r="K22" s="920" t="s">
        <v>740</v>
      </c>
      <c r="L22" s="797" t="s">
        <v>274</v>
      </c>
      <c r="M22" s="797" t="s">
        <v>62</v>
      </c>
      <c r="N22" s="798" t="s">
        <v>641</v>
      </c>
      <c r="O22" s="792" t="s">
        <v>642</v>
      </c>
      <c r="P22" s="797" t="s">
        <v>20</v>
      </c>
      <c r="T22" s="236">
        <v>7</v>
      </c>
      <c r="U22" s="236" t="s">
        <v>55</v>
      </c>
    </row>
    <row r="23" spans="1:21" ht="21" customHeight="1" thickTop="1" thickBot="1" x14ac:dyDescent="0.3">
      <c r="A23" s="606"/>
      <c r="B23" s="228" t="str">
        <f>AjInterno!E14</f>
        <v>HABITAÇÃO</v>
      </c>
      <c r="C23" s="225" t="str">
        <f>IFERROR(SUMPRODUCT(--(TMetas[GRUPO]=B23),--(TMetas[ANO]=$H$9),--(TMetas[MÊS]=$J$9),(TMetas[VALOR])),"")</f>
        <v/>
      </c>
      <c r="D23" s="226">
        <f ca="1">IFERROR(SUMPRODUCT(--(BancoDeDados[ano pag]=$H$9),--(BancoDeDados[mês pag]=$J$9),--(BancoDeDados[GRUPO]=B23),--(BancoDeDados[STATUS]="Pago"),(BancoDeDados[TOTAL])),"")</f>
        <v>0</v>
      </c>
      <c r="E23" s="226">
        <f ca="1">IFERROR(SUMPRODUCT(--(BancoDeDados[ANO VENC]=$H$9),--(BancoDeDados[MÊS VENC]=$J$9),--(BancoDeDados[GRUPO]=B23),--(BancoDeDados[STATUS]&lt;&gt;"Pago"),(BancoDeDados[TOTAL])),"")</f>
        <v>0</v>
      </c>
      <c r="F23" s="226">
        <f ca="1">IFERROR(SUMPRODUCT(--(BancoDeDados[GRUPO]=B23),--(BancoDeDados[STATUS]="Vencido"),(BancoDeDados[TOTAL])),"")</f>
        <v>0</v>
      </c>
      <c r="G23" s="227" t="str">
        <f t="shared" ref="G23:G42" ca="1" si="0">IFERROR(C23-D23,"")</f>
        <v/>
      </c>
      <c r="H23" s="355" t="str">
        <f t="shared" ref="H23:H43" ca="1" si="1">IF(C23&lt;D23,"Negativo!","Positivo!")</f>
        <v>Positivo!</v>
      </c>
      <c r="I23" s="236"/>
      <c r="J23" s="346" t="str">
        <f t="shared" ref="J23:J43" ca="1" si="2">IFERROR(D23/$J$17,"")</f>
        <v/>
      </c>
      <c r="K23" s="919" t="e">
        <f>C23/$C$14</f>
        <v>#VALUE!</v>
      </c>
      <c r="L23" s="788" t="str">
        <f>IFERROR(SUMPRODUCT(--(TMetas[GRUPO]=B23),--(TMetas[ANO]=$H$9),(TMetas[VALOR])),"")</f>
        <v/>
      </c>
      <c r="M23" s="788">
        <f ca="1">IFERROR(SUMPRODUCT(--(BancoDeDados[ano pag]=$H$9),--(BancoDeDados[GRUPO]=B23),--(BancoDeDados[STATUS]="Pago"),(BancoDeDados[TOTAL])),"")</f>
        <v>0</v>
      </c>
      <c r="N23" s="483">
        <f ca="1">IFERROR(M23/L23,0)</f>
        <v>0</v>
      </c>
      <c r="O23" s="789" t="e">
        <f ca="1">M23/$M$43</f>
        <v>#DIV/0!</v>
      </c>
      <c r="P23" s="790" t="str">
        <f t="shared" ref="P23:P43" si="3">B23</f>
        <v>HABITAÇÃO</v>
      </c>
      <c r="R23" s="57" t="s">
        <v>169</v>
      </c>
      <c r="T23" s="236">
        <v>8</v>
      </c>
      <c r="U23" s="236" t="s">
        <v>56</v>
      </c>
    </row>
    <row r="24" spans="1:21" ht="21" customHeight="1" thickTop="1" thickBot="1" x14ac:dyDescent="0.3">
      <c r="A24" s="606"/>
      <c r="B24" s="15" t="str">
        <f>AjInterno!E15</f>
        <v>ALIMENTAÇÃO</v>
      </c>
      <c r="C24" s="225" t="str">
        <f>IFERROR(SUMPRODUCT(--(TMetas[GRUPO]=B24),--(TMetas[ANO]=$H$9),--(TMetas[MÊS]=$J$9),(TMetas[VALOR])),"")</f>
        <v/>
      </c>
      <c r="D24" s="226">
        <f ca="1">IFERROR(SUMPRODUCT(--(BancoDeDados[ano pag]=$H$9),--(BancoDeDados[mês pag]=$J$9),--(BancoDeDados[GRUPO]=B24),--(BancoDeDados[STATUS]="Pago"),(BancoDeDados[TOTAL])),"")</f>
        <v>0</v>
      </c>
      <c r="E24" s="17">
        <f ca="1">IFERROR(SUMPRODUCT(--(BancoDeDados[ANO VENC]=$H$9),--(BancoDeDados[MÊS VENC]=$J$9),--(BancoDeDados[GRUPO]=B24),--(BancoDeDados[STATUS]&lt;&gt;"Pago"),(BancoDeDados[TOTAL])),"")</f>
        <v>0</v>
      </c>
      <c r="F24" s="226">
        <f ca="1">IFERROR(SUMPRODUCT(--(BancoDeDados[GRUPO]=B24),--(BancoDeDados[STATUS]="Vencido"),(BancoDeDados[TOTAL])),"")</f>
        <v>0</v>
      </c>
      <c r="G24" s="18" t="str">
        <f t="shared" ca="1" si="0"/>
        <v/>
      </c>
      <c r="H24" s="357" t="str">
        <f t="shared" ca="1" si="1"/>
        <v>Positivo!</v>
      </c>
      <c r="I24" s="236"/>
      <c r="J24" s="346" t="str">
        <f t="shared" ca="1" si="2"/>
        <v/>
      </c>
      <c r="K24" s="919" t="e">
        <f t="shared" ref="K24:K42" si="4">C24/$C$14</f>
        <v>#VALUE!</v>
      </c>
      <c r="L24" s="482" t="str">
        <f>IFERROR(SUMPRODUCT(--(TMetas[GRUPO]=B24),--(TMetas[ANO]=$H$9),(TMetas[VALOR])),"")</f>
        <v/>
      </c>
      <c r="M24" s="482">
        <f ca="1">IFERROR(SUMPRODUCT(--(BancoDeDados[ano pag]=$H$9),--(BancoDeDados[GRUPO]=B24),--(BancoDeDados[STATUS]="Pago"),(BancoDeDados[TOTAL])),"")</f>
        <v>0</v>
      </c>
      <c r="N24" s="483">
        <f t="shared" ref="N24:N42" ca="1" si="5">IFERROR(M24/L24,0)</f>
        <v>0</v>
      </c>
      <c r="O24" s="789" t="e">
        <f t="shared" ref="O24:O42" ca="1" si="6">M24/$M$43</f>
        <v>#DIV/0!</v>
      </c>
      <c r="P24" s="787" t="str">
        <f t="shared" si="3"/>
        <v>ALIMENTAÇÃO</v>
      </c>
      <c r="R24" s="57" t="s">
        <v>169</v>
      </c>
      <c r="T24" s="236">
        <v>9</v>
      </c>
      <c r="U24" s="236" t="s">
        <v>57</v>
      </c>
    </row>
    <row r="25" spans="1:21" ht="21" customHeight="1" thickTop="1" thickBot="1" x14ac:dyDescent="0.3">
      <c r="A25" s="606"/>
      <c r="B25" s="15" t="str">
        <f>AjInterno!E16</f>
        <v>TRANSPORTES</v>
      </c>
      <c r="C25" s="225" t="str">
        <f>IFERROR(SUMPRODUCT(--(TMetas[GRUPO]=B25),--(TMetas[ANO]=$H$9),--(TMetas[MÊS]=$J$9),(TMetas[VALOR])),"")</f>
        <v/>
      </c>
      <c r="D25" s="226">
        <f ca="1">IFERROR(SUMPRODUCT(--(BancoDeDados[ano pag]=$H$9),--(BancoDeDados[mês pag]=$J$9),--(BancoDeDados[GRUPO]=B25),--(BancoDeDados[STATUS]="Pago"),(BancoDeDados[TOTAL])),"")</f>
        <v>0</v>
      </c>
      <c r="E25" s="17">
        <f ca="1">IFERROR(SUMPRODUCT(--(BancoDeDados[ANO VENC]=$H$9),--(BancoDeDados[MÊS VENC]=$J$9),--(BancoDeDados[GRUPO]=B25),--(BancoDeDados[STATUS]&lt;&gt;"Pago"),(BancoDeDados[TOTAL])),"")</f>
        <v>0</v>
      </c>
      <c r="F25" s="226">
        <f ca="1">IFERROR(SUMPRODUCT(--(BancoDeDados[GRUPO]=B25),--(BancoDeDados[STATUS]="Vencido"),(BancoDeDados[TOTAL])),"")</f>
        <v>0</v>
      </c>
      <c r="G25" s="18" t="str">
        <f t="shared" ca="1" si="0"/>
        <v/>
      </c>
      <c r="H25" s="357" t="str">
        <f t="shared" ca="1" si="1"/>
        <v>Positivo!</v>
      </c>
      <c r="I25" s="236"/>
      <c r="J25" s="346" t="str">
        <f t="shared" ca="1" si="2"/>
        <v/>
      </c>
      <c r="K25" s="919" t="e">
        <f t="shared" si="4"/>
        <v>#VALUE!</v>
      </c>
      <c r="L25" s="482" t="str">
        <f>IFERROR(SUMPRODUCT(--(TMetas[GRUPO]=B25),--(TMetas[ANO]=$H$9),(TMetas[VALOR])),"")</f>
        <v/>
      </c>
      <c r="M25" s="482">
        <f ca="1">IFERROR(SUMPRODUCT(--(BancoDeDados[ano pag]=$H$9),--(BancoDeDados[GRUPO]=B25),--(BancoDeDados[STATUS]="Pago"),(BancoDeDados[TOTAL])),"")</f>
        <v>0</v>
      </c>
      <c r="N25" s="483">
        <f t="shared" ca="1" si="5"/>
        <v>0</v>
      </c>
      <c r="O25" s="789" t="e">
        <f t="shared" ca="1" si="6"/>
        <v>#DIV/0!</v>
      </c>
      <c r="P25" s="787" t="str">
        <f t="shared" si="3"/>
        <v>TRANSPORTES</v>
      </c>
      <c r="R25" s="57" t="s">
        <v>169</v>
      </c>
      <c r="T25" s="236">
        <v>10</v>
      </c>
      <c r="U25" s="236" t="s">
        <v>58</v>
      </c>
    </row>
    <row r="26" spans="1:21" ht="21" customHeight="1" thickTop="1" thickBot="1" x14ac:dyDescent="0.3">
      <c r="A26" s="606"/>
      <c r="B26" s="15" t="str">
        <f>AjInterno!E17</f>
        <v>AUTOMÓVEL</v>
      </c>
      <c r="C26" s="225" t="str">
        <f>IFERROR(SUMPRODUCT(--(TMetas[GRUPO]=B26),--(TMetas[ANO]=$H$9),--(TMetas[MÊS]=$J$9),(TMetas[VALOR])),"")</f>
        <v/>
      </c>
      <c r="D26" s="226">
        <f ca="1">IFERROR(SUMPRODUCT(--(BancoDeDados[ano pag]=$H$9),--(BancoDeDados[mês pag]=$J$9),--(BancoDeDados[GRUPO]=B26),--(BancoDeDados[STATUS]="Pago"),(BancoDeDados[TOTAL])),"")</f>
        <v>0</v>
      </c>
      <c r="E26" s="17">
        <f ca="1">IFERROR(SUMPRODUCT(--(BancoDeDados[ANO VENC]=$H$9),--(BancoDeDados[MÊS VENC]=$J$9),--(BancoDeDados[GRUPO]=B26),--(BancoDeDados[STATUS]&lt;&gt;"Pago"),(BancoDeDados[TOTAL])),"")</f>
        <v>0</v>
      </c>
      <c r="F26" s="226">
        <f ca="1">IFERROR(SUMPRODUCT(--(BancoDeDados[GRUPO]=B26),--(BancoDeDados[STATUS]="Vencido"),(BancoDeDados[TOTAL])),"")</f>
        <v>0</v>
      </c>
      <c r="G26" s="18" t="str">
        <f t="shared" ca="1" si="0"/>
        <v/>
      </c>
      <c r="H26" s="357" t="str">
        <f t="shared" ca="1" si="1"/>
        <v>Positivo!</v>
      </c>
      <c r="I26" s="236"/>
      <c r="J26" s="346" t="str">
        <f t="shared" ca="1" si="2"/>
        <v/>
      </c>
      <c r="K26" s="919" t="e">
        <f t="shared" si="4"/>
        <v>#VALUE!</v>
      </c>
      <c r="L26" s="482" t="str">
        <f>IFERROR(SUMPRODUCT(--(TMetas[GRUPO]=B26),--(TMetas[ANO]=$H$9),(TMetas[VALOR])),"")</f>
        <v/>
      </c>
      <c r="M26" s="482">
        <f ca="1">IFERROR(SUMPRODUCT(--(BancoDeDados[ano pag]=$H$9),--(BancoDeDados[GRUPO]=B26),--(BancoDeDados[STATUS]="Pago"),(BancoDeDados[TOTAL])),"")</f>
        <v>0</v>
      </c>
      <c r="N26" s="483">
        <f t="shared" ca="1" si="5"/>
        <v>0</v>
      </c>
      <c r="O26" s="789" t="e">
        <f t="shared" ca="1" si="6"/>
        <v>#DIV/0!</v>
      </c>
      <c r="P26" s="787" t="str">
        <f t="shared" si="3"/>
        <v>AUTOMÓVEL</v>
      </c>
      <c r="R26" s="57" t="s">
        <v>169</v>
      </c>
      <c r="T26" s="236">
        <v>11</v>
      </c>
      <c r="U26" s="236" t="s">
        <v>59</v>
      </c>
    </row>
    <row r="27" spans="1:21" ht="21" customHeight="1" thickTop="1" thickBot="1" x14ac:dyDescent="0.3">
      <c r="A27" s="621"/>
      <c r="B27" s="15" t="str">
        <f>AjInterno!E18</f>
        <v>MOTO</v>
      </c>
      <c r="C27" s="225" t="str">
        <f>IFERROR(SUMPRODUCT(--(TMetas[GRUPO]=B27),--(TMetas[ANO]=$H$9),--(TMetas[MÊS]=$J$9),(TMetas[VALOR])),"")</f>
        <v/>
      </c>
      <c r="D27" s="226">
        <f ca="1">IFERROR(SUMPRODUCT(--(BancoDeDados[ano pag]=$H$9),--(BancoDeDados[mês pag]=$J$9),--(BancoDeDados[GRUPO]=B27),--(BancoDeDados[STATUS]="Pago"),(BancoDeDados[TOTAL])),"")</f>
        <v>0</v>
      </c>
      <c r="E27" s="17">
        <f ca="1">IFERROR(SUMPRODUCT(--(BancoDeDados[ANO VENC]=$H$9),--(BancoDeDados[MÊS VENC]=$J$9),--(BancoDeDados[GRUPO]=B27),--(BancoDeDados[STATUS]&lt;&gt;"Pago"),(BancoDeDados[TOTAL])),"")</f>
        <v>0</v>
      </c>
      <c r="F27" s="226">
        <f ca="1">IFERROR(SUMPRODUCT(--(BancoDeDados[GRUPO]=B27),--(BancoDeDados[STATUS]="Vencido"),(BancoDeDados[TOTAL])),"")</f>
        <v>0</v>
      </c>
      <c r="G27" s="18" t="str">
        <f t="shared" ca="1" si="0"/>
        <v/>
      </c>
      <c r="H27" s="357" t="str">
        <f t="shared" ca="1" si="1"/>
        <v>Positivo!</v>
      </c>
      <c r="I27" s="236"/>
      <c r="J27" s="346" t="str">
        <f t="shared" ca="1" si="2"/>
        <v/>
      </c>
      <c r="K27" s="919" t="e">
        <f t="shared" si="4"/>
        <v>#VALUE!</v>
      </c>
      <c r="L27" s="482" t="str">
        <f>IFERROR(SUMPRODUCT(--(TMetas[GRUPO]=B27),--(TMetas[ANO]=$H$9),(TMetas[VALOR])),"")</f>
        <v/>
      </c>
      <c r="M27" s="482">
        <f ca="1">IFERROR(SUMPRODUCT(--(BancoDeDados[ano pag]=$H$9),--(BancoDeDados[GRUPO]=B27),--(BancoDeDados[STATUS]="Pago"),(BancoDeDados[TOTAL])),"")</f>
        <v>0</v>
      </c>
      <c r="N27" s="483">
        <f t="shared" ca="1" si="5"/>
        <v>0</v>
      </c>
      <c r="O27" s="789" t="e">
        <f t="shared" ca="1" si="6"/>
        <v>#DIV/0!</v>
      </c>
      <c r="P27" s="787" t="str">
        <f t="shared" si="3"/>
        <v>MOTO</v>
      </c>
      <c r="R27" s="57" t="s">
        <v>169</v>
      </c>
      <c r="T27" s="236">
        <v>12</v>
      </c>
      <c r="U27" s="236" t="s">
        <v>60</v>
      </c>
    </row>
    <row r="28" spans="1:21" ht="21" customHeight="1" thickTop="1" thickBot="1" x14ac:dyDescent="0.3">
      <c r="A28" s="621"/>
      <c r="B28" s="15" t="str">
        <f>AjInterno!E19</f>
        <v>DESPESAS PESSOAIS</v>
      </c>
      <c r="C28" s="225" t="str">
        <f>IFERROR(SUMPRODUCT(--(TMetas[GRUPO]=B28),--(TMetas[ANO]=$H$9),--(TMetas[MÊS]=$J$9),(TMetas[VALOR])),"")</f>
        <v/>
      </c>
      <c r="D28" s="226">
        <f ca="1">IFERROR(SUMPRODUCT(--(BancoDeDados[ano pag]=$H$9),--(BancoDeDados[mês pag]=$J$9),--(BancoDeDados[GRUPO]=B28),--(BancoDeDados[STATUS]="Pago"),(BancoDeDados[TOTAL])),"")</f>
        <v>0</v>
      </c>
      <c r="E28" s="17">
        <f ca="1">IFERROR(SUMPRODUCT(--(BancoDeDados[ANO VENC]=$H$9),--(BancoDeDados[MÊS VENC]=$J$9),--(BancoDeDados[GRUPO]=B28),--(BancoDeDados[STATUS]&lt;&gt;"Pago"),(BancoDeDados[TOTAL])),"")</f>
        <v>0</v>
      </c>
      <c r="F28" s="226">
        <f ca="1">IFERROR(SUMPRODUCT(--(BancoDeDados[GRUPO]=B28),--(BancoDeDados[STATUS]="Vencido"),(BancoDeDados[TOTAL])),"")</f>
        <v>0</v>
      </c>
      <c r="G28" s="18" t="str">
        <f t="shared" ca="1" si="0"/>
        <v/>
      </c>
      <c r="H28" s="357" t="str">
        <f t="shared" ca="1" si="1"/>
        <v>Positivo!</v>
      </c>
      <c r="I28" s="236"/>
      <c r="J28" s="346" t="str">
        <f t="shared" ca="1" si="2"/>
        <v/>
      </c>
      <c r="K28" s="919" t="e">
        <f t="shared" si="4"/>
        <v>#VALUE!</v>
      </c>
      <c r="L28" s="482" t="str">
        <f>IFERROR(SUMPRODUCT(--(TMetas[GRUPO]=B28),--(TMetas[ANO]=$H$9),(TMetas[VALOR])),"")</f>
        <v/>
      </c>
      <c r="M28" s="482">
        <f ca="1">IFERROR(SUMPRODUCT(--(BancoDeDados[ano pag]=$H$9),--(BancoDeDados[GRUPO]=B28),--(BancoDeDados[STATUS]="Pago"),(BancoDeDados[TOTAL])),"")</f>
        <v>0</v>
      </c>
      <c r="N28" s="483">
        <f t="shared" ca="1" si="5"/>
        <v>0</v>
      </c>
      <c r="O28" s="789" t="e">
        <f t="shared" ca="1" si="6"/>
        <v>#DIV/0!</v>
      </c>
      <c r="P28" s="787" t="str">
        <f t="shared" si="3"/>
        <v>DESPESAS PESSOAIS</v>
      </c>
      <c r="R28" s="57" t="s">
        <v>169</v>
      </c>
      <c r="T28" s="236">
        <v>0</v>
      </c>
      <c r="U28" s="236" t="s">
        <v>60</v>
      </c>
    </row>
    <row r="29" spans="1:21" ht="21" customHeight="1" thickTop="1" thickBot="1" x14ac:dyDescent="0.3">
      <c r="A29" s="621"/>
      <c r="B29" s="15" t="str">
        <f>AjInterno!E20</f>
        <v>DEPENDENTES/FILHOS</v>
      </c>
      <c r="C29" s="225" t="str">
        <f>IFERROR(SUMPRODUCT(--(TMetas[GRUPO]=B29),--(TMetas[ANO]=$H$9),--(TMetas[MÊS]=$J$9),(TMetas[VALOR])),"")</f>
        <v/>
      </c>
      <c r="D29" s="226">
        <f ca="1">IFERROR(SUMPRODUCT(--(BancoDeDados[ano pag]=$H$9),--(BancoDeDados[mês pag]=$J$9),--(BancoDeDados[GRUPO]=B29),--(BancoDeDados[STATUS]="Pago"),(BancoDeDados[TOTAL])),"")</f>
        <v>0</v>
      </c>
      <c r="E29" s="17">
        <f ca="1">IFERROR(SUMPRODUCT(--(BancoDeDados[ANO VENC]=$H$9),--(BancoDeDados[MÊS VENC]=$J$9),--(BancoDeDados[GRUPO]=B29),--(BancoDeDados[STATUS]&lt;&gt;"Pago"),(BancoDeDados[TOTAL])),"")</f>
        <v>0</v>
      </c>
      <c r="F29" s="226">
        <f ca="1">IFERROR(SUMPRODUCT(--(BancoDeDados[GRUPO]=B29),--(BancoDeDados[STATUS]="Vencido"),(BancoDeDados[TOTAL])),"")</f>
        <v>0</v>
      </c>
      <c r="G29" s="18" t="str">
        <f t="shared" ca="1" si="0"/>
        <v/>
      </c>
      <c r="H29" s="357" t="str">
        <f t="shared" ca="1" si="1"/>
        <v>Positivo!</v>
      </c>
      <c r="I29" s="236"/>
      <c r="J29" s="346" t="str">
        <f t="shared" ca="1" si="2"/>
        <v/>
      </c>
      <c r="K29" s="919" t="e">
        <f t="shared" si="4"/>
        <v>#VALUE!</v>
      </c>
      <c r="L29" s="482" t="str">
        <f>IFERROR(SUMPRODUCT(--(TMetas[GRUPO]=B29),--(TMetas[ANO]=$H$9),(TMetas[VALOR])),"")</f>
        <v/>
      </c>
      <c r="M29" s="482">
        <f ca="1">IFERROR(SUMPRODUCT(--(BancoDeDados[ano pag]=$H$9),--(BancoDeDados[GRUPO]=B29),--(BancoDeDados[STATUS]="Pago"),(BancoDeDados[TOTAL])),"")</f>
        <v>0</v>
      </c>
      <c r="N29" s="483">
        <f t="shared" ca="1" si="5"/>
        <v>0</v>
      </c>
      <c r="O29" s="789" t="e">
        <f t="shared" ca="1" si="6"/>
        <v>#DIV/0!</v>
      </c>
      <c r="P29" s="787" t="str">
        <f t="shared" si="3"/>
        <v>DEPENDENTES/FILHOS</v>
      </c>
      <c r="R29" s="57" t="s">
        <v>169</v>
      </c>
      <c r="T29" s="236">
        <v>-1</v>
      </c>
      <c r="U29" s="236" t="s">
        <v>59</v>
      </c>
    </row>
    <row r="30" spans="1:21" ht="21" customHeight="1" thickTop="1" thickBot="1" x14ac:dyDescent="0.3">
      <c r="A30" s="621"/>
      <c r="B30" s="15" t="str">
        <f>AjInterno!E21</f>
        <v>LAZER/ENTRETENIMENTO</v>
      </c>
      <c r="C30" s="225" t="str">
        <f>IFERROR(SUMPRODUCT(--(TMetas[GRUPO]=B30),--(TMetas[ANO]=$H$9),--(TMetas[MÊS]=$J$9),(TMetas[VALOR])),"")</f>
        <v/>
      </c>
      <c r="D30" s="226">
        <f ca="1">IFERROR(SUMPRODUCT(--(BancoDeDados[ano pag]=$H$9),--(BancoDeDados[mês pag]=$J$9),--(BancoDeDados[GRUPO]=B30),--(BancoDeDados[STATUS]="Pago"),(BancoDeDados[TOTAL])),"")</f>
        <v>0</v>
      </c>
      <c r="E30" s="17">
        <f ca="1">IFERROR(SUMPRODUCT(--(BancoDeDados[ANO VENC]=$H$9),--(BancoDeDados[MÊS VENC]=$J$9),--(BancoDeDados[GRUPO]=B30),--(BancoDeDados[STATUS]&lt;&gt;"Pago"),(BancoDeDados[TOTAL])),"")</f>
        <v>0</v>
      </c>
      <c r="F30" s="226">
        <f ca="1">IFERROR(SUMPRODUCT(--(BancoDeDados[GRUPO]=B30),--(BancoDeDados[STATUS]="Vencido"),(BancoDeDados[TOTAL])),"")</f>
        <v>0</v>
      </c>
      <c r="G30" s="18" t="str">
        <f t="shared" ca="1" si="0"/>
        <v/>
      </c>
      <c r="H30" s="357" t="str">
        <f t="shared" ca="1" si="1"/>
        <v>Positivo!</v>
      </c>
      <c r="I30" s="236"/>
      <c r="J30" s="346" t="str">
        <f t="shared" ca="1" si="2"/>
        <v/>
      </c>
      <c r="K30" s="919" t="e">
        <f t="shared" si="4"/>
        <v>#VALUE!</v>
      </c>
      <c r="L30" s="482" t="str">
        <f>IFERROR(SUMPRODUCT(--(TMetas[GRUPO]=B30),--(TMetas[ANO]=$H$9),(TMetas[VALOR])),"")</f>
        <v/>
      </c>
      <c r="M30" s="482">
        <f ca="1">IFERROR(SUMPRODUCT(--(BancoDeDados[ano pag]=$H$9),--(BancoDeDados[GRUPO]=B30),--(BancoDeDados[STATUS]="Pago"),(BancoDeDados[TOTAL])),"")</f>
        <v>0</v>
      </c>
      <c r="N30" s="483">
        <f t="shared" ca="1" si="5"/>
        <v>0</v>
      </c>
      <c r="O30" s="789" t="e">
        <f t="shared" ca="1" si="6"/>
        <v>#DIV/0!</v>
      </c>
      <c r="P30" s="787" t="str">
        <f t="shared" si="3"/>
        <v>LAZER/ENTRETENIMENTO</v>
      </c>
      <c r="R30" s="57" t="s">
        <v>169</v>
      </c>
      <c r="T30" s="236">
        <v>13</v>
      </c>
      <c r="U30" s="236" t="s">
        <v>49</v>
      </c>
    </row>
    <row r="31" spans="1:21" ht="21" customHeight="1" thickTop="1" thickBot="1" x14ac:dyDescent="0.3">
      <c r="A31" s="606"/>
      <c r="B31" s="15" t="str">
        <f>AjInterno!E22</f>
        <v>BANCOS</v>
      </c>
      <c r="C31" s="225" t="str">
        <f>IFERROR(SUMPRODUCT(--(TMetas[GRUPO]=B31),--(TMetas[ANO]=$H$9),--(TMetas[MÊS]=$J$9),(TMetas[VALOR])),"")</f>
        <v/>
      </c>
      <c r="D31" s="226">
        <f ca="1">IFERROR(SUMPRODUCT(--(BancoDeDados[ano pag]=$H$9),--(BancoDeDados[mês pag]=$J$9),--(BancoDeDados[GRUPO]=B31),--(BancoDeDados[STATUS]="Pago"),(BancoDeDados[TOTAL])),"")</f>
        <v>0</v>
      </c>
      <c r="E31" s="17">
        <f ca="1">IFERROR(SUMPRODUCT(--(BancoDeDados[ANO VENC]=$H$9),--(BancoDeDados[MÊS VENC]=$J$9),--(BancoDeDados[GRUPO]=B31),--(BancoDeDados[STATUS]&lt;&gt;"Pago"),(BancoDeDados[TOTAL])),"")</f>
        <v>0</v>
      </c>
      <c r="F31" s="226">
        <f ca="1">IFERROR(SUMPRODUCT(--(BancoDeDados[GRUPO]=B31),--(BancoDeDados[STATUS]="Vencido"),(BancoDeDados[TOTAL])),"")</f>
        <v>0</v>
      </c>
      <c r="G31" s="18" t="str">
        <f t="shared" ca="1" si="0"/>
        <v/>
      </c>
      <c r="H31" s="357" t="str">
        <f t="shared" ca="1" si="1"/>
        <v>Positivo!</v>
      </c>
      <c r="I31" s="236"/>
      <c r="J31" s="346" t="str">
        <f t="shared" ca="1" si="2"/>
        <v/>
      </c>
      <c r="K31" s="919" t="e">
        <f t="shared" si="4"/>
        <v>#VALUE!</v>
      </c>
      <c r="L31" s="482" t="str">
        <f>IFERROR(SUMPRODUCT(--(TMetas[GRUPO]=B31),--(TMetas[ANO]=$H$9),(TMetas[VALOR])),"")</f>
        <v/>
      </c>
      <c r="M31" s="482">
        <f ca="1">IFERROR(SUMPRODUCT(--(BancoDeDados[ano pag]=$H$9),--(BancoDeDados[GRUPO]=B31),--(BancoDeDados[STATUS]="Pago"),(BancoDeDados[TOTAL])),"")</f>
        <v>0</v>
      </c>
      <c r="N31" s="483">
        <f t="shared" ca="1" si="5"/>
        <v>0</v>
      </c>
      <c r="O31" s="789" t="e">
        <f t="shared" ca="1" si="6"/>
        <v>#DIV/0!</v>
      </c>
      <c r="P31" s="787" t="str">
        <f t="shared" si="3"/>
        <v>BANCOS</v>
      </c>
      <c r="R31" s="57" t="s">
        <v>169</v>
      </c>
      <c r="T31" s="236">
        <v>14</v>
      </c>
      <c r="U31" s="236" t="s">
        <v>50</v>
      </c>
    </row>
    <row r="32" spans="1:21" ht="21" customHeight="1" thickTop="1" thickBot="1" x14ac:dyDescent="0.3">
      <c r="A32" s="621"/>
      <c r="B32" s="15" t="str">
        <f>AjInterno!E23</f>
        <v>PRESENTES/DOAÇÃO/CARIDADE</v>
      </c>
      <c r="C32" s="225" t="str">
        <f>IFERROR(SUMPRODUCT(--(TMetas[GRUPO]=B32),--(TMetas[ANO]=$H$9),--(TMetas[MÊS]=$J$9),(TMetas[VALOR])),"")</f>
        <v/>
      </c>
      <c r="D32" s="226">
        <f ca="1">IFERROR(SUMPRODUCT(--(BancoDeDados[ano pag]=$H$9),--(BancoDeDados[mês pag]=$J$9),--(BancoDeDados[GRUPO]=B32),--(BancoDeDados[STATUS]="Pago"),(BancoDeDados[TOTAL])),"")</f>
        <v>0</v>
      </c>
      <c r="E32" s="17">
        <f ca="1">IFERROR(SUMPRODUCT(--(BancoDeDados[ANO VENC]=$H$9),--(BancoDeDados[MÊS VENC]=$J$9),--(BancoDeDados[GRUPO]=B32),--(BancoDeDados[STATUS]&lt;&gt;"Pago"),(BancoDeDados[TOTAL])),"")</f>
        <v>0</v>
      </c>
      <c r="F32" s="226">
        <f ca="1">IFERROR(SUMPRODUCT(--(BancoDeDados[GRUPO]=B32),--(BancoDeDados[STATUS]="Vencido"),(BancoDeDados[TOTAL])),"")</f>
        <v>0</v>
      </c>
      <c r="G32" s="18" t="str">
        <f t="shared" ca="1" si="0"/>
        <v/>
      </c>
      <c r="H32" s="357" t="str">
        <f t="shared" ca="1" si="1"/>
        <v>Positivo!</v>
      </c>
      <c r="I32" s="236"/>
      <c r="J32" s="346" t="str">
        <f t="shared" ca="1" si="2"/>
        <v/>
      </c>
      <c r="K32" s="919" t="e">
        <f t="shared" si="4"/>
        <v>#VALUE!</v>
      </c>
      <c r="L32" s="482" t="str">
        <f>IFERROR(SUMPRODUCT(--(TMetas[GRUPO]=B32),--(TMetas[ANO]=$H$9),(TMetas[VALOR])),"")</f>
        <v/>
      </c>
      <c r="M32" s="482">
        <f ca="1">IFERROR(SUMPRODUCT(--(BancoDeDados[ano pag]=$H$9),--(BancoDeDados[GRUPO]=B32),--(BancoDeDados[STATUS]="Pago"),(BancoDeDados[TOTAL])),"")</f>
        <v>0</v>
      </c>
      <c r="N32" s="483">
        <f t="shared" ca="1" si="5"/>
        <v>0</v>
      </c>
      <c r="O32" s="789" t="e">
        <f t="shared" ca="1" si="6"/>
        <v>#DIV/0!</v>
      </c>
      <c r="P32" s="787" t="str">
        <f t="shared" si="3"/>
        <v>PRESENTES/DOAÇÃO/CARIDADE</v>
      </c>
      <c r="R32" s="57" t="s">
        <v>169</v>
      </c>
    </row>
    <row r="33" spans="1:18" ht="21" customHeight="1" thickTop="1" thickBot="1" x14ac:dyDescent="0.3">
      <c r="A33" s="621"/>
      <c r="B33" s="15" t="str">
        <f>AjInterno!E24</f>
        <v>JOGOS E LOTERIA</v>
      </c>
      <c r="C33" s="225" t="str">
        <f>IFERROR(SUMPRODUCT(--(TMetas[GRUPO]=B33),--(TMetas[ANO]=$H$9),--(TMetas[MÊS]=$J$9),(TMetas[VALOR])),"")</f>
        <v/>
      </c>
      <c r="D33" s="226">
        <f ca="1">IFERROR(SUMPRODUCT(--(BancoDeDados[ano pag]=$H$9),--(BancoDeDados[mês pag]=$J$9),--(BancoDeDados[GRUPO]=B33),--(BancoDeDados[STATUS]="Pago"),(BancoDeDados[TOTAL])),"")</f>
        <v>0</v>
      </c>
      <c r="E33" s="17">
        <f ca="1">IFERROR(SUMPRODUCT(--(BancoDeDados[ANO VENC]=$H$9),--(BancoDeDados[MÊS VENC]=$J$9),--(BancoDeDados[GRUPO]=B33),--(BancoDeDados[STATUS]&lt;&gt;"Pago"),(BancoDeDados[TOTAL])),"")</f>
        <v>0</v>
      </c>
      <c r="F33" s="226">
        <f ca="1">IFERROR(SUMPRODUCT(--(BancoDeDados[GRUPO]=B33),--(BancoDeDados[STATUS]="Vencido"),(BancoDeDados[TOTAL])),"")</f>
        <v>0</v>
      </c>
      <c r="G33" s="18" t="str">
        <f t="shared" ca="1" si="0"/>
        <v/>
      </c>
      <c r="H33" s="357" t="str">
        <f t="shared" ca="1" si="1"/>
        <v>Positivo!</v>
      </c>
      <c r="I33" s="236"/>
      <c r="J33" s="346" t="str">
        <f t="shared" ca="1" si="2"/>
        <v/>
      </c>
      <c r="K33" s="919" t="e">
        <f t="shared" si="4"/>
        <v>#VALUE!</v>
      </c>
      <c r="L33" s="482" t="str">
        <f>IFERROR(SUMPRODUCT(--(TMetas[GRUPO]=B33),--(TMetas[ANO]=$H$9),(TMetas[VALOR])),"")</f>
        <v/>
      </c>
      <c r="M33" s="482">
        <f ca="1">IFERROR(SUMPRODUCT(--(BancoDeDados[ano pag]=$H$9),--(BancoDeDados[GRUPO]=B33),--(BancoDeDados[STATUS]="Pago"),(BancoDeDados[TOTAL])),"")</f>
        <v>0</v>
      </c>
      <c r="N33" s="483">
        <f t="shared" ca="1" si="5"/>
        <v>0</v>
      </c>
      <c r="O33" s="789" t="e">
        <f t="shared" ca="1" si="6"/>
        <v>#DIV/0!</v>
      </c>
      <c r="P33" s="787" t="str">
        <f t="shared" si="3"/>
        <v>JOGOS E LOTERIA</v>
      </c>
      <c r="R33" s="57" t="s">
        <v>169</v>
      </c>
    </row>
    <row r="34" spans="1:18" ht="21" customHeight="1" thickTop="1" thickBot="1" x14ac:dyDescent="0.3">
      <c r="A34" s="621"/>
      <c r="B34" s="15" t="str">
        <f>AjInterno!E25</f>
        <v>PRESTAÇÃO DE SERVIÇOS</v>
      </c>
      <c r="C34" s="225" t="str">
        <f>IFERROR(SUMPRODUCT(--(TMetas[GRUPO]=B34),--(TMetas[ANO]=$H$9),--(TMetas[MÊS]=$J$9),(TMetas[VALOR])),"")</f>
        <v/>
      </c>
      <c r="D34" s="226">
        <f ca="1">IFERROR(SUMPRODUCT(--(BancoDeDados[ano pag]=$H$9),--(BancoDeDados[mês pag]=$J$9),--(BancoDeDados[GRUPO]=B34),--(BancoDeDados[STATUS]="Pago"),(BancoDeDados[TOTAL])),"")</f>
        <v>0</v>
      </c>
      <c r="E34" s="17">
        <f ca="1">IFERROR(SUMPRODUCT(--(BancoDeDados[ANO VENC]=$H$9),--(BancoDeDados[MÊS VENC]=$J$9),--(BancoDeDados[GRUPO]=B34),--(BancoDeDados[STATUS]&lt;&gt;"Pago"),(BancoDeDados[TOTAL])),"")</f>
        <v>0</v>
      </c>
      <c r="F34" s="226">
        <f ca="1">IFERROR(SUMPRODUCT(--(BancoDeDados[GRUPO]=B34),--(BancoDeDados[STATUS]="Vencido"),(BancoDeDados[TOTAL])),"")</f>
        <v>0</v>
      </c>
      <c r="G34" s="18" t="str">
        <f t="shared" ca="1" si="0"/>
        <v/>
      </c>
      <c r="H34" s="357" t="str">
        <f t="shared" ca="1" si="1"/>
        <v>Positivo!</v>
      </c>
      <c r="I34" s="236"/>
      <c r="J34" s="346" t="str">
        <f t="shared" ca="1" si="2"/>
        <v/>
      </c>
      <c r="K34" s="919" t="e">
        <f t="shared" si="4"/>
        <v>#VALUE!</v>
      </c>
      <c r="L34" s="482" t="str">
        <f>IFERROR(SUMPRODUCT(--(TMetas[GRUPO]=B34),--(TMetas[ANO]=$H$9),(TMetas[VALOR])),"")</f>
        <v/>
      </c>
      <c r="M34" s="482">
        <f ca="1">IFERROR(SUMPRODUCT(--(BancoDeDados[ano pag]=$H$9),--(BancoDeDados[GRUPO]=B34),--(BancoDeDados[STATUS]="Pago"),(BancoDeDados[TOTAL])),"")</f>
        <v>0</v>
      </c>
      <c r="N34" s="483">
        <f t="shared" ca="1" si="5"/>
        <v>0</v>
      </c>
      <c r="O34" s="789" t="e">
        <f t="shared" ca="1" si="6"/>
        <v>#DIV/0!</v>
      </c>
      <c r="P34" s="787" t="str">
        <f t="shared" si="3"/>
        <v>PRESTAÇÃO DE SERVIÇOS</v>
      </c>
      <c r="R34" s="57" t="s">
        <v>169</v>
      </c>
    </row>
    <row r="35" spans="1:18" ht="21" customHeight="1" thickTop="1" thickBot="1" x14ac:dyDescent="0.3">
      <c r="A35" s="621"/>
      <c r="B35" s="15" t="str">
        <f>AjInterno!E26</f>
        <v>AJUSTAR SALDOS</v>
      </c>
      <c r="C35" s="225" t="str">
        <f>IFERROR(SUMPRODUCT(--(TMetas[GRUPO]=B35),--(TMetas[ANO]=$H$9),--(TMetas[MÊS]=$J$9),(TMetas[VALOR])),"")</f>
        <v/>
      </c>
      <c r="D35" s="226">
        <f ca="1">IFERROR(SUMPRODUCT(--(BancoDeDados[ano pag]=$H$9),--(BancoDeDados[mês pag]=$J$9),--(BancoDeDados[GRUPO]=B35),--(BancoDeDados[STATUS]="Pago"),(BancoDeDados[TOTAL])),"")</f>
        <v>0</v>
      </c>
      <c r="E35" s="17">
        <f ca="1">IFERROR(SUMPRODUCT(--(BancoDeDados[ANO VENC]=$H$9),--(BancoDeDados[MÊS VENC]=$J$9),--(BancoDeDados[GRUPO]=B35),--(BancoDeDados[STATUS]&lt;&gt;"Pago"),(BancoDeDados[TOTAL])),"")</f>
        <v>0</v>
      </c>
      <c r="F35" s="226">
        <f ca="1">IFERROR(SUMPRODUCT(--(BancoDeDados[GRUPO]=B35),--(BancoDeDados[STATUS]="Vencido"),(BancoDeDados[TOTAL])),"")</f>
        <v>0</v>
      </c>
      <c r="G35" s="18" t="str">
        <f t="shared" ca="1" si="0"/>
        <v/>
      </c>
      <c r="H35" s="357" t="str">
        <f t="shared" ca="1" si="1"/>
        <v>Positivo!</v>
      </c>
      <c r="I35" s="236"/>
      <c r="J35" s="346" t="str">
        <f t="shared" ca="1" si="2"/>
        <v/>
      </c>
      <c r="K35" s="919" t="e">
        <f t="shared" si="4"/>
        <v>#VALUE!</v>
      </c>
      <c r="L35" s="482" t="str">
        <f>IFERROR(SUMPRODUCT(--(TMetas[GRUPO]=B35),--(TMetas[ANO]=$H$9),(TMetas[VALOR])),"")</f>
        <v/>
      </c>
      <c r="M35" s="482">
        <f ca="1">IFERROR(SUMPRODUCT(--(BancoDeDados[ano pag]=$H$9),--(BancoDeDados[GRUPO]=B35),--(BancoDeDados[STATUS]="Pago"),(BancoDeDados[TOTAL])),"")</f>
        <v>0</v>
      </c>
      <c r="N35" s="483">
        <f t="shared" ca="1" si="5"/>
        <v>0</v>
      </c>
      <c r="O35" s="789" t="e">
        <f t="shared" ca="1" si="6"/>
        <v>#DIV/0!</v>
      </c>
      <c r="P35" s="787" t="str">
        <f t="shared" si="3"/>
        <v>AJUSTAR SALDOS</v>
      </c>
      <c r="R35" s="57" t="s">
        <v>169</v>
      </c>
    </row>
    <row r="36" spans="1:18" ht="21" customHeight="1" thickTop="1" thickBot="1" x14ac:dyDescent="0.3">
      <c r="A36" s="621"/>
      <c r="B36" s="15" t="str">
        <f>AjInterno!E27</f>
        <v>OUTROS</v>
      </c>
      <c r="C36" s="225" t="str">
        <f>IFERROR(SUMPRODUCT(--(TMetas[GRUPO]=B36),--(TMetas[ANO]=$H$9),--(TMetas[MÊS]=$J$9),(TMetas[VALOR])),"")</f>
        <v/>
      </c>
      <c r="D36" s="226">
        <f ca="1">IFERROR(SUMPRODUCT(--(BancoDeDados[ano pag]=$H$9),--(BancoDeDados[mês pag]=$J$9),--(BancoDeDados[GRUPO]=B36),--(BancoDeDados[STATUS]="Pago"),(BancoDeDados[TOTAL])),"")</f>
        <v>0</v>
      </c>
      <c r="E36" s="17">
        <f ca="1">IFERROR(SUMPRODUCT(--(BancoDeDados[ANO VENC]=$H$9),--(BancoDeDados[MÊS VENC]=$J$9),--(BancoDeDados[GRUPO]=B36),--(BancoDeDados[STATUS]&lt;&gt;"Pago"),(BancoDeDados[TOTAL])),"")</f>
        <v>0</v>
      </c>
      <c r="F36" s="226">
        <f ca="1">IFERROR(SUMPRODUCT(--(BancoDeDados[GRUPO]=B36),--(BancoDeDados[STATUS]="Vencido"),(BancoDeDados[TOTAL])),"")</f>
        <v>0</v>
      </c>
      <c r="G36" s="18" t="str">
        <f t="shared" ca="1" si="0"/>
        <v/>
      </c>
      <c r="H36" s="357" t="str">
        <f t="shared" ca="1" si="1"/>
        <v>Positivo!</v>
      </c>
      <c r="I36" s="236"/>
      <c r="J36" s="346" t="str">
        <f t="shared" ca="1" si="2"/>
        <v/>
      </c>
      <c r="K36" s="919" t="e">
        <f t="shared" si="4"/>
        <v>#VALUE!</v>
      </c>
      <c r="L36" s="482" t="str">
        <f>IFERROR(SUMPRODUCT(--(TMetas[GRUPO]=B36),--(TMetas[ANO]=$H$9),(TMetas[VALOR])),"")</f>
        <v/>
      </c>
      <c r="M36" s="482">
        <f ca="1">IFERROR(SUMPRODUCT(--(BancoDeDados[ano pag]=$H$9),--(BancoDeDados[GRUPO]=B36),--(BancoDeDados[STATUS]="Pago"),(BancoDeDados[TOTAL])),"")</f>
        <v>0</v>
      </c>
      <c r="N36" s="483">
        <f t="shared" ca="1" si="5"/>
        <v>0</v>
      </c>
      <c r="O36" s="789" t="e">
        <f t="shared" ca="1" si="6"/>
        <v>#DIV/0!</v>
      </c>
      <c r="P36" s="787" t="str">
        <f t="shared" si="3"/>
        <v>OUTROS</v>
      </c>
      <c r="R36" s="57" t="s">
        <v>169</v>
      </c>
    </row>
    <row r="37" spans="1:18" ht="21" customHeight="1" thickTop="1" thickBot="1" x14ac:dyDescent="0.3">
      <c r="A37" s="621"/>
      <c r="B37" s="15" t="str">
        <f>AjInterno!E28</f>
        <v>VAZIO</v>
      </c>
      <c r="C37" s="225" t="str">
        <f>IFERROR(SUMPRODUCT(--(TMetas[GRUPO]=B37),--(TMetas[ANO]=$H$9),--(TMetas[MÊS]=$J$9),(TMetas[VALOR])),"")</f>
        <v/>
      </c>
      <c r="D37" s="226">
        <f ca="1">IFERROR(SUMPRODUCT(--(BancoDeDados[ano pag]=$H$9),--(BancoDeDados[mês pag]=$J$9),--(BancoDeDados[GRUPO]=B37),--(BancoDeDados[STATUS]="Pago"),(BancoDeDados[TOTAL])),"")</f>
        <v>0</v>
      </c>
      <c r="E37" s="17">
        <f ca="1">IFERROR(SUMPRODUCT(--(BancoDeDados[ANO VENC]=$H$9),--(BancoDeDados[MÊS VENC]=$J$9),--(BancoDeDados[GRUPO]=B37),--(BancoDeDados[STATUS]&lt;&gt;"Pago"),(BancoDeDados[TOTAL])),"")</f>
        <v>0</v>
      </c>
      <c r="F37" s="226">
        <f ca="1">IFERROR(SUMPRODUCT(--(BancoDeDados[GRUPO]=B37),--(BancoDeDados[STATUS]="Vencido"),(BancoDeDados[TOTAL])),"")</f>
        <v>0</v>
      </c>
      <c r="G37" s="18" t="str">
        <f t="shared" ca="1" si="0"/>
        <v/>
      </c>
      <c r="H37" s="357" t="str">
        <f t="shared" ca="1" si="1"/>
        <v>Positivo!</v>
      </c>
      <c r="I37" s="236"/>
      <c r="J37" s="346" t="str">
        <f t="shared" ca="1" si="2"/>
        <v/>
      </c>
      <c r="K37" s="919" t="e">
        <f t="shared" si="4"/>
        <v>#VALUE!</v>
      </c>
      <c r="L37" s="482" t="str">
        <f>IFERROR(SUMPRODUCT(--(TMetas[GRUPO]=B37),--(TMetas[ANO]=$H$9),(TMetas[VALOR])),"")</f>
        <v/>
      </c>
      <c r="M37" s="482">
        <f ca="1">IFERROR(SUMPRODUCT(--(BancoDeDados[ano pag]=$H$9),--(BancoDeDados[GRUPO]=B37),--(BancoDeDados[STATUS]="Pago"),(BancoDeDados[TOTAL])),"")</f>
        <v>0</v>
      </c>
      <c r="N37" s="483">
        <f t="shared" ca="1" si="5"/>
        <v>0</v>
      </c>
      <c r="O37" s="789" t="e">
        <f t="shared" ca="1" si="6"/>
        <v>#DIV/0!</v>
      </c>
      <c r="P37" s="787" t="str">
        <f t="shared" si="3"/>
        <v>VAZIO</v>
      </c>
      <c r="R37" s="57" t="s">
        <v>169</v>
      </c>
    </row>
    <row r="38" spans="1:18" ht="21" customHeight="1" thickTop="1" thickBot="1" x14ac:dyDescent="0.3">
      <c r="A38" s="621"/>
      <c r="B38" s="15" t="str">
        <f>AjInterno!E29</f>
        <v>VAZIO</v>
      </c>
      <c r="C38" s="225" t="str">
        <f>IFERROR(SUMPRODUCT(--(TMetas[GRUPO]=B38),--(TMetas[ANO]=$H$9),--(TMetas[MÊS]=$J$9),(TMetas[VALOR])),"")</f>
        <v/>
      </c>
      <c r="D38" s="226">
        <f ca="1">IFERROR(SUMPRODUCT(--(BancoDeDados[ano pag]=$H$9),--(BancoDeDados[mês pag]=$J$9),--(BancoDeDados[GRUPO]=B38),--(BancoDeDados[STATUS]="Pago"),(BancoDeDados[TOTAL])),"")</f>
        <v>0</v>
      </c>
      <c r="E38" s="17">
        <f ca="1">IFERROR(SUMPRODUCT(--(BancoDeDados[ANO VENC]=$H$9),--(BancoDeDados[MÊS VENC]=$J$9),--(BancoDeDados[GRUPO]=B38),--(BancoDeDados[STATUS]&lt;&gt;"Pago"),(BancoDeDados[TOTAL])),"")</f>
        <v>0</v>
      </c>
      <c r="F38" s="226">
        <f ca="1">IFERROR(SUMPRODUCT(--(BancoDeDados[GRUPO]=B38),--(BancoDeDados[STATUS]="Vencido"),(BancoDeDados[TOTAL])),"")</f>
        <v>0</v>
      </c>
      <c r="G38" s="18" t="str">
        <f t="shared" ca="1" si="0"/>
        <v/>
      </c>
      <c r="H38" s="357" t="str">
        <f t="shared" ca="1" si="1"/>
        <v>Positivo!</v>
      </c>
      <c r="I38" s="236"/>
      <c r="J38" s="346" t="str">
        <f t="shared" ca="1" si="2"/>
        <v/>
      </c>
      <c r="K38" s="919" t="e">
        <f t="shared" si="4"/>
        <v>#VALUE!</v>
      </c>
      <c r="L38" s="482" t="str">
        <f>IFERROR(SUMPRODUCT(--(TMetas[GRUPO]=B38),--(TMetas[ANO]=$H$9),(TMetas[VALOR])),"")</f>
        <v/>
      </c>
      <c r="M38" s="482">
        <f ca="1">IFERROR(SUMPRODUCT(--(BancoDeDados[ano pag]=$H$9),--(BancoDeDados[GRUPO]=B38),--(BancoDeDados[STATUS]="Pago"),(BancoDeDados[TOTAL])),"")</f>
        <v>0</v>
      </c>
      <c r="N38" s="483">
        <f t="shared" ca="1" si="5"/>
        <v>0</v>
      </c>
      <c r="O38" s="789" t="e">
        <f ca="1">M38/$M$43</f>
        <v>#DIV/0!</v>
      </c>
      <c r="P38" s="787" t="str">
        <f t="shared" si="3"/>
        <v>VAZIO</v>
      </c>
      <c r="R38" s="57" t="s">
        <v>169</v>
      </c>
    </row>
    <row r="39" spans="1:18" ht="21" customHeight="1" thickTop="1" thickBot="1" x14ac:dyDescent="0.3">
      <c r="A39" s="621"/>
      <c r="B39" s="15" t="str">
        <f>AjInterno!E30</f>
        <v>VAZIO</v>
      </c>
      <c r="C39" s="225" t="str">
        <f>IFERROR(SUMPRODUCT(--(TMetas[GRUPO]=B39),--(TMetas[ANO]=$H$9),--(TMetas[MÊS]=$J$9),(TMetas[VALOR])),"")</f>
        <v/>
      </c>
      <c r="D39" s="226">
        <f ca="1">IFERROR(SUMPRODUCT(--(BancoDeDados[ano pag]=$H$9),--(BancoDeDados[mês pag]=$J$9),--(BancoDeDados[GRUPO]=B39),--(BancoDeDados[STATUS]="Pago"),(BancoDeDados[TOTAL])),"")</f>
        <v>0</v>
      </c>
      <c r="E39" s="17">
        <f ca="1">IFERROR(SUMPRODUCT(--(BancoDeDados[ANO VENC]=$H$9),--(BancoDeDados[MÊS VENC]=$J$9),--(BancoDeDados[GRUPO]=B39),--(BancoDeDados[STATUS]&lt;&gt;"Pago"),(BancoDeDados[TOTAL])),"")</f>
        <v>0</v>
      </c>
      <c r="F39" s="226">
        <f ca="1">IFERROR(SUMPRODUCT(--(BancoDeDados[GRUPO]=B39),--(BancoDeDados[STATUS]="Vencido"),(BancoDeDados[TOTAL])),"")</f>
        <v>0</v>
      </c>
      <c r="G39" s="18" t="str">
        <f t="shared" ca="1" si="0"/>
        <v/>
      </c>
      <c r="H39" s="357" t="str">
        <f t="shared" ca="1" si="1"/>
        <v>Positivo!</v>
      </c>
      <c r="I39" s="236"/>
      <c r="J39" s="346" t="str">
        <f t="shared" ca="1" si="2"/>
        <v/>
      </c>
      <c r="K39" s="919" t="e">
        <f t="shared" si="4"/>
        <v>#VALUE!</v>
      </c>
      <c r="L39" s="482" t="str">
        <f>IFERROR(SUMPRODUCT(--(TMetas[GRUPO]=B39),--(TMetas[ANO]=$H$9),(TMetas[VALOR])),"")</f>
        <v/>
      </c>
      <c r="M39" s="482">
        <f ca="1">IFERROR(SUMPRODUCT(--(BancoDeDados[ano pag]=$H$9),--(BancoDeDados[GRUPO]=B39),--(BancoDeDados[STATUS]="Pago"),(BancoDeDados[TOTAL])),"")</f>
        <v>0</v>
      </c>
      <c r="N39" s="483">
        <f t="shared" ca="1" si="5"/>
        <v>0</v>
      </c>
      <c r="O39" s="789" t="e">
        <f t="shared" ca="1" si="6"/>
        <v>#DIV/0!</v>
      </c>
      <c r="P39" s="787" t="str">
        <f t="shared" si="3"/>
        <v>VAZIO</v>
      </c>
      <c r="R39" s="57" t="s">
        <v>169</v>
      </c>
    </row>
    <row r="40" spans="1:18" ht="21" customHeight="1" thickTop="1" thickBot="1" x14ac:dyDescent="0.3">
      <c r="A40" s="621"/>
      <c r="B40" s="15" t="str">
        <f>AjInterno!E31</f>
        <v>VAZIO</v>
      </c>
      <c r="C40" s="225" t="str">
        <f>IFERROR(SUMPRODUCT(--(TMetas[GRUPO]=B40),--(TMetas[ANO]=$H$9),--(TMetas[MÊS]=$J$9),(TMetas[VALOR])),"")</f>
        <v/>
      </c>
      <c r="D40" s="226">
        <f ca="1">IFERROR(SUMPRODUCT(--(BancoDeDados[ano pag]=$H$9),--(BancoDeDados[mês pag]=$J$9),--(BancoDeDados[GRUPO]=B40),--(BancoDeDados[STATUS]="Pago"),(BancoDeDados[TOTAL])),"")</f>
        <v>0</v>
      </c>
      <c r="E40" s="17">
        <f ca="1">IFERROR(SUMPRODUCT(--(BancoDeDados[ANO VENC]=$H$9),--(BancoDeDados[MÊS VENC]=$J$9),--(BancoDeDados[GRUPO]=B40),--(BancoDeDados[STATUS]&lt;&gt;"Pago"),(BancoDeDados[TOTAL])),"")</f>
        <v>0</v>
      </c>
      <c r="F40" s="226">
        <f ca="1">IFERROR(SUMPRODUCT(--(BancoDeDados[GRUPO]=B40),--(BancoDeDados[STATUS]="Vencido"),(BancoDeDados[TOTAL])),"")</f>
        <v>0</v>
      </c>
      <c r="G40" s="18" t="str">
        <f t="shared" ca="1" si="0"/>
        <v/>
      </c>
      <c r="H40" s="357" t="str">
        <f t="shared" ca="1" si="1"/>
        <v>Positivo!</v>
      </c>
      <c r="I40" s="236"/>
      <c r="J40" s="346" t="str">
        <f t="shared" ca="1" si="2"/>
        <v/>
      </c>
      <c r="K40" s="919" t="e">
        <f t="shared" si="4"/>
        <v>#VALUE!</v>
      </c>
      <c r="L40" s="482" t="str">
        <f>IFERROR(SUMPRODUCT(--(TMetas[GRUPO]=B40),--(TMetas[ANO]=$H$9),(TMetas[VALOR])),"")</f>
        <v/>
      </c>
      <c r="M40" s="482">
        <f ca="1">IFERROR(SUMPRODUCT(--(BancoDeDados[ano pag]=$H$9),--(BancoDeDados[GRUPO]=B40),--(BancoDeDados[STATUS]="Pago"),(BancoDeDados[TOTAL])),"")</f>
        <v>0</v>
      </c>
      <c r="N40" s="483">
        <f t="shared" ca="1" si="5"/>
        <v>0</v>
      </c>
      <c r="O40" s="789" t="e">
        <f t="shared" ca="1" si="6"/>
        <v>#DIV/0!</v>
      </c>
      <c r="P40" s="787" t="str">
        <f t="shared" si="3"/>
        <v>VAZIO</v>
      </c>
      <c r="R40" s="57" t="s">
        <v>169</v>
      </c>
    </row>
    <row r="41" spans="1:18" ht="21" customHeight="1" thickTop="1" thickBot="1" x14ac:dyDescent="0.3">
      <c r="A41" s="621"/>
      <c r="B41" s="15" t="str">
        <f>AjInterno!E32</f>
        <v>VAZIO</v>
      </c>
      <c r="C41" s="225" t="str">
        <f>IFERROR(SUMPRODUCT(--(TMetas[GRUPO]=B41),--(TMetas[ANO]=$H$9),--(TMetas[MÊS]=$J$9),(TMetas[VALOR])),"")</f>
        <v/>
      </c>
      <c r="D41" s="226">
        <f ca="1">IFERROR(SUMPRODUCT(--(BancoDeDados[ano pag]=$H$9),--(BancoDeDados[mês pag]=$J$9),--(BancoDeDados[GRUPO]=B41),--(BancoDeDados[STATUS]="Pago"),(BancoDeDados[TOTAL])),"")</f>
        <v>0</v>
      </c>
      <c r="E41" s="17">
        <f ca="1">IFERROR(SUMPRODUCT(--(BancoDeDados[ANO VENC]=$H$9),--(BancoDeDados[MÊS VENC]=$J$9),--(BancoDeDados[GRUPO]=B41),--(BancoDeDados[STATUS]&lt;&gt;"Pago"),(BancoDeDados[TOTAL])),"")</f>
        <v>0</v>
      </c>
      <c r="F41" s="226">
        <f ca="1">IFERROR(SUMPRODUCT(--(BancoDeDados[GRUPO]=B41),--(BancoDeDados[STATUS]="Vencido"),(BancoDeDados[TOTAL])),"")</f>
        <v>0</v>
      </c>
      <c r="G41" s="18" t="str">
        <f t="shared" ca="1" si="0"/>
        <v/>
      </c>
      <c r="H41" s="357" t="str">
        <f t="shared" ca="1" si="1"/>
        <v>Positivo!</v>
      </c>
      <c r="I41" s="236"/>
      <c r="J41" s="346" t="str">
        <f t="shared" ca="1" si="2"/>
        <v/>
      </c>
      <c r="K41" s="919" t="e">
        <f t="shared" si="4"/>
        <v>#VALUE!</v>
      </c>
      <c r="L41" s="482" t="str">
        <f>IFERROR(SUMPRODUCT(--(TMetas[GRUPO]=B41),--(TMetas[ANO]=$H$9),(TMetas[VALOR])),"")</f>
        <v/>
      </c>
      <c r="M41" s="482">
        <f ca="1">IFERROR(SUMPRODUCT(--(BancoDeDados[ano pag]=$H$9),--(BancoDeDados[GRUPO]=B41),--(BancoDeDados[STATUS]="Pago"),(BancoDeDados[TOTAL])),"")</f>
        <v>0</v>
      </c>
      <c r="N41" s="483">
        <f t="shared" ca="1" si="5"/>
        <v>0</v>
      </c>
      <c r="O41" s="789" t="e">
        <f t="shared" ca="1" si="6"/>
        <v>#DIV/0!</v>
      </c>
      <c r="P41" s="787" t="str">
        <f t="shared" si="3"/>
        <v>VAZIO</v>
      </c>
      <c r="R41" s="57" t="s">
        <v>169</v>
      </c>
    </row>
    <row r="42" spans="1:18" ht="21" customHeight="1" thickTop="1" thickBot="1" x14ac:dyDescent="0.3">
      <c r="A42" s="621"/>
      <c r="B42" s="15" t="str">
        <f>AjInterno!E33</f>
        <v>VAZIO</v>
      </c>
      <c r="C42" s="225" t="str">
        <f>IFERROR(SUMPRODUCT(--(TMetas[GRUPO]=B42),--(TMetas[ANO]=$H$9),--(TMetas[MÊS]=$J$9),(TMetas[VALOR])),"")</f>
        <v/>
      </c>
      <c r="D42" s="226">
        <f ca="1">IFERROR(SUMPRODUCT(--(BancoDeDados[ano pag]=$H$9),--(BancoDeDados[mês pag]=$J$9),--(BancoDeDados[GRUPO]=B42),--(BancoDeDados[STATUS]="Pago"),(BancoDeDados[TOTAL])),"")</f>
        <v>0</v>
      </c>
      <c r="E42" s="17">
        <f ca="1">IFERROR(SUMPRODUCT(--(BancoDeDados[ANO VENC]=$H$9),--(BancoDeDados[MÊS VENC]=$J$9),--(BancoDeDados[GRUPO]=B42),--(BancoDeDados[STATUS]&lt;&gt;"Pago"),(BancoDeDados[TOTAL])),"")</f>
        <v>0</v>
      </c>
      <c r="F42" s="226">
        <f ca="1">IFERROR(SUMPRODUCT(--(BancoDeDados[GRUPO]=B42),--(BancoDeDados[STATUS]="Vencido"),(BancoDeDados[TOTAL])),"")</f>
        <v>0</v>
      </c>
      <c r="G42" s="18" t="str">
        <f t="shared" ca="1" si="0"/>
        <v/>
      </c>
      <c r="H42" s="357" t="str">
        <f t="shared" ca="1" si="1"/>
        <v>Positivo!</v>
      </c>
      <c r="I42" s="236"/>
      <c r="J42" s="346" t="str">
        <f t="shared" ca="1" si="2"/>
        <v/>
      </c>
      <c r="K42" s="919" t="e">
        <f t="shared" si="4"/>
        <v>#VALUE!</v>
      </c>
      <c r="L42" s="482" t="str">
        <f>IFERROR(SUMPRODUCT(--(TMetas[GRUPO]=B42),--(TMetas[ANO]=$H$9),(TMetas[VALOR])),"")</f>
        <v/>
      </c>
      <c r="M42" s="482">
        <f ca="1">IFERROR(SUMPRODUCT(--(BancoDeDados[ano pag]=$H$9),--(BancoDeDados[GRUPO]=B42),--(BancoDeDados[STATUS]="Pago"),(BancoDeDados[TOTAL])),"")</f>
        <v>0</v>
      </c>
      <c r="N42" s="483">
        <f t="shared" ca="1" si="5"/>
        <v>0</v>
      </c>
      <c r="O42" s="789" t="e">
        <f t="shared" ca="1" si="6"/>
        <v>#DIV/0!</v>
      </c>
      <c r="P42" s="787" t="str">
        <f t="shared" si="3"/>
        <v>VAZIO</v>
      </c>
      <c r="R42" s="57" t="s">
        <v>169</v>
      </c>
    </row>
    <row r="43" spans="1:18" ht="21" customHeight="1" thickTop="1" thickBot="1" x14ac:dyDescent="0.3">
      <c r="A43" s="621"/>
      <c r="B43" s="254" t="s">
        <v>144</v>
      </c>
      <c r="C43" s="255">
        <f>SUM(C23:C41)</f>
        <v>0</v>
      </c>
      <c r="D43" s="255">
        <f ca="1">SUM(D23:D41)</f>
        <v>0</v>
      </c>
      <c r="E43" s="255">
        <f t="shared" ref="E43:G43" ca="1" si="7">SUM(E23:E41)</f>
        <v>0</v>
      </c>
      <c r="F43" s="255">
        <f t="shared" ca="1" si="7"/>
        <v>0</v>
      </c>
      <c r="G43" s="255">
        <f t="shared" ca="1" si="7"/>
        <v>0</v>
      </c>
      <c r="H43" s="357" t="str">
        <f t="shared" ca="1" si="1"/>
        <v>Positivo!</v>
      </c>
      <c r="I43" s="236"/>
      <c r="J43" s="358" t="str">
        <f t="shared" ca="1" si="2"/>
        <v/>
      </c>
      <c r="K43" s="236"/>
      <c r="L43" s="480">
        <f>SUM(L23:L42)</f>
        <v>0</v>
      </c>
      <c r="M43" s="480">
        <f ca="1">SUM(M23:M42)</f>
        <v>0</v>
      </c>
      <c r="N43" s="358">
        <f ca="1">IFERROR(M43/L43,0)</f>
        <v>0</v>
      </c>
      <c r="O43" s="358"/>
      <c r="P43" s="791" t="str">
        <f t="shared" si="3"/>
        <v>Total</v>
      </c>
    </row>
    <row r="44" spans="1:18" ht="21" customHeight="1" thickTop="1" thickBot="1" x14ac:dyDescent="0.3">
      <c r="A44" s="621"/>
      <c r="H44" s="55"/>
      <c r="I44" s="236"/>
      <c r="J44" s="236"/>
      <c r="K44" s="236"/>
      <c r="L44" s="236" t="s">
        <v>333</v>
      </c>
      <c r="M44" s="236"/>
      <c r="N44" s="236"/>
      <c r="O44" s="236"/>
    </row>
    <row r="45" spans="1:18" ht="21" customHeight="1" thickBot="1" x14ac:dyDescent="0.3">
      <c r="A45" s="621"/>
      <c r="B45" s="222" t="str">
        <f>CONCATENATE("RESULTADO DO MÊS: ",J9)</f>
        <v>RESULTADO DO MÊS: FEV</v>
      </c>
      <c r="C45" s="223" t="s">
        <v>277</v>
      </c>
      <c r="D45" s="223" t="s">
        <v>62</v>
      </c>
      <c r="E45" s="222" t="s">
        <v>166</v>
      </c>
      <c r="F45" s="222" t="s">
        <v>286</v>
      </c>
      <c r="G45" s="223" t="s">
        <v>153</v>
      </c>
      <c r="H45" s="1020" t="str">
        <f ca="1">IF(J43&gt;1,"CUIDADO! Você gastou mais do que ganhou neste mês.","Você gastou menos que ganhou, PARABÉNS!")</f>
        <v>CUIDADO! Você gastou mais do que ganhou neste mês.</v>
      </c>
      <c r="I45" s="1020"/>
      <c r="J45" s="1021"/>
      <c r="K45" s="236"/>
      <c r="L45" s="223" t="s">
        <v>277</v>
      </c>
      <c r="M45" s="223" t="s">
        <v>62</v>
      </c>
      <c r="N45" s="236"/>
      <c r="O45" s="236"/>
    </row>
    <row r="46" spans="1:18" ht="21" customHeight="1" thickTop="1" thickBot="1" x14ac:dyDescent="0.3">
      <c r="A46" s="621"/>
      <c r="B46" s="15" t="s">
        <v>142</v>
      </c>
      <c r="C46" s="16">
        <f>C14</f>
        <v>0</v>
      </c>
      <c r="D46" s="17">
        <f ca="1">D14</f>
        <v>0</v>
      </c>
      <c r="E46" s="17">
        <f ca="1">E14</f>
        <v>0</v>
      </c>
      <c r="F46" s="17">
        <f>F14</f>
        <v>0</v>
      </c>
      <c r="G46" s="18">
        <f ca="1">D46-C46</f>
        <v>0</v>
      </c>
      <c r="H46" s="1020"/>
      <c r="I46" s="1020"/>
      <c r="J46" s="1021"/>
      <c r="K46" s="236"/>
      <c r="L46" s="18" t="str">
        <f>L19</f>
        <v/>
      </c>
      <c r="M46" s="18">
        <f ca="1">M19</f>
        <v>0</v>
      </c>
      <c r="N46" s="236"/>
      <c r="O46" s="236"/>
    </row>
    <row r="47" spans="1:18" ht="21" customHeight="1" thickTop="1" thickBot="1" x14ac:dyDescent="0.3">
      <c r="A47" s="621"/>
      <c r="B47" s="61" t="s">
        <v>143</v>
      </c>
      <c r="C47" s="62">
        <f>C43</f>
        <v>0</v>
      </c>
      <c r="D47" s="63">
        <f ca="1">D43</f>
        <v>0</v>
      </c>
      <c r="E47" s="63">
        <f ca="1">E43</f>
        <v>0</v>
      </c>
      <c r="F47" s="63">
        <f ca="1">F43</f>
        <v>0</v>
      </c>
      <c r="G47" s="64">
        <f ca="1">D47-C47</f>
        <v>0</v>
      </c>
      <c r="H47" s="1020"/>
      <c r="I47" s="1020"/>
      <c r="J47" s="1021"/>
      <c r="K47" s="236"/>
      <c r="L47" s="64">
        <f>L43</f>
        <v>0</v>
      </c>
      <c r="M47" s="64">
        <f ca="1">M43</f>
        <v>0</v>
      </c>
    </row>
    <row r="48" spans="1:18" ht="21" customHeight="1" thickTop="1" x14ac:dyDescent="0.25">
      <c r="A48" s="621"/>
      <c r="B48" s="348" t="s">
        <v>384</v>
      </c>
      <c r="C48" s="349">
        <f>C46-C47</f>
        <v>0</v>
      </c>
      <c r="D48" s="350">
        <f ca="1">D46-D47</f>
        <v>0</v>
      </c>
      <c r="E48" s="96"/>
      <c r="F48" s="96"/>
      <c r="G48" s="40"/>
      <c r="H48" s="1020"/>
      <c r="I48" s="1020"/>
      <c r="J48" s="1021"/>
      <c r="K48" s="236"/>
    </row>
    <row r="49" spans="1:13" ht="21" customHeight="1" x14ac:dyDescent="0.25">
      <c r="A49" s="621"/>
      <c r="B49" s="351" t="s">
        <v>385</v>
      </c>
      <c r="C49" s="352">
        <f>C46/30</f>
        <v>0</v>
      </c>
      <c r="D49" s="352">
        <f ca="1">D46/30</f>
        <v>0</v>
      </c>
      <c r="I49" s="57"/>
      <c r="J49" s="57"/>
      <c r="K49" s="72" t="s">
        <v>153</v>
      </c>
      <c r="L49" s="481" t="e">
        <f>L47-L46</f>
        <v>#VALUE!</v>
      </c>
      <c r="M49" s="481">
        <f ca="1">M47-M46</f>
        <v>0</v>
      </c>
    </row>
    <row r="50" spans="1:13" ht="21" customHeight="1" x14ac:dyDescent="0.25">
      <c r="A50" s="621"/>
      <c r="B50" s="351" t="s">
        <v>386</v>
      </c>
      <c r="C50" s="352">
        <f>C47/30</f>
        <v>0</v>
      </c>
      <c r="D50" s="352">
        <f ca="1">D47/30</f>
        <v>0</v>
      </c>
      <c r="K50" s="72" t="s">
        <v>519</v>
      </c>
      <c r="L50" s="65">
        <v>1176.95</v>
      </c>
      <c r="M50" s="57" t="s">
        <v>520</v>
      </c>
    </row>
    <row r="51" spans="1:13" ht="21" customHeight="1" x14ac:dyDescent="0.25">
      <c r="A51" s="621"/>
      <c r="B51" s="351" t="s">
        <v>387</v>
      </c>
      <c r="C51" s="352">
        <f>C49-C50</f>
        <v>0</v>
      </c>
      <c r="D51" s="352">
        <f ca="1">D49-D50</f>
        <v>0</v>
      </c>
    </row>
    <row r="52" spans="1:13" ht="21" customHeight="1" x14ac:dyDescent="0.25">
      <c r="A52" s="621"/>
      <c r="D52" s="175" t="s">
        <v>388</v>
      </c>
    </row>
  </sheetData>
  <sheetProtection sheet="1" objects="1" scenarios="1"/>
  <mergeCells count="6">
    <mergeCell ref="H45:J48"/>
    <mergeCell ref="A4:A5"/>
    <mergeCell ref="B5:E7"/>
    <mergeCell ref="J18:J21"/>
    <mergeCell ref="L17:M17"/>
    <mergeCell ref="L21:P21"/>
  </mergeCells>
  <conditionalFormatting sqref="H11:H14 H23:H43">
    <cfRule type="containsText" dxfId="38" priority="16" operator="containsText" text="Positivo!">
      <formula>NOT(ISERROR(SEARCH("Positivo!",H11)))</formula>
    </cfRule>
    <cfRule type="containsText" dxfId="37" priority="17" operator="containsText" text="Negativo!">
      <formula>NOT(ISERROR(SEARCH("Negativo!",H11)))</formula>
    </cfRule>
  </conditionalFormatting>
  <conditionalFormatting sqref="J23:J42">
    <cfRule type="cellIs" dxfId="36" priority="49" operator="equal">
      <formula>$K$22</formula>
    </cfRule>
  </conditionalFormatting>
  <conditionalFormatting sqref="B23:B42">
    <cfRule type="expression" dxfId="35" priority="14">
      <formula>K23="MAIOR CONTA"</formula>
    </cfRule>
  </conditionalFormatting>
  <conditionalFormatting sqref="N23:O42">
    <cfRule type="cellIs" dxfId="34" priority="5" operator="greaterThan">
      <formula>1</formula>
    </cfRule>
    <cfRule type="cellIs" dxfId="33" priority="13" operator="equal">
      <formula>$K$22</formula>
    </cfRule>
  </conditionalFormatting>
  <conditionalFormatting sqref="L23:L42">
    <cfRule type="colorScale" priority="10">
      <colorScale>
        <cfvo type="min"/>
        <cfvo type="max"/>
        <color rgb="FFFCFCFF"/>
        <color rgb="FFF8696B"/>
      </colorScale>
    </cfRule>
    <cfRule type="top10" dxfId="32" priority="12" stopIfTrue="1" rank="1"/>
  </conditionalFormatting>
  <conditionalFormatting sqref="M23:M42">
    <cfRule type="colorScale" priority="9">
      <colorScale>
        <cfvo type="min"/>
        <cfvo type="max"/>
        <color rgb="FFFCFCFF"/>
        <color rgb="FFF8696B"/>
      </colorScale>
    </cfRule>
  </conditionalFormatting>
  <conditionalFormatting sqref="F23:F42">
    <cfRule type="cellIs" dxfId="31" priority="6" operator="greaterThan">
      <formula>0</formula>
    </cfRule>
  </conditionalFormatting>
  <conditionalFormatting sqref="O23:O42">
    <cfRule type="colorScale" priority="4">
      <colorScale>
        <cfvo type="min"/>
        <cfvo type="max"/>
        <color rgb="FFFCFCFF"/>
        <color rgb="FFF8696B"/>
      </colorScale>
    </cfRule>
  </conditionalFormatting>
  <conditionalFormatting sqref="C23:C4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{EEE8B884-4F37-4FC1-8093-0373615A2C44}</x14:id>
        </ext>
      </extLst>
    </cfRule>
  </conditionalFormatting>
  <conditionalFormatting sqref="D23:D4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{E2457537-2A77-4AF9-BDE3-FCD68CC1D56A}</x14:id>
        </ext>
      </extLst>
    </cfRule>
  </conditionalFormatting>
  <hyperlinks>
    <hyperlink ref="A9" location="Ação!A1" display="Ação" xr:uid="{00000000-0004-0000-1C00-000000000000}"/>
    <hyperlink ref="A10" location="Resultado!A1" display="Resultado" xr:uid="{00000000-0004-0000-1C00-000001000000}"/>
    <hyperlink ref="A6" location="Menu!A1" display="Início" xr:uid="{00000000-0004-0000-1C00-000002000000}"/>
    <hyperlink ref="A12" location="Registrar!A1" display="Registrar" xr:uid="{00000000-0004-0000-1C00-000003000000}"/>
    <hyperlink ref="A13" location="'Banco de Dados'!A1" display="Banco de dados" xr:uid="{00000000-0004-0000-1C00-000004000000}"/>
    <hyperlink ref="A15" location="Ajustes!A1" display="Ajustes" xr:uid="{00000000-0004-0000-1C00-000005000000}"/>
    <hyperlink ref="A7" location="Diagnostico!A1" display="Diagnóstico" xr:uid="{00000000-0004-0000-1C00-000006000000}"/>
    <hyperlink ref="A17" location="Sobre!A1" display="Atualizar Planilha" xr:uid="{00000000-0004-0000-1C00-000007000000}"/>
    <hyperlink ref="A16" location="'Ajuda-videos'!A1" display="Ajuda e créditos" xr:uid="{00000000-0004-0000-1C00-000008000000}"/>
  </hyperlinks>
  <pageMargins left="0.31496062992125984" right="0.19685039370078741" top="0.59055118110236227" bottom="0.39370078740157483" header="0.31496062992125984" footer="0.31496062992125984"/>
  <pageSetup paperSize="9"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80" r:id="rId4" name="Controle giratório 8">
              <controlPr defaultSize="0" print="0" autoPict="0">
                <anchor moveWithCells="1">
                  <from>
                    <xdr:col>7</xdr:col>
                    <xdr:colOff>1038225</xdr:colOff>
                    <xdr:row>6</xdr:row>
                    <xdr:rowOff>257175</xdr:rowOff>
                  </from>
                  <to>
                    <xdr:col>8</xdr:col>
                    <xdr:colOff>133350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2" r:id="rId5" name="Controle giratório 10">
              <controlPr defaultSize="0" print="0" autoPict="0">
                <anchor moveWithCells="1">
                  <from>
                    <xdr:col>9</xdr:col>
                    <xdr:colOff>1228725</xdr:colOff>
                    <xdr:row>4</xdr:row>
                    <xdr:rowOff>247650</xdr:rowOff>
                  </from>
                  <to>
                    <xdr:col>11</xdr:col>
                    <xdr:colOff>47625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3" r:id="rId6" name="Button 2">
              <controlPr defaultSize="0" print="0" autoFill="0" autoPict="0" macro="[0]!MostrarContasVencidas">
                <anchor moveWithCells="1" sizeWithCells="1">
                  <from>
                    <xdr:col>5</xdr:col>
                    <xdr:colOff>9525</xdr:colOff>
                    <xdr:row>20</xdr:row>
                    <xdr:rowOff>161925</xdr:rowOff>
                  </from>
                  <to>
                    <xdr:col>5</xdr:col>
                    <xdr:colOff>1219200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4" r:id="rId7" name="Spinner 1036">
              <controlPr defaultSize="0" print="0" autoPict="0">
                <anchor moveWithCells="1" sizeWithCells="1">
                  <from>
                    <xdr:col>4</xdr:col>
                    <xdr:colOff>66675</xdr:colOff>
                    <xdr:row>47</xdr:row>
                    <xdr:rowOff>66675</xdr:rowOff>
                  </from>
                  <to>
                    <xdr:col>4</xdr:col>
                    <xdr:colOff>1162050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E8B884-4F37-4FC1-8093-0373615A2C4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C23:C42</xm:sqref>
        </x14:conditionalFormatting>
        <x14:conditionalFormatting xmlns:xm="http://schemas.microsoft.com/office/excel/2006/main">
          <x14:cfRule type="dataBar" id="{E2457537-2A77-4AF9-BDE3-FCD68CC1D5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D23:D41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17">
    <pageSetUpPr fitToPage="1"/>
  </sheetPr>
  <dimension ref="A1:BP46"/>
  <sheetViews>
    <sheetView showGridLines="0" showZeros="0" topLeftCell="A5" workbookViewId="0">
      <selection activeCell="A6" sqref="A6"/>
    </sheetView>
  </sheetViews>
  <sheetFormatPr defaultColWidth="0" defaultRowHeight="21" customHeight="1" x14ac:dyDescent="0.25"/>
  <cols>
    <col min="1" max="1" width="18.7109375" style="4" customWidth="1"/>
    <col min="2" max="2" width="12.7109375" style="4" hidden="1" customWidth="1"/>
    <col min="3" max="3" width="31.140625" customWidth="1"/>
    <col min="4" max="9" width="18.7109375" customWidth="1"/>
    <col min="10" max="10" width="2.7109375" customWidth="1"/>
    <col min="11" max="11" width="18.7109375" customWidth="1"/>
    <col min="12" max="12" width="14.140625" style="57" bestFit="1" customWidth="1"/>
    <col min="13" max="13" width="11.85546875" style="57" customWidth="1"/>
    <col min="14" max="15" width="8.85546875" style="57" customWidth="1"/>
    <col min="16" max="68" width="8.85546875" style="57" hidden="1" customWidth="1"/>
    <col min="69" max="16384" width="8.85546875" hidden="1"/>
  </cols>
  <sheetData>
    <row r="1" spans="1:68" ht="6.75" hidden="1" customHeight="1" x14ac:dyDescent="0.25">
      <c r="C1" s="106"/>
      <c r="D1" s="106"/>
      <c r="E1" s="106"/>
      <c r="F1" s="106"/>
      <c r="G1" s="106"/>
      <c r="H1" s="106"/>
      <c r="I1" s="106"/>
      <c r="J1" s="106"/>
      <c r="K1" s="106"/>
      <c r="L1" s="234"/>
      <c r="M1" s="234"/>
      <c r="N1" s="234"/>
      <c r="O1" s="234"/>
      <c r="P1" s="234"/>
      <c r="Q1" s="234"/>
      <c r="R1" s="234"/>
      <c r="S1" s="234"/>
    </row>
    <row r="2" spans="1:68" s="1" customFormat="1" ht="8.1" hidden="1" customHeight="1" x14ac:dyDescent="0.25">
      <c r="A2" s="5"/>
      <c r="B2" s="4"/>
      <c r="C2" s="106"/>
      <c r="D2" s="106"/>
      <c r="E2" s="106"/>
      <c r="F2" s="106"/>
      <c r="G2" s="106"/>
      <c r="H2" s="106"/>
      <c r="I2" s="106"/>
      <c r="J2" s="106"/>
      <c r="K2" s="106"/>
      <c r="L2" s="234"/>
      <c r="M2" s="234"/>
      <c r="N2" s="234"/>
      <c r="O2" s="234"/>
      <c r="P2" s="234"/>
      <c r="Q2" s="234"/>
      <c r="R2" s="234"/>
      <c r="S2" s="234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</row>
    <row r="3" spans="1:68" ht="6" hidden="1" customHeight="1" x14ac:dyDescent="0.25">
      <c r="A3" s="3"/>
      <c r="C3" s="106"/>
      <c r="D3" s="106"/>
      <c r="E3" s="106"/>
      <c r="F3" s="106"/>
      <c r="G3" s="106"/>
      <c r="H3" s="106"/>
      <c r="I3" s="106"/>
      <c r="J3" s="106"/>
      <c r="K3" s="106"/>
      <c r="L3" s="234"/>
      <c r="M3" s="234"/>
      <c r="N3" s="234"/>
      <c r="O3" s="234"/>
      <c r="P3" s="234"/>
      <c r="Q3" s="234"/>
      <c r="R3" s="234"/>
      <c r="S3" s="234"/>
    </row>
    <row r="4" spans="1:68" ht="21" hidden="1" customHeight="1" x14ac:dyDescent="0.3">
      <c r="A4" s="963"/>
      <c r="B4" s="328"/>
      <c r="C4" s="232" t="s">
        <v>278</v>
      </c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</row>
    <row r="5" spans="1:68" ht="21" customHeight="1" x14ac:dyDescent="0.25">
      <c r="A5" s="964"/>
      <c r="B5" s="329"/>
      <c r="C5" s="1034" t="str">
        <f>CONCATENATE("METAS DO SUBGRUPO ",C11," PARA - ",K9," / ",I9)</f>
        <v>METAS DO SUBGRUPO GUILHERME PARA - FEV / 2019</v>
      </c>
      <c r="D5" s="1034"/>
      <c r="E5" s="1034"/>
      <c r="F5" s="1035"/>
      <c r="G5" s="648"/>
      <c r="H5" s="606"/>
      <c r="I5" s="606"/>
      <c r="J5" s="606"/>
      <c r="K5" s="606"/>
      <c r="L5" s="653"/>
      <c r="M5" s="653"/>
      <c r="N5" s="653"/>
      <c r="O5" s="653"/>
      <c r="P5" s="653"/>
    </row>
    <row r="6" spans="1:68" ht="21" customHeight="1" x14ac:dyDescent="0.25">
      <c r="A6" s="606" t="s">
        <v>0</v>
      </c>
      <c r="B6" s="330"/>
      <c r="C6" s="1036"/>
      <c r="D6" s="1036"/>
      <c r="E6" s="1036"/>
      <c r="F6" s="1037"/>
      <c r="G6" s="648"/>
      <c r="H6" s="606"/>
      <c r="I6" s="606"/>
      <c r="J6" s="606"/>
      <c r="K6" s="253" t="str">
        <f>VLOOKUP(T10+2,T11:U26,2,FALSE)</f>
        <v>ABR</v>
      </c>
      <c r="L6" s="653"/>
      <c r="M6" s="653"/>
      <c r="N6" s="653"/>
      <c r="O6" s="653"/>
      <c r="P6" s="653"/>
    </row>
    <row r="7" spans="1:68" ht="21" customHeight="1" x14ac:dyDescent="0.25">
      <c r="A7" s="606" t="s">
        <v>201</v>
      </c>
      <c r="B7" s="330"/>
      <c r="C7" s="1038"/>
      <c r="D7" s="1038"/>
      <c r="E7" s="1038"/>
      <c r="F7" s="1039"/>
      <c r="G7" s="648"/>
      <c r="H7" s="606"/>
      <c r="I7" s="649" t="s">
        <v>19</v>
      </c>
      <c r="J7" s="650"/>
      <c r="K7" s="231" t="str">
        <f>VLOOKUP(T10+1,T11:U26,2,FALSE)</f>
        <v>MAR</v>
      </c>
      <c r="L7" s="653"/>
      <c r="M7" s="653"/>
      <c r="N7" s="653"/>
      <c r="O7" s="653"/>
      <c r="P7" s="653"/>
    </row>
    <row r="8" spans="1:68" ht="8.1" hidden="1" customHeight="1" x14ac:dyDescent="0.25">
      <c r="A8" s="606"/>
      <c r="B8" s="330"/>
      <c r="C8" s="58"/>
      <c r="D8" s="58"/>
      <c r="E8" s="706"/>
      <c r="F8" s="58"/>
      <c r="G8" s="58"/>
      <c r="H8" s="58"/>
      <c r="I8" s="57"/>
      <c r="J8" s="57"/>
      <c r="K8" s="57"/>
      <c r="L8" s="58"/>
      <c r="M8" s="58"/>
      <c r="N8" s="58"/>
      <c r="O8" s="58"/>
      <c r="P8" s="58"/>
    </row>
    <row r="9" spans="1:68" ht="34.5" customHeight="1" x14ac:dyDescent="0.25">
      <c r="A9" s="606" t="s">
        <v>198</v>
      </c>
      <c r="B9" s="330"/>
      <c r="C9" s="651"/>
      <c r="D9" s="707"/>
      <c r="E9" s="1"/>
      <c r="F9" s="1"/>
      <c r="G9" s="1"/>
      <c r="H9" s="652"/>
      <c r="I9" s="240">
        <v>2019</v>
      </c>
      <c r="K9" s="238" t="str">
        <f>VLOOKUP(T10,T11:U23,2,FALSE)</f>
        <v>FEV</v>
      </c>
      <c r="L9" s="58"/>
      <c r="M9" s="58"/>
      <c r="N9" s="58"/>
      <c r="O9" s="58"/>
      <c r="P9" s="58"/>
    </row>
    <row r="10" spans="1:68" ht="21" customHeight="1" thickBot="1" x14ac:dyDescent="0.3">
      <c r="A10" s="548" t="s">
        <v>199</v>
      </c>
      <c r="B10" s="330"/>
      <c r="C10" s="761" t="s">
        <v>12</v>
      </c>
      <c r="D10" s="760" t="s">
        <v>277</v>
      </c>
      <c r="E10" s="760" t="s">
        <v>62</v>
      </c>
      <c r="F10" s="761" t="s">
        <v>166</v>
      </c>
      <c r="G10" s="761" t="s">
        <v>286</v>
      </c>
      <c r="H10" s="760" t="s">
        <v>153</v>
      </c>
      <c r="I10" s="761" t="s">
        <v>63</v>
      </c>
      <c r="J10" s="10"/>
      <c r="K10" s="231" t="str">
        <f>VLOOKUP(T10-1,T11:U26,2,FALSE)</f>
        <v>JAN</v>
      </c>
      <c r="T10" s="235">
        <v>2</v>
      </c>
      <c r="U10" s="236"/>
    </row>
    <row r="11" spans="1:68" ht="21" customHeight="1" thickTop="1" thickBot="1" x14ac:dyDescent="0.3">
      <c r="A11" s="606"/>
      <c r="B11" s="330"/>
      <c r="C11" s="397" t="s">
        <v>483</v>
      </c>
      <c r="D11" s="16" t="str">
        <f>IFERROR(SUMPRODUCT(--(TMetas[GRUPO]=C11),--(TMetas[ANO]=$I$9),--(TMetas[MÊS]=$K$9),(TMetas[VALOR])),"")</f>
        <v/>
      </c>
      <c r="E11" s="226">
        <f ca="1">IFERROR(SUMPRODUCT(--(BancoDeDados[ano pag]=$I$9),--(BancoDeDados[mês pag]=$K$9),--(BancoDeDados[GRUPO]=C11),--(BancoDeDados[STATUS]="Pago"),(BancoDeDados[TOTAL])),"")</f>
        <v>0</v>
      </c>
      <c r="F11" s="226">
        <f ca="1">IFERROR(SUMPRODUCT(--(BancoDeDados[ANO VENC]=$I$9),--(BancoDeDados[MÊS VENC]=$K$9),--(BancoDeDados[GRUPO]=C11),--(BancoDeDados[STATUS]="Não Pago"),(BancoDeDados[TOTAL])),"")</f>
        <v>0</v>
      </c>
      <c r="G11" s="226">
        <f ca="1">IFERROR(SUMPRODUCT(--(BancoDeDados[GRUPO]=C11),--(BancoDeDados[STATUS]="Vencido"),(BancoDeDados[TOTAL])),"")</f>
        <v>0</v>
      </c>
      <c r="H11" s="227" t="str">
        <f ca="1">IFERROR(E11-D11,"")</f>
        <v/>
      </c>
      <c r="I11" s="355" t="str">
        <f ca="1">IF(D11&lt;E11,"Negativo!","Positivo!")</f>
        <v>Positivo!</v>
      </c>
      <c r="J11" s="10"/>
      <c r="K11" s="253" t="str">
        <f>VLOOKUP(T10-2,T11:U24,2,FALSE)</f>
        <v>DEZ</v>
      </c>
      <c r="T11" s="236">
        <v>1</v>
      </c>
      <c r="U11" s="236" t="s">
        <v>49</v>
      </c>
    </row>
    <row r="12" spans="1:68" ht="21" customHeight="1" thickTop="1" x14ac:dyDescent="0.25">
      <c r="A12" s="606" t="s">
        <v>208</v>
      </c>
      <c r="B12" s="330"/>
      <c r="I12" s="55"/>
      <c r="J12" s="57"/>
      <c r="K12" s="57"/>
      <c r="T12" s="236">
        <v>2</v>
      </c>
      <c r="U12" s="236" t="s">
        <v>50</v>
      </c>
    </row>
    <row r="13" spans="1:68" ht="21" customHeight="1" x14ac:dyDescent="0.25">
      <c r="A13" s="606" t="s">
        <v>205</v>
      </c>
      <c r="B13" s="71" t="e">
        <f>VLOOKUP(C11,TGruposReferencias[],3,FALSE)</f>
        <v>#N/A</v>
      </c>
      <c r="I13" s="360" t="s">
        <v>516</v>
      </c>
      <c r="J13" s="57"/>
      <c r="K13" s="236"/>
      <c r="L13" s="236"/>
      <c r="M13" s="236"/>
      <c r="T13" s="236">
        <v>3</v>
      </c>
      <c r="U13" s="236" t="s">
        <v>51</v>
      </c>
    </row>
    <row r="14" spans="1:68" ht="21" customHeight="1" x14ac:dyDescent="0.25">
      <c r="A14" s="606"/>
      <c r="B14" s="57" t="e">
        <f>B13+1</f>
        <v>#N/A</v>
      </c>
      <c r="I14" s="320">
        <v>0.03</v>
      </c>
      <c r="J14" s="57"/>
      <c r="K14" s="236"/>
      <c r="L14" s="236"/>
      <c r="M14" s="236"/>
      <c r="T14" s="236">
        <v>4</v>
      </c>
      <c r="U14" s="236" t="s">
        <v>52</v>
      </c>
    </row>
    <row r="15" spans="1:68" ht="21" customHeight="1" x14ac:dyDescent="0.25">
      <c r="A15" s="606" t="s">
        <v>200</v>
      </c>
      <c r="B15" s="71">
        <v>1</v>
      </c>
      <c r="I15" s="320">
        <v>1</v>
      </c>
      <c r="J15" s="57"/>
      <c r="K15" s="236"/>
      <c r="L15" s="236"/>
      <c r="M15" s="236"/>
      <c r="T15" s="236">
        <v>5</v>
      </c>
      <c r="U15" s="236" t="s">
        <v>53</v>
      </c>
    </row>
    <row r="16" spans="1:68" ht="21" customHeight="1" x14ac:dyDescent="0.25">
      <c r="A16" s="606" t="s">
        <v>202</v>
      </c>
      <c r="B16" s="71">
        <v>2</v>
      </c>
      <c r="I16" s="361" t="e">
        <f ca="1">E11/D11</f>
        <v>#VALUE!</v>
      </c>
      <c r="J16" s="57"/>
      <c r="K16" s="55"/>
      <c r="L16" s="236"/>
      <c r="M16" s="236"/>
      <c r="T16" s="236">
        <v>6</v>
      </c>
      <c r="U16" s="236" t="s">
        <v>54</v>
      </c>
    </row>
    <row r="17" spans="1:21" ht="21" customHeight="1" x14ac:dyDescent="0.25">
      <c r="A17" s="606" t="s">
        <v>203</v>
      </c>
      <c r="B17" s="71">
        <v>3</v>
      </c>
      <c r="C17" s="331"/>
      <c r="D17" s="331"/>
      <c r="E17" s="331"/>
      <c r="F17" s="331"/>
      <c r="I17" s="320">
        <v>0.03</v>
      </c>
      <c r="J17" s="57"/>
      <c r="K17" s="1040" t="s">
        <v>382</v>
      </c>
      <c r="L17" s="353"/>
      <c r="M17" s="236"/>
      <c r="T17" s="236">
        <v>7</v>
      </c>
      <c r="U17" s="236" t="s">
        <v>55</v>
      </c>
    </row>
    <row r="18" spans="1:21" ht="21" customHeight="1" x14ac:dyDescent="0.25">
      <c r="A18" s="606"/>
      <c r="B18" s="71">
        <v>4</v>
      </c>
      <c r="C18" s="331"/>
      <c r="D18" s="331"/>
      <c r="E18" s="331"/>
      <c r="F18" s="331"/>
      <c r="I18" s="55"/>
      <c r="J18" s="57"/>
      <c r="K18" s="1041"/>
      <c r="L18" s="353"/>
      <c r="M18" s="236"/>
      <c r="T18" s="236">
        <v>8</v>
      </c>
      <c r="U18" s="236" t="s">
        <v>56</v>
      </c>
    </row>
    <row r="19" spans="1:21" ht="21" customHeight="1" x14ac:dyDescent="0.25">
      <c r="A19" s="606"/>
      <c r="B19" s="71">
        <v>5</v>
      </c>
      <c r="C19" s="331"/>
      <c r="D19" s="331"/>
      <c r="E19" s="331"/>
      <c r="F19" s="331"/>
      <c r="I19" s="55"/>
      <c r="J19" s="57"/>
      <c r="K19" s="1041"/>
      <c r="L19" s="353"/>
      <c r="M19" s="236"/>
      <c r="T19" s="236">
        <v>9</v>
      </c>
      <c r="U19" s="236" t="s">
        <v>57</v>
      </c>
    </row>
    <row r="20" spans="1:21" ht="21" customHeight="1" x14ac:dyDescent="0.25">
      <c r="A20" s="606"/>
      <c r="B20" s="71">
        <v>6</v>
      </c>
      <c r="C20" s="331"/>
      <c r="D20" s="331"/>
      <c r="E20" s="331"/>
      <c r="F20" s="331"/>
      <c r="I20" s="55"/>
      <c r="J20" s="57"/>
      <c r="K20" s="1042"/>
      <c r="L20" s="353"/>
      <c r="M20" s="236"/>
      <c r="T20" s="236">
        <v>10</v>
      </c>
      <c r="U20" s="236" t="s">
        <v>58</v>
      </c>
    </row>
    <row r="21" spans="1:21" ht="21" customHeight="1" thickBot="1" x14ac:dyDescent="0.3">
      <c r="A21" s="606"/>
      <c r="B21" s="71">
        <v>7</v>
      </c>
      <c r="C21" s="331"/>
      <c r="D21" s="331"/>
      <c r="E21" s="331"/>
      <c r="F21" s="331"/>
      <c r="I21" s="55"/>
      <c r="J21" s="57"/>
      <c r="K21" s="762" t="s">
        <v>381</v>
      </c>
      <c r="L21" s="236"/>
      <c r="M21" s="236"/>
      <c r="T21" s="236">
        <v>11</v>
      </c>
      <c r="U21" s="236" t="s">
        <v>59</v>
      </c>
    </row>
    <row r="22" spans="1:21" ht="21" customHeight="1" thickTop="1" thickBot="1" x14ac:dyDescent="0.3">
      <c r="A22" s="621"/>
      <c r="B22" s="71">
        <v>8</v>
      </c>
      <c r="C22" s="758" t="str">
        <f>CONCATENATE("SUBGRUPOS DE: ",C11)</f>
        <v>SUBGRUPOS DE: GUILHERME</v>
      </c>
      <c r="D22" s="758"/>
      <c r="E22" s="758"/>
      <c r="F22" s="758"/>
      <c r="I22" s="55"/>
      <c r="J22" s="57"/>
      <c r="K22" s="345">
        <f ca="1">IFERROR(SUMPRODUCT(--(BancoDeDados[ano pag]=$I$9),--(BancoDeDados[mês pag]=$K$9),--(BancoDeDados[STATUS]="Pago"),--(BancoDeDados[GRUPO]&lt;&gt;"TRANSFERÊNCIAS"),--(BancoDeDados[ENTRADA]&gt;0),(BancoDeDados[TOTAL])),"")</f>
        <v>0</v>
      </c>
      <c r="L22" s="236"/>
      <c r="M22" s="236"/>
      <c r="T22" s="236">
        <v>12</v>
      </c>
      <c r="U22" s="236" t="s">
        <v>60</v>
      </c>
    </row>
    <row r="23" spans="1:21" ht="21" customHeight="1" thickTop="1" x14ac:dyDescent="0.25">
      <c r="A23" s="621"/>
      <c r="B23" s="71">
        <v>9</v>
      </c>
      <c r="C23" s="759"/>
      <c r="D23" s="760" t="s">
        <v>277</v>
      </c>
      <c r="E23" s="760" t="s">
        <v>62</v>
      </c>
      <c r="F23" s="761" t="s">
        <v>166</v>
      </c>
      <c r="G23" s="761" t="s">
        <v>286</v>
      </c>
      <c r="H23" s="760" t="s">
        <v>153</v>
      </c>
      <c r="I23" s="762" t="s">
        <v>63</v>
      </c>
      <c r="J23" s="57"/>
      <c r="K23" s="763" t="s">
        <v>380</v>
      </c>
      <c r="L23" s="359" t="e">
        <f ca="1">LARGE(K24:K38,1)</f>
        <v>#NUM!</v>
      </c>
      <c r="M23" s="760" t="s">
        <v>646</v>
      </c>
      <c r="N23" s="57" t="s">
        <v>131</v>
      </c>
      <c r="T23" s="236">
        <v>0</v>
      </c>
      <c r="U23" s="236" t="s">
        <v>60</v>
      </c>
    </row>
    <row r="24" spans="1:21" ht="21" customHeight="1" thickBot="1" x14ac:dyDescent="0.3">
      <c r="A24" s="621"/>
      <c r="B24" s="71">
        <v>10</v>
      </c>
      <c r="C24" s="756" t="str">
        <f>IFERROR(VLOOKUP(B15,GERAL[],$B$14,FALSE),"")</f>
        <v/>
      </c>
      <c r="D24" s="225" t="str">
        <f>IFERROR(SUMPRODUCT(--(TMetas[GRUPO]=$C$11),--(TMetas[SUBGRUPO]=C24),--(TMetas[ANO]=$I$9),--(TMetas[MÊS]=$K$9),(TMetas[VALOR])),"")</f>
        <v/>
      </c>
      <c r="E24" s="226">
        <f ca="1">IFERROR(SUMPRODUCT(--(BancoDeDados[ano pag]=$I$9),--(BancoDeDados[mês pag]=$K$9),--(BancoDeDados[GRUPO]=$C$11),--(BancoDeDados[SUBGRUPO]=C24),--(BancoDeDados[STATUS]="Pago"),(BancoDeDados[TOTAL])),"")</f>
        <v>0</v>
      </c>
      <c r="F24" s="226">
        <f ca="1">IFERROR(SUMPRODUCT(--(BancoDeDados[ANO VENC]=$I$9),--(BancoDeDados[MÊS VENC]=$K$9),--(BancoDeDados[GRUPO]=$C$11),--(BancoDeDados[SUBGRUPO]=C24),--(BancoDeDados[STATUS]&lt;&gt;"Pago"),(BancoDeDados[TOTAL])),"")</f>
        <v>0</v>
      </c>
      <c r="G24" s="226">
        <f ca="1">IFERROR(SUMPRODUCT(--(BancoDeDados[GRUPO]=$C$11),--(BancoDeDados[SUBGRUPO]=C24),--(BancoDeDados[STATUS]="Vencido"),(BancoDeDados[TOTAL])),"")</f>
        <v>0</v>
      </c>
      <c r="H24" s="227" t="str">
        <f ca="1">IFERROR(D24-E24,"")</f>
        <v/>
      </c>
      <c r="I24" s="355" t="str">
        <f ca="1">IF(D24&lt;E24,"Negativo!","Positivo!")</f>
        <v>Positivo!</v>
      </c>
      <c r="J24" s="236"/>
      <c r="K24" s="346" t="str">
        <f ca="1">IFERROR(E24/$K$22,"")</f>
        <v/>
      </c>
      <c r="L24" s="356">
        <f ca="1">IFERROR(IF(K24=$L$23,"MAIOR CONTA",0),0)</f>
        <v>0</v>
      </c>
      <c r="M24" s="225">
        <f ca="1">IFERROR(SUMPRODUCT(--(BancoDeDados[ano pag]=$I$9),--(BancoDeDados[GRUPO]=$C$11),--(BancoDeDados[SUBGRUPO]=C24),--(BancoDeDados[STATUS]="Pago"),(BancoDeDados[TOTAL])),"")</f>
        <v>0</v>
      </c>
      <c r="N24" s="57" t="str">
        <f>C24</f>
        <v/>
      </c>
      <c r="R24" s="57" t="s">
        <v>169</v>
      </c>
      <c r="T24" s="236">
        <v>-1</v>
      </c>
      <c r="U24" s="236" t="s">
        <v>59</v>
      </c>
    </row>
    <row r="25" spans="1:21" ht="21" customHeight="1" thickTop="1" thickBot="1" x14ac:dyDescent="0.3">
      <c r="A25" s="621"/>
      <c r="B25" s="71">
        <v>11</v>
      </c>
      <c r="C25" s="756" t="str">
        <f>IFERROR(VLOOKUP(B16,GERAL[],$B$14,FALSE),"")</f>
        <v/>
      </c>
      <c r="D25" s="225" t="str">
        <f>IFERROR(SUMPRODUCT(--(TMetas[GRUPO]=$C$11),--(TMetas[SUBGRUPO]=C25),--(TMetas[ANO]=$I$9),--(TMetas[MÊS]=$K$9),(TMetas[VALOR])),"")</f>
        <v/>
      </c>
      <c r="E25" s="226">
        <f ca="1">IFERROR(SUMPRODUCT(--(BancoDeDados[ano pag]=$I$9),--(BancoDeDados[mês pag]=$K$9),--(BancoDeDados[GRUPO]=$C$11),--(BancoDeDados[SUBGRUPO]=C25),--(BancoDeDados[STATUS]="Pago"),(BancoDeDados[TOTAL])),"")</f>
        <v>0</v>
      </c>
      <c r="F25" s="226">
        <f ca="1">IFERROR(SUMPRODUCT(--(BancoDeDados[ANO VENC]=$I$9),--(BancoDeDados[MÊS VENC]=$K$9),--(BancoDeDados[GRUPO]=$C$11),--(BancoDeDados[SUBGRUPO]=C25),--(BancoDeDados[STATUS]&lt;&gt;"Pago"),(BancoDeDados[TOTAL])),"")</f>
        <v>0</v>
      </c>
      <c r="G25" s="226">
        <f ca="1">IFERROR(SUMPRODUCT(--(BancoDeDados[GRUPO]=$C$11),--(BancoDeDados[SUBGRUPO]=C25),--(BancoDeDados[STATUS]="Vencido"),(BancoDeDados[TOTAL])),"")</f>
        <v>0</v>
      </c>
      <c r="H25" s="18" t="str">
        <f t="shared" ref="H25:H38" ca="1" si="0">IFERROR(D25-E25,"")</f>
        <v/>
      </c>
      <c r="I25" s="357" t="str">
        <f t="shared" ref="I25:I39" ca="1" si="1">IF(D25&lt;E25,"Negativo!","Positivo!")</f>
        <v>Positivo!</v>
      </c>
      <c r="J25" s="236"/>
      <c r="K25" s="346" t="str">
        <f ca="1">IFERROR(E25/$K$22,"")</f>
        <v/>
      </c>
      <c r="L25" s="356">
        <f t="shared" ref="L25:L38" ca="1" si="2">IFERROR(IF(K25=$L$23,"MAIOR CONTA",0),0)</f>
        <v>0</v>
      </c>
      <c r="M25" s="225">
        <f ca="1">IFERROR(SUMPRODUCT(--(BancoDeDados[ano pag]=$I$9),--(BancoDeDados[GRUPO]=$C$11),--(BancoDeDados[SUBGRUPO]=C25),--(BancoDeDados[STATUS]="Pago"),(BancoDeDados[TOTAL])),"")</f>
        <v>0</v>
      </c>
      <c r="N25" s="57" t="str">
        <f t="shared" ref="N25:N38" si="3">C25</f>
        <v/>
      </c>
      <c r="R25" s="57" t="s">
        <v>169</v>
      </c>
      <c r="T25" s="236">
        <v>13</v>
      </c>
      <c r="U25" s="236" t="s">
        <v>49</v>
      </c>
    </row>
    <row r="26" spans="1:21" ht="21" customHeight="1" thickTop="1" thickBot="1" x14ac:dyDescent="0.3">
      <c r="A26" s="606"/>
      <c r="B26" s="71">
        <v>12</v>
      </c>
      <c r="C26" s="756" t="str">
        <f>IFERROR(VLOOKUP(B17,GERAL[],$B$14,FALSE),"")</f>
        <v/>
      </c>
      <c r="D26" s="225" t="str">
        <f>IFERROR(SUMPRODUCT(--(TMetas[GRUPO]=$C$11),--(TMetas[SUBGRUPO]=C26),--(TMetas[ANO]=$I$9),--(TMetas[MÊS]=$K$9),(TMetas[VALOR])),"")</f>
        <v/>
      </c>
      <c r="E26" s="226">
        <f ca="1">IFERROR(SUMPRODUCT(--(BancoDeDados[ano pag]=$I$9),--(BancoDeDados[mês pag]=$K$9),--(BancoDeDados[GRUPO]=$C$11),--(BancoDeDados[SUBGRUPO]=C26),--(BancoDeDados[STATUS]="Pago"),(BancoDeDados[TOTAL])),"")</f>
        <v>0</v>
      </c>
      <c r="F26" s="226">
        <f ca="1">IFERROR(SUMPRODUCT(--(BancoDeDados[ANO VENC]=$I$9),--(BancoDeDados[MÊS VENC]=$K$9),--(BancoDeDados[GRUPO]=$C$11),--(BancoDeDados[SUBGRUPO]=C26),--(BancoDeDados[STATUS]&lt;&gt;"Pago"),(BancoDeDados[TOTAL])),"")</f>
        <v>0</v>
      </c>
      <c r="G26" s="226">
        <f ca="1">IFERROR(SUMPRODUCT(--(BancoDeDados[GRUPO]=$C$11),--(BancoDeDados[SUBGRUPO]=C26),--(BancoDeDados[STATUS]="Vencido"),(BancoDeDados[TOTAL])),"")</f>
        <v>0</v>
      </c>
      <c r="H26" s="18" t="str">
        <f t="shared" ca="1" si="0"/>
        <v/>
      </c>
      <c r="I26" s="357" t="str">
        <f t="shared" ca="1" si="1"/>
        <v>Positivo!</v>
      </c>
      <c r="J26" s="236"/>
      <c r="K26" s="346" t="str">
        <f t="shared" ref="K26:K38" ca="1" si="4">IFERROR(E26/$K$22,"")</f>
        <v/>
      </c>
      <c r="L26" s="356">
        <f t="shared" ca="1" si="2"/>
        <v>0</v>
      </c>
      <c r="M26" s="225">
        <f ca="1">IFERROR(SUMPRODUCT(--(BancoDeDados[ano pag]=$I$9),--(BancoDeDados[GRUPO]=$C$11),--(BancoDeDados[SUBGRUPO]=C26),--(BancoDeDados[STATUS]="Pago"),(BancoDeDados[TOTAL])),"")</f>
        <v>0</v>
      </c>
      <c r="N26" s="57" t="str">
        <f t="shared" si="3"/>
        <v/>
      </c>
      <c r="R26" s="57" t="s">
        <v>169</v>
      </c>
      <c r="T26" s="236">
        <v>14</v>
      </c>
      <c r="U26" s="236" t="s">
        <v>50</v>
      </c>
    </row>
    <row r="27" spans="1:21" ht="21" customHeight="1" thickTop="1" thickBot="1" x14ac:dyDescent="0.3">
      <c r="A27" s="621"/>
      <c r="B27" s="71">
        <v>13</v>
      </c>
      <c r="C27" s="756" t="str">
        <f>IFERROR(VLOOKUP(B18,GERAL[],$B$14,FALSE),"")</f>
        <v/>
      </c>
      <c r="D27" s="225" t="str">
        <f>IFERROR(SUMPRODUCT(--(TMetas[GRUPO]=$C$11),--(TMetas[SUBGRUPO]=C27),--(TMetas[ANO]=$I$9),--(TMetas[MÊS]=$K$9),(TMetas[VALOR])),"")</f>
        <v/>
      </c>
      <c r="E27" s="226">
        <f ca="1">IFERROR(SUMPRODUCT(--(BancoDeDados[ano pag]=$I$9),--(BancoDeDados[mês pag]=$K$9),--(BancoDeDados[GRUPO]=$C$11),--(BancoDeDados[SUBGRUPO]=C27),--(BancoDeDados[STATUS]="Pago"),(BancoDeDados[TOTAL])),"")</f>
        <v>0</v>
      </c>
      <c r="F27" s="226">
        <f ca="1">IFERROR(SUMPRODUCT(--(BancoDeDados[ANO VENC]=$I$9),--(BancoDeDados[MÊS VENC]=$K$9),--(BancoDeDados[GRUPO]=$C$11),--(BancoDeDados[SUBGRUPO]=C27),--(BancoDeDados[STATUS]&lt;&gt;"Pago"),(BancoDeDados[TOTAL])),"")</f>
        <v>0</v>
      </c>
      <c r="G27" s="226">
        <f ca="1">IFERROR(SUMPRODUCT(--(BancoDeDados[GRUPO]=$C$11),--(BancoDeDados[SUBGRUPO]=C27),--(BancoDeDados[STATUS]="Vencido"),(BancoDeDados[TOTAL])),"")</f>
        <v>0</v>
      </c>
      <c r="H27" s="18" t="str">
        <f t="shared" ca="1" si="0"/>
        <v/>
      </c>
      <c r="I27" s="357" t="str">
        <f t="shared" ca="1" si="1"/>
        <v>Positivo!</v>
      </c>
      <c r="J27" s="236"/>
      <c r="K27" s="346" t="str">
        <f t="shared" ca="1" si="4"/>
        <v/>
      </c>
      <c r="L27" s="356">
        <f t="shared" ca="1" si="2"/>
        <v>0</v>
      </c>
      <c r="M27" s="225">
        <f ca="1">IFERROR(SUMPRODUCT(--(BancoDeDados[ano pag]=$I$9),--(BancoDeDados[GRUPO]=$C$11),--(BancoDeDados[SUBGRUPO]=C27),--(BancoDeDados[STATUS]="Pago"),(BancoDeDados[TOTAL])),"")</f>
        <v>0</v>
      </c>
      <c r="N27" s="57" t="str">
        <f t="shared" si="3"/>
        <v/>
      </c>
      <c r="R27" s="57" t="s">
        <v>169</v>
      </c>
    </row>
    <row r="28" spans="1:21" ht="21" customHeight="1" thickTop="1" thickBot="1" x14ac:dyDescent="0.3">
      <c r="A28" s="621"/>
      <c r="B28" s="71">
        <v>14</v>
      </c>
      <c r="C28" s="756" t="str">
        <f>IFERROR(VLOOKUP(B19,GERAL[],$B$14,FALSE),"")</f>
        <v/>
      </c>
      <c r="D28" s="225" t="str">
        <f>IFERROR(SUMPRODUCT(--(TMetas[GRUPO]=$C$11),--(TMetas[SUBGRUPO]=C28),--(TMetas[ANO]=$I$9),--(TMetas[MÊS]=$K$9),(TMetas[VALOR])),"")</f>
        <v/>
      </c>
      <c r="E28" s="226">
        <f ca="1">IFERROR(SUMPRODUCT(--(BancoDeDados[ano pag]=$I$9),--(BancoDeDados[mês pag]=$K$9),--(BancoDeDados[GRUPO]=$C$11),--(BancoDeDados[SUBGRUPO]=C28),--(BancoDeDados[STATUS]="Pago"),(BancoDeDados[TOTAL])),"")</f>
        <v>0</v>
      </c>
      <c r="F28" s="226">
        <f ca="1">IFERROR(SUMPRODUCT(--(BancoDeDados[ANO VENC]=$I$9),--(BancoDeDados[MÊS VENC]=$K$9),--(BancoDeDados[GRUPO]=$C$11),--(BancoDeDados[SUBGRUPO]=C28),--(BancoDeDados[STATUS]&lt;&gt;"Pago"),(BancoDeDados[TOTAL])),"")</f>
        <v>0</v>
      </c>
      <c r="G28" s="226">
        <f ca="1">IFERROR(SUMPRODUCT(--(BancoDeDados[GRUPO]=$C$11),--(BancoDeDados[SUBGRUPO]=C28),--(BancoDeDados[STATUS]="Vencido"),(BancoDeDados[TOTAL])),"")</f>
        <v>0</v>
      </c>
      <c r="H28" s="18" t="str">
        <f t="shared" ca="1" si="0"/>
        <v/>
      </c>
      <c r="I28" s="357" t="str">
        <f t="shared" ca="1" si="1"/>
        <v>Positivo!</v>
      </c>
      <c r="J28" s="236"/>
      <c r="K28" s="346" t="str">
        <f t="shared" ca="1" si="4"/>
        <v/>
      </c>
      <c r="L28" s="356">
        <f t="shared" ca="1" si="2"/>
        <v>0</v>
      </c>
      <c r="M28" s="225">
        <f ca="1">IFERROR(SUMPRODUCT(--(BancoDeDados[ano pag]=$I$9),--(BancoDeDados[GRUPO]=$C$11),--(BancoDeDados[SUBGRUPO]=C28),--(BancoDeDados[STATUS]="Pago"),(BancoDeDados[TOTAL])),"")</f>
        <v>0</v>
      </c>
      <c r="N28" s="57" t="str">
        <f t="shared" si="3"/>
        <v/>
      </c>
      <c r="R28" s="57" t="s">
        <v>169</v>
      </c>
    </row>
    <row r="29" spans="1:21" ht="21" customHeight="1" thickTop="1" thickBot="1" x14ac:dyDescent="0.3">
      <c r="A29" s="621"/>
      <c r="B29" s="71">
        <v>15</v>
      </c>
      <c r="C29" s="756" t="str">
        <f>IFERROR(VLOOKUP(B20,GERAL[],$B$14,FALSE),"")</f>
        <v/>
      </c>
      <c r="D29" s="225" t="str">
        <f>IFERROR(SUMPRODUCT(--(TMetas[GRUPO]=$C$11),--(TMetas[SUBGRUPO]=C29),--(TMetas[ANO]=$I$9),--(TMetas[MÊS]=$K$9),(TMetas[VALOR])),"")</f>
        <v/>
      </c>
      <c r="E29" s="226">
        <f ca="1">IFERROR(SUMPRODUCT(--(BancoDeDados[ano pag]=$I$9),--(BancoDeDados[mês pag]=$K$9),--(BancoDeDados[GRUPO]=$C$11),--(BancoDeDados[SUBGRUPO]=C29),--(BancoDeDados[STATUS]="Pago"),(BancoDeDados[TOTAL])),"")</f>
        <v>0</v>
      </c>
      <c r="F29" s="226">
        <f ca="1">IFERROR(SUMPRODUCT(--(BancoDeDados[ANO VENC]=$I$9),--(BancoDeDados[MÊS VENC]=$K$9),--(BancoDeDados[GRUPO]=$C$11),--(BancoDeDados[SUBGRUPO]=C29),--(BancoDeDados[STATUS]&lt;&gt;"Pago"),(BancoDeDados[TOTAL])),"")</f>
        <v>0</v>
      </c>
      <c r="G29" s="226">
        <f ca="1">IFERROR(SUMPRODUCT(--(BancoDeDados[GRUPO]=$C$11),--(BancoDeDados[SUBGRUPO]=C29),--(BancoDeDados[STATUS]="Vencido"),(BancoDeDados[TOTAL])),"")</f>
        <v>0</v>
      </c>
      <c r="H29" s="18" t="str">
        <f t="shared" ca="1" si="0"/>
        <v/>
      </c>
      <c r="I29" s="357" t="str">
        <f t="shared" ca="1" si="1"/>
        <v>Positivo!</v>
      </c>
      <c r="J29" s="236"/>
      <c r="K29" s="346" t="str">
        <f t="shared" ca="1" si="4"/>
        <v/>
      </c>
      <c r="L29" s="356">
        <f t="shared" ca="1" si="2"/>
        <v>0</v>
      </c>
      <c r="M29" s="225">
        <f ca="1">IFERROR(SUMPRODUCT(--(BancoDeDados[ano pag]=$I$9),--(BancoDeDados[GRUPO]=$C$11),--(BancoDeDados[SUBGRUPO]=C29),--(BancoDeDados[STATUS]="Pago"),(BancoDeDados[TOTAL])),"")</f>
        <v>0</v>
      </c>
      <c r="N29" s="57" t="str">
        <f t="shared" si="3"/>
        <v/>
      </c>
      <c r="R29" s="57" t="s">
        <v>169</v>
      </c>
    </row>
    <row r="30" spans="1:21" s="57" customFormat="1" ht="21" customHeight="1" thickTop="1" thickBot="1" x14ac:dyDescent="0.3">
      <c r="A30" s="621"/>
      <c r="B30" s="6"/>
      <c r="C30" s="756" t="str">
        <f>IFERROR(VLOOKUP(B21,GERAL[],$B$14,FALSE),"")</f>
        <v/>
      </c>
      <c r="D30" s="225" t="str">
        <f>IFERROR(SUMPRODUCT(--(TMetas[GRUPO]=$C$11),--(TMetas[SUBGRUPO]=C30),--(TMetas[ANO]=$I$9),--(TMetas[MÊS]=$K$9),(TMetas[VALOR])),"")</f>
        <v/>
      </c>
      <c r="E30" s="226">
        <f ca="1">IFERROR(SUMPRODUCT(--(BancoDeDados[ano pag]=$I$9),--(BancoDeDados[mês pag]=$K$9),--(BancoDeDados[GRUPO]=$C$11),--(BancoDeDados[SUBGRUPO]=C30),--(BancoDeDados[STATUS]="Pago"),(BancoDeDados[TOTAL])),"")</f>
        <v>0</v>
      </c>
      <c r="F30" s="226">
        <f ca="1">IFERROR(SUMPRODUCT(--(BancoDeDados[ANO VENC]=$I$9),--(BancoDeDados[MÊS VENC]=$K$9),--(BancoDeDados[GRUPO]=$C$11),--(BancoDeDados[SUBGRUPO]=C30),--(BancoDeDados[STATUS]&lt;&gt;"Pago"),(BancoDeDados[TOTAL])),"")</f>
        <v>0</v>
      </c>
      <c r="G30" s="226">
        <f ca="1">IFERROR(SUMPRODUCT(--(BancoDeDados[GRUPO]=$C$11),--(BancoDeDados[SUBGRUPO]=C30),--(BancoDeDados[STATUS]="Vencido"),(BancoDeDados[TOTAL])),"")</f>
        <v>0</v>
      </c>
      <c r="H30" s="18" t="str">
        <f t="shared" ca="1" si="0"/>
        <v/>
      </c>
      <c r="I30" s="357" t="str">
        <f t="shared" ca="1" si="1"/>
        <v>Positivo!</v>
      </c>
      <c r="J30" s="236"/>
      <c r="K30" s="346" t="str">
        <f t="shared" ca="1" si="4"/>
        <v/>
      </c>
      <c r="L30" s="356">
        <f t="shared" ca="1" si="2"/>
        <v>0</v>
      </c>
      <c r="M30" s="225">
        <f ca="1">IFERROR(SUMPRODUCT(--(BancoDeDados[ano pag]=$I$9),--(BancoDeDados[GRUPO]=$C$11),--(BancoDeDados[SUBGRUPO]=C30),--(BancoDeDados[STATUS]="Pago"),(BancoDeDados[TOTAL])),"")</f>
        <v>0</v>
      </c>
      <c r="N30" s="57" t="str">
        <f t="shared" si="3"/>
        <v/>
      </c>
      <c r="R30" s="57" t="s">
        <v>169</v>
      </c>
    </row>
    <row r="31" spans="1:21" s="57" customFormat="1" ht="21" customHeight="1" thickTop="1" thickBot="1" x14ac:dyDescent="0.3">
      <c r="A31" s="621"/>
      <c r="B31" s="6"/>
      <c r="C31" s="756" t="str">
        <f>IFERROR(VLOOKUP(B22,GERAL[],$B$14,FALSE),"")</f>
        <v/>
      </c>
      <c r="D31" s="225" t="str">
        <f>IFERROR(SUMPRODUCT(--(TMetas[GRUPO]=$C$11),--(TMetas[SUBGRUPO]=C31),--(TMetas[ANO]=$I$9),--(TMetas[MÊS]=$K$9),(TMetas[VALOR])),"")</f>
        <v/>
      </c>
      <c r="E31" s="226">
        <f ca="1">IFERROR(SUMPRODUCT(--(BancoDeDados[ano pag]=$I$9),--(BancoDeDados[mês pag]=$K$9),--(BancoDeDados[GRUPO]=$C$11),--(BancoDeDados[SUBGRUPO]=C31),--(BancoDeDados[STATUS]="Pago"),(BancoDeDados[TOTAL])),"")</f>
        <v>0</v>
      </c>
      <c r="F31" s="226">
        <f ca="1">IFERROR(SUMPRODUCT(--(BancoDeDados[ANO VENC]=$I$9),--(BancoDeDados[MÊS VENC]=$K$9),--(BancoDeDados[GRUPO]=$C$11),--(BancoDeDados[SUBGRUPO]=C31),--(BancoDeDados[STATUS]&lt;&gt;"Pago"),(BancoDeDados[TOTAL])),"")</f>
        <v>0</v>
      </c>
      <c r="G31" s="226">
        <f ca="1">IFERROR(SUMPRODUCT(--(BancoDeDados[GRUPO]=$C$11),--(BancoDeDados[SUBGRUPO]=C31),--(BancoDeDados[STATUS]="Vencido"),(BancoDeDados[TOTAL])),"")</f>
        <v>0</v>
      </c>
      <c r="H31" s="18" t="str">
        <f t="shared" ca="1" si="0"/>
        <v/>
      </c>
      <c r="I31" s="357" t="str">
        <f t="shared" ca="1" si="1"/>
        <v>Positivo!</v>
      </c>
      <c r="J31" s="236"/>
      <c r="K31" s="346" t="str">
        <f t="shared" ca="1" si="4"/>
        <v/>
      </c>
      <c r="L31" s="356">
        <f t="shared" ca="1" si="2"/>
        <v>0</v>
      </c>
      <c r="M31" s="225">
        <f ca="1">IFERROR(SUMPRODUCT(--(BancoDeDados[ano pag]=$I$9),--(BancoDeDados[GRUPO]=$C$11),--(BancoDeDados[SUBGRUPO]=C31),--(BancoDeDados[STATUS]="Pago"),(BancoDeDados[TOTAL])),"")</f>
        <v>0</v>
      </c>
      <c r="N31" s="57" t="str">
        <f t="shared" si="3"/>
        <v/>
      </c>
      <c r="R31" s="57" t="s">
        <v>169</v>
      </c>
    </row>
    <row r="32" spans="1:21" s="57" customFormat="1" ht="21" customHeight="1" thickTop="1" thickBot="1" x14ac:dyDescent="0.3">
      <c r="A32" s="621"/>
      <c r="B32" s="6"/>
      <c r="C32" s="756" t="str">
        <f>IFERROR(VLOOKUP(B23,GERAL[],$B$14,FALSE),"")</f>
        <v/>
      </c>
      <c r="D32" s="225" t="str">
        <f>IFERROR(SUMPRODUCT(--(TMetas[GRUPO]=$C$11),--(TMetas[SUBGRUPO]=C32),--(TMetas[ANO]=$I$9),--(TMetas[MÊS]=$K$9),(TMetas[VALOR])),"")</f>
        <v/>
      </c>
      <c r="E32" s="226">
        <f ca="1">IFERROR(SUMPRODUCT(--(BancoDeDados[ano pag]=$I$9),--(BancoDeDados[mês pag]=$K$9),--(BancoDeDados[GRUPO]=$C$11),--(BancoDeDados[SUBGRUPO]=C32),--(BancoDeDados[STATUS]="Pago"),(BancoDeDados[TOTAL])),"")</f>
        <v>0</v>
      </c>
      <c r="F32" s="226">
        <f ca="1">IFERROR(SUMPRODUCT(--(BancoDeDados[ANO VENC]=$I$9),--(BancoDeDados[MÊS VENC]=$K$9),--(BancoDeDados[GRUPO]=$C$11),--(BancoDeDados[SUBGRUPO]=C32),--(BancoDeDados[STATUS]&lt;&gt;"Pago"),(BancoDeDados[TOTAL])),"")</f>
        <v>0</v>
      </c>
      <c r="G32" s="226">
        <f ca="1">IFERROR(SUMPRODUCT(--(BancoDeDados[GRUPO]=$C$11),--(BancoDeDados[SUBGRUPO]=C32),--(BancoDeDados[STATUS]="Vencido"),(BancoDeDados[TOTAL])),"")</f>
        <v>0</v>
      </c>
      <c r="H32" s="18" t="str">
        <f t="shared" ca="1" si="0"/>
        <v/>
      </c>
      <c r="I32" s="357" t="str">
        <f t="shared" ca="1" si="1"/>
        <v>Positivo!</v>
      </c>
      <c r="J32" s="236"/>
      <c r="K32" s="346" t="str">
        <f t="shared" ca="1" si="4"/>
        <v/>
      </c>
      <c r="L32" s="356">
        <f t="shared" ca="1" si="2"/>
        <v>0</v>
      </c>
      <c r="M32" s="225">
        <f ca="1">IFERROR(SUMPRODUCT(--(BancoDeDados[ano pag]=$I$9),--(BancoDeDados[GRUPO]=$C$11),--(BancoDeDados[SUBGRUPO]=C32),--(BancoDeDados[STATUS]="Pago"),(BancoDeDados[TOTAL])),"")</f>
        <v>0</v>
      </c>
      <c r="N32" s="57" t="str">
        <f t="shared" si="3"/>
        <v/>
      </c>
      <c r="R32" s="57" t="s">
        <v>169</v>
      </c>
    </row>
    <row r="33" spans="1:18" s="57" customFormat="1" ht="21" customHeight="1" thickTop="1" thickBot="1" x14ac:dyDescent="0.3">
      <c r="A33" s="621"/>
      <c r="B33" s="6"/>
      <c r="C33" s="756" t="str">
        <f>IFERROR(VLOOKUP(B24,GERAL[],$B$14,FALSE),"")</f>
        <v/>
      </c>
      <c r="D33" s="225" t="str">
        <f>IFERROR(SUMPRODUCT(--(TMetas[GRUPO]=$C$11),--(TMetas[SUBGRUPO]=C33),--(TMetas[ANO]=$I$9),--(TMetas[MÊS]=$K$9),(TMetas[VALOR])),"")</f>
        <v/>
      </c>
      <c r="E33" s="226">
        <f ca="1">IFERROR(SUMPRODUCT(--(BancoDeDados[ano pag]=$I$9),--(BancoDeDados[mês pag]=$K$9),--(BancoDeDados[GRUPO]=$C$11),--(BancoDeDados[SUBGRUPO]=C33),--(BancoDeDados[STATUS]="Pago"),(BancoDeDados[TOTAL])),"")</f>
        <v>0</v>
      </c>
      <c r="F33" s="226">
        <f ca="1">IFERROR(SUMPRODUCT(--(BancoDeDados[ANO VENC]=$I$9),--(BancoDeDados[MÊS VENC]=$K$9),--(BancoDeDados[GRUPO]=$C$11),--(BancoDeDados[SUBGRUPO]=C33),--(BancoDeDados[STATUS]&lt;&gt;"Pago"),(BancoDeDados[TOTAL])),"")</f>
        <v>0</v>
      </c>
      <c r="G33" s="226">
        <f ca="1">IFERROR(SUMPRODUCT(--(BancoDeDados[GRUPO]=$C$11),--(BancoDeDados[SUBGRUPO]=C33),--(BancoDeDados[STATUS]="Vencido"),(BancoDeDados[TOTAL])),"")</f>
        <v>0</v>
      </c>
      <c r="H33" s="18" t="str">
        <f t="shared" ca="1" si="0"/>
        <v/>
      </c>
      <c r="I33" s="357" t="str">
        <f t="shared" ca="1" si="1"/>
        <v>Positivo!</v>
      </c>
      <c r="J33" s="236"/>
      <c r="K33" s="346" t="str">
        <f t="shared" ca="1" si="4"/>
        <v/>
      </c>
      <c r="L33" s="356">
        <f t="shared" ca="1" si="2"/>
        <v>0</v>
      </c>
      <c r="M33" s="225">
        <f ca="1">IFERROR(SUMPRODUCT(--(BancoDeDados[ano pag]=$I$9),--(BancoDeDados[GRUPO]=$C$11),--(BancoDeDados[SUBGRUPO]=C33),--(BancoDeDados[STATUS]="Pago"),(BancoDeDados[TOTAL])),"")</f>
        <v>0</v>
      </c>
      <c r="N33" s="57" t="str">
        <f t="shared" si="3"/>
        <v/>
      </c>
      <c r="R33" s="57" t="s">
        <v>169</v>
      </c>
    </row>
    <row r="34" spans="1:18" s="57" customFormat="1" ht="21" customHeight="1" thickTop="1" thickBot="1" x14ac:dyDescent="0.3">
      <c r="A34" s="621"/>
      <c r="B34" s="4"/>
      <c r="C34" s="756" t="str">
        <f>IFERROR(VLOOKUP(B25,GERAL[],$B$14,FALSE),"")</f>
        <v/>
      </c>
      <c r="D34" s="225" t="str">
        <f>IFERROR(SUMPRODUCT(--(TMetas[GRUPO]=$C$11),--(TMetas[SUBGRUPO]=C34),--(TMetas[ANO]=$I$9),--(TMetas[MÊS]=$K$9),(TMetas[VALOR])),"")</f>
        <v/>
      </c>
      <c r="E34" s="226">
        <f ca="1">IFERROR(SUMPRODUCT(--(BancoDeDados[ano pag]=$I$9),--(BancoDeDados[mês pag]=$K$9),--(BancoDeDados[GRUPO]=$C$11),--(BancoDeDados[SUBGRUPO]=C34),--(BancoDeDados[STATUS]="Pago"),(BancoDeDados[TOTAL])),"")</f>
        <v>0</v>
      </c>
      <c r="F34" s="226">
        <f ca="1">IFERROR(SUMPRODUCT(--(BancoDeDados[ANO VENC]=$I$9),--(BancoDeDados[MÊS VENC]=$K$9),--(BancoDeDados[GRUPO]=$C$11),--(BancoDeDados[SUBGRUPO]=C34),--(BancoDeDados[STATUS]&lt;&gt;"Pago"),(BancoDeDados[TOTAL])),"")</f>
        <v>0</v>
      </c>
      <c r="G34" s="226">
        <f ca="1">IFERROR(SUMPRODUCT(--(BancoDeDados[GRUPO]=$C$11),--(BancoDeDados[SUBGRUPO]=C34),--(BancoDeDados[STATUS]="Vencido"),(BancoDeDados[TOTAL])),"")</f>
        <v>0</v>
      </c>
      <c r="H34" s="18" t="str">
        <f t="shared" ca="1" si="0"/>
        <v/>
      </c>
      <c r="I34" s="357" t="str">
        <f t="shared" ca="1" si="1"/>
        <v>Positivo!</v>
      </c>
      <c r="J34" s="236"/>
      <c r="K34" s="346" t="str">
        <f t="shared" ca="1" si="4"/>
        <v/>
      </c>
      <c r="L34" s="356">
        <f t="shared" ca="1" si="2"/>
        <v>0</v>
      </c>
      <c r="M34" s="225">
        <f ca="1">IFERROR(SUMPRODUCT(--(BancoDeDados[ano pag]=$I$9),--(BancoDeDados[GRUPO]=$C$11),--(BancoDeDados[SUBGRUPO]=C34),--(BancoDeDados[STATUS]="Pago"),(BancoDeDados[TOTAL])),"")</f>
        <v>0</v>
      </c>
      <c r="N34" s="57" t="str">
        <f t="shared" si="3"/>
        <v/>
      </c>
      <c r="R34" s="57" t="s">
        <v>169</v>
      </c>
    </row>
    <row r="35" spans="1:18" s="57" customFormat="1" ht="21" customHeight="1" thickTop="1" thickBot="1" x14ac:dyDescent="0.3">
      <c r="A35" s="621"/>
      <c r="B35" s="4"/>
      <c r="C35" s="756" t="str">
        <f>IFERROR(VLOOKUP(B26,GERAL[],$B$14,FALSE),"")</f>
        <v/>
      </c>
      <c r="D35" s="225" t="str">
        <f>IFERROR(SUMPRODUCT(--(TMetas[GRUPO]=$C$11),--(TMetas[SUBGRUPO]=C35),--(TMetas[ANO]=$I$9),--(TMetas[MÊS]=$K$9),(TMetas[VALOR])),"")</f>
        <v/>
      </c>
      <c r="E35" s="226">
        <f ca="1">IFERROR(SUMPRODUCT(--(BancoDeDados[ano pag]=$I$9),--(BancoDeDados[mês pag]=$K$9),--(BancoDeDados[GRUPO]=$C$11),--(BancoDeDados[SUBGRUPO]=C35),--(BancoDeDados[STATUS]="Pago"),(BancoDeDados[TOTAL])),"")</f>
        <v>0</v>
      </c>
      <c r="F35" s="226">
        <f ca="1">IFERROR(SUMPRODUCT(--(BancoDeDados[ANO VENC]=$I$9),--(BancoDeDados[MÊS VENC]=$K$9),--(BancoDeDados[GRUPO]=$C$11),--(BancoDeDados[SUBGRUPO]=C35),--(BancoDeDados[STATUS]&lt;&gt;"Pago"),(BancoDeDados[TOTAL])),"")</f>
        <v>0</v>
      </c>
      <c r="G35" s="226">
        <f ca="1">IFERROR(SUMPRODUCT(--(BancoDeDados[GRUPO]=$C$11),--(BancoDeDados[SUBGRUPO]=C35),--(BancoDeDados[STATUS]="Vencido"),(BancoDeDados[TOTAL])),"")</f>
        <v>0</v>
      </c>
      <c r="H35" s="18" t="str">
        <f t="shared" ca="1" si="0"/>
        <v/>
      </c>
      <c r="I35" s="357" t="str">
        <f t="shared" ca="1" si="1"/>
        <v>Positivo!</v>
      </c>
      <c r="J35" s="236"/>
      <c r="K35" s="346" t="str">
        <f t="shared" ca="1" si="4"/>
        <v/>
      </c>
      <c r="L35" s="356">
        <f t="shared" ca="1" si="2"/>
        <v>0</v>
      </c>
      <c r="M35" s="225">
        <f ca="1">IFERROR(SUMPRODUCT(--(BancoDeDados[ano pag]=$I$9),--(BancoDeDados[GRUPO]=$C$11),--(BancoDeDados[SUBGRUPO]=C35),--(BancoDeDados[STATUS]="Pago"),(BancoDeDados[TOTAL])),"")</f>
        <v>0</v>
      </c>
      <c r="N35" s="57" t="str">
        <f t="shared" si="3"/>
        <v/>
      </c>
      <c r="R35" s="57" t="s">
        <v>169</v>
      </c>
    </row>
    <row r="36" spans="1:18" s="57" customFormat="1" ht="21" customHeight="1" thickTop="1" thickBot="1" x14ac:dyDescent="0.3">
      <c r="A36" s="621"/>
      <c r="B36" s="4"/>
      <c r="C36" s="756" t="str">
        <f>IFERROR(VLOOKUP(B27,GERAL[],$B$14,FALSE),"")</f>
        <v/>
      </c>
      <c r="D36" s="225" t="str">
        <f>IFERROR(SUMPRODUCT(--(TMetas[GRUPO]=$C$11),--(TMetas[SUBGRUPO]=C36),--(TMetas[ANO]=$I$9),--(TMetas[MÊS]=$K$9),(TMetas[VALOR])),"")</f>
        <v/>
      </c>
      <c r="E36" s="226">
        <f ca="1">IFERROR(SUMPRODUCT(--(BancoDeDados[ano pag]=$I$9),--(BancoDeDados[mês pag]=$K$9),--(BancoDeDados[GRUPO]=$C$11),--(BancoDeDados[SUBGRUPO]=C36),--(BancoDeDados[STATUS]="Pago"),(BancoDeDados[TOTAL])),"")</f>
        <v>0</v>
      </c>
      <c r="F36" s="226">
        <f ca="1">IFERROR(SUMPRODUCT(--(BancoDeDados[ANO VENC]=$I$9),--(BancoDeDados[MÊS VENC]=$K$9),--(BancoDeDados[GRUPO]=$C$11),--(BancoDeDados[SUBGRUPO]=C36),--(BancoDeDados[STATUS]&lt;&gt;"Pago"),(BancoDeDados[TOTAL])),"")</f>
        <v>0</v>
      </c>
      <c r="G36" s="226">
        <f ca="1">IFERROR(SUMPRODUCT(--(BancoDeDados[GRUPO]=$C$11),--(BancoDeDados[SUBGRUPO]=C36),--(BancoDeDados[STATUS]="Vencido"),(BancoDeDados[TOTAL])),"")</f>
        <v>0</v>
      </c>
      <c r="H36" s="18" t="str">
        <f t="shared" ca="1" si="0"/>
        <v/>
      </c>
      <c r="I36" s="357" t="str">
        <f t="shared" ca="1" si="1"/>
        <v>Positivo!</v>
      </c>
      <c r="J36" s="55"/>
      <c r="K36" s="346" t="str">
        <f t="shared" ca="1" si="4"/>
        <v/>
      </c>
      <c r="L36" s="356">
        <f t="shared" ca="1" si="2"/>
        <v>0</v>
      </c>
      <c r="M36" s="225">
        <f ca="1">IFERROR(SUMPRODUCT(--(BancoDeDados[ano pag]=$I$9),--(BancoDeDados[GRUPO]=$C$11),--(BancoDeDados[SUBGRUPO]=C36),--(BancoDeDados[STATUS]="Pago"),(BancoDeDados[TOTAL])),"")</f>
        <v>0</v>
      </c>
      <c r="N36" s="57" t="str">
        <f t="shared" si="3"/>
        <v/>
      </c>
      <c r="R36" s="57" t="s">
        <v>169</v>
      </c>
    </row>
    <row r="37" spans="1:18" s="57" customFormat="1" ht="21" customHeight="1" thickTop="1" thickBot="1" x14ac:dyDescent="0.3">
      <c r="A37" s="621"/>
      <c r="B37" s="4"/>
      <c r="C37" s="756" t="str">
        <f>IFERROR(VLOOKUP(B28,GERAL[],$B$14,FALSE),"")</f>
        <v/>
      </c>
      <c r="D37" s="225" t="str">
        <f>IFERROR(SUMPRODUCT(--(TMetas[GRUPO]=$C$11),--(TMetas[SUBGRUPO]=C37),--(TMetas[ANO]=$I$9),--(TMetas[MÊS]=$K$9),(TMetas[VALOR])),"")</f>
        <v/>
      </c>
      <c r="E37" s="226">
        <f ca="1">IFERROR(SUMPRODUCT(--(BancoDeDados[ano pag]=$I$9),--(BancoDeDados[mês pag]=$K$9),--(BancoDeDados[GRUPO]=$C$11),--(BancoDeDados[SUBGRUPO]=C37),--(BancoDeDados[STATUS]="Pago"),(BancoDeDados[TOTAL])),"")</f>
        <v>0</v>
      </c>
      <c r="F37" s="226">
        <f ca="1">IFERROR(SUMPRODUCT(--(BancoDeDados[ANO VENC]=$I$9),--(BancoDeDados[MÊS VENC]=$K$9),--(BancoDeDados[GRUPO]=$C$11),--(BancoDeDados[SUBGRUPO]=C37),--(BancoDeDados[STATUS]&lt;&gt;"Pago"),(BancoDeDados[TOTAL])),"")</f>
        <v>0</v>
      </c>
      <c r="G37" s="226">
        <f ca="1">IFERROR(SUMPRODUCT(--(BancoDeDados[GRUPO]=$C$11),--(BancoDeDados[SUBGRUPO]=C37),--(BancoDeDados[STATUS]="Vencido"),(BancoDeDados[TOTAL])),"")</f>
        <v>0</v>
      </c>
      <c r="H37" s="18" t="str">
        <f t="shared" ca="1" si="0"/>
        <v/>
      </c>
      <c r="I37" s="357" t="str">
        <f t="shared" ca="1" si="1"/>
        <v>Positivo!</v>
      </c>
      <c r="J37" s="55"/>
      <c r="K37" s="346" t="str">
        <f t="shared" ca="1" si="4"/>
        <v/>
      </c>
      <c r="L37" s="356">
        <f t="shared" ca="1" si="2"/>
        <v>0</v>
      </c>
      <c r="M37" s="225">
        <f ca="1">IFERROR(SUMPRODUCT(--(BancoDeDados[ano pag]=$I$9),--(BancoDeDados[GRUPO]=$C$11),--(BancoDeDados[SUBGRUPO]=C37),--(BancoDeDados[STATUS]="Pago"),(BancoDeDados[TOTAL])),"")</f>
        <v>0</v>
      </c>
      <c r="N37" s="57" t="str">
        <f t="shared" si="3"/>
        <v/>
      </c>
      <c r="R37" s="57" t="s">
        <v>169</v>
      </c>
    </row>
    <row r="38" spans="1:18" s="57" customFormat="1" ht="21" customHeight="1" thickTop="1" thickBot="1" x14ac:dyDescent="0.3">
      <c r="A38" s="621"/>
      <c r="B38" s="4"/>
      <c r="C38" s="756" t="str">
        <f>IFERROR(VLOOKUP(B29,GERAL[],$B$14,FALSE),"")</f>
        <v/>
      </c>
      <c r="D38" s="225" t="str">
        <f>IFERROR(SUMPRODUCT(--(TMetas[GRUPO]=$C$11),--(TMetas[SUBGRUPO]=C38),--(TMetas[ANO]=$I$9),--(TMetas[MÊS]=$K$9),(TMetas[VALOR])),"")</f>
        <v/>
      </c>
      <c r="E38" s="226">
        <f ca="1">IFERROR(SUMPRODUCT(--(BancoDeDados[ano pag]=$I$9),--(BancoDeDados[mês pag]=$K$9),--(BancoDeDados[GRUPO]=$C$11),--(BancoDeDados[SUBGRUPO]=C38),--(BancoDeDados[STATUS]="Pago"),(BancoDeDados[TOTAL])),"")</f>
        <v>0</v>
      </c>
      <c r="F38" s="226">
        <f ca="1">IFERROR(SUMPRODUCT(--(BancoDeDados[ANO VENC]=$I$9),--(BancoDeDados[MÊS VENC]=$K$9),--(BancoDeDados[GRUPO]=$C$11),--(BancoDeDados[SUBGRUPO]=C38),--(BancoDeDados[STATUS]&lt;&gt;"Pago"),(BancoDeDados[TOTAL])),"")</f>
        <v>0</v>
      </c>
      <c r="G38" s="226">
        <f ca="1">IFERROR(SUMPRODUCT(--(BancoDeDados[GRUPO]=$C$11),--(BancoDeDados[SUBGRUPO]=C38),--(BancoDeDados[STATUS]="Vencido"),(BancoDeDados[TOTAL])),"")</f>
        <v>0</v>
      </c>
      <c r="H38" s="18" t="str">
        <f t="shared" ca="1" si="0"/>
        <v/>
      </c>
      <c r="I38" s="357" t="str">
        <f t="shared" ca="1" si="1"/>
        <v>Positivo!</v>
      </c>
      <c r="J38" s="55"/>
      <c r="K38" s="346" t="str">
        <f t="shared" ca="1" si="4"/>
        <v/>
      </c>
      <c r="L38" s="356">
        <f t="shared" ca="1" si="2"/>
        <v>0</v>
      </c>
      <c r="M38" s="225">
        <f ca="1">IFERROR(SUMPRODUCT(--(BancoDeDados[ano pag]=$I$9),--(BancoDeDados[GRUPO]=$C$11),--(BancoDeDados[SUBGRUPO]=C38),--(BancoDeDados[STATUS]="Pago"),(BancoDeDados[TOTAL])),"")</f>
        <v>0</v>
      </c>
      <c r="N38" s="57" t="str">
        <f t="shared" si="3"/>
        <v/>
      </c>
      <c r="R38" s="57" t="s">
        <v>169</v>
      </c>
    </row>
    <row r="39" spans="1:18" ht="21" customHeight="1" thickTop="1" thickBot="1" x14ac:dyDescent="0.3">
      <c r="A39" s="621"/>
      <c r="C39" s="757" t="s">
        <v>144</v>
      </c>
      <c r="D39" s="480">
        <f>SUM(D24:D38)</f>
        <v>0</v>
      </c>
      <c r="E39" s="480">
        <f ca="1">SUM(E24:E38)</f>
        <v>0</v>
      </c>
      <c r="F39" s="480">
        <f ca="1">SUM(F24:F38)</f>
        <v>0</v>
      </c>
      <c r="G39" s="480">
        <f ca="1">SUM(G24:G38)</f>
        <v>0</v>
      </c>
      <c r="H39" s="480">
        <f ca="1">SUM(H24:H38)</f>
        <v>0</v>
      </c>
      <c r="I39" s="357" t="str">
        <f t="shared" ca="1" si="1"/>
        <v>Positivo!</v>
      </c>
      <c r="J39" s="55"/>
      <c r="K39" s="358" t="str">
        <f ca="1">IFERROR(E39/$K$22,"")</f>
        <v/>
      </c>
      <c r="L39" s="236"/>
      <c r="M39" s="236"/>
    </row>
    <row r="40" spans="1:18" ht="21" customHeight="1" thickTop="1" thickBot="1" x14ac:dyDescent="0.3">
      <c r="A40" s="621"/>
      <c r="I40" s="55"/>
      <c r="K40" s="55"/>
      <c r="L40" s="236"/>
      <c r="M40" s="236"/>
    </row>
    <row r="41" spans="1:18" ht="21" customHeight="1" thickBot="1" x14ac:dyDescent="0.3">
      <c r="A41" s="621"/>
      <c r="C41" s="222" t="s">
        <v>464</v>
      </c>
      <c r="D41" s="223" t="s">
        <v>465</v>
      </c>
      <c r="E41" s="223" t="s">
        <v>62</v>
      </c>
      <c r="F41" s="222" t="s">
        <v>166</v>
      </c>
      <c r="G41" s="222" t="s">
        <v>466</v>
      </c>
      <c r="H41" s="223" t="s">
        <v>153</v>
      </c>
      <c r="I41" s="55"/>
      <c r="K41" s="55"/>
      <c r="L41" s="236"/>
      <c r="M41" s="236"/>
    </row>
    <row r="42" spans="1:18" ht="21" customHeight="1" thickTop="1" thickBot="1" x14ac:dyDescent="0.3">
      <c r="A42" s="621"/>
      <c r="C42" s="15" t="str">
        <f>C11</f>
        <v>GUILHERME</v>
      </c>
      <c r="D42" s="16">
        <f>D39</f>
        <v>0</v>
      </c>
      <c r="E42" s="17">
        <f ca="1">E39</f>
        <v>0</v>
      </c>
      <c r="F42" s="17">
        <f ca="1">F39</f>
        <v>0</v>
      </c>
      <c r="G42" s="17">
        <f ca="1">G39</f>
        <v>0</v>
      </c>
      <c r="H42" s="18">
        <f ca="1">E42-D42</f>
        <v>0</v>
      </c>
      <c r="I42" s="55"/>
      <c r="K42" s="55"/>
      <c r="L42" s="236"/>
      <c r="M42" s="236"/>
    </row>
    <row r="43" spans="1:18" ht="21" customHeight="1" thickTop="1" thickBot="1" x14ac:dyDescent="0.3">
      <c r="A43" s="621"/>
      <c r="C43" s="15" t="s">
        <v>467</v>
      </c>
      <c r="D43" s="398" t="str">
        <f ca="1">IFERROR(D42/$K$22,"")</f>
        <v/>
      </c>
      <c r="E43" s="398" t="str">
        <f ca="1">IFERROR(E42/$K$22,"")</f>
        <v/>
      </c>
      <c r="F43" s="398" t="str">
        <f ca="1">IFERROR(F42/$K$22,"")</f>
        <v/>
      </c>
      <c r="G43" s="398" t="str">
        <f ca="1">IFERROR(G42/$K$22,"")</f>
        <v/>
      </c>
      <c r="H43" s="398"/>
      <c r="I43" s="55"/>
      <c r="K43" s="55"/>
      <c r="L43" s="236"/>
      <c r="M43" s="236"/>
    </row>
    <row r="44" spans="1:18" ht="21" customHeight="1" thickTop="1" x14ac:dyDescent="0.25">
      <c r="A44" s="621"/>
      <c r="C44" s="399" t="s">
        <v>468</v>
      </c>
      <c r="I44" s="55"/>
      <c r="K44" s="55"/>
      <c r="L44" s="236"/>
      <c r="M44" s="236"/>
    </row>
    <row r="45" spans="1:18" ht="21" customHeight="1" x14ac:dyDescent="0.25">
      <c r="I45" s="55"/>
      <c r="K45" s="55"/>
      <c r="L45" s="236"/>
      <c r="M45" s="236"/>
    </row>
    <row r="46" spans="1:18" ht="21" customHeight="1" x14ac:dyDescent="0.25">
      <c r="K46" s="55"/>
      <c r="L46" s="236"/>
      <c r="M46" s="236"/>
    </row>
  </sheetData>
  <sheetProtection sheet="1" objects="1" scenarios="1"/>
  <mergeCells count="3">
    <mergeCell ref="A4:A5"/>
    <mergeCell ref="C5:F7"/>
    <mergeCell ref="K17:K20"/>
  </mergeCells>
  <conditionalFormatting sqref="I24:I39 I11">
    <cfRule type="containsText" dxfId="30" priority="6" operator="containsText" text="Positivo!">
      <formula>NOT(ISERROR(SEARCH("Positivo!",I11)))</formula>
    </cfRule>
    <cfRule type="containsText" dxfId="29" priority="7" operator="containsText" text="Negativo!">
      <formula>NOT(ISERROR(SEARCH("Negativo!",I11)))</formula>
    </cfRule>
  </conditionalFormatting>
  <conditionalFormatting sqref="G24:G38">
    <cfRule type="cellIs" dxfId="28" priority="1" operator="greaterThan">
      <formula>0</formula>
    </cfRule>
    <cfRule type="cellIs" dxfId="27" priority="5" operator="greaterThan">
      <formula>0</formula>
    </cfRule>
  </conditionalFormatting>
  <conditionalFormatting sqref="G11">
    <cfRule type="cellIs" dxfId="26" priority="4" operator="greaterThan">
      <formula>0</formula>
    </cfRule>
  </conditionalFormatting>
  <conditionalFormatting sqref="K24:K38">
    <cfRule type="cellIs" dxfId="25" priority="3" operator="equal">
      <formula>$L$23</formula>
    </cfRule>
  </conditionalFormatting>
  <conditionalFormatting sqref="C24:C38">
    <cfRule type="expression" dxfId="24" priority="2">
      <formula>L24="MAIOR CONTA"</formula>
    </cfRule>
  </conditionalFormatting>
  <dataValidations count="1">
    <dataValidation type="list" allowBlank="1" showInputMessage="1" showErrorMessage="1" prompt="ESCOLHA NA LISTA SUSPENSA." sqref="C11" xr:uid="{00000000-0002-0000-1D00-000000000000}">
      <formula1>NomeDosGrupos</formula1>
    </dataValidation>
  </dataValidations>
  <hyperlinks>
    <hyperlink ref="A9" location="Ação!A1" display="Ação" xr:uid="{00000000-0004-0000-1D00-000000000000}"/>
    <hyperlink ref="A10" location="Resultado!A1" display="Resultado" xr:uid="{00000000-0004-0000-1D00-000001000000}"/>
    <hyperlink ref="A6" location="Menu!A1" display="Início" xr:uid="{00000000-0004-0000-1D00-000002000000}"/>
    <hyperlink ref="A12" location="Registrar!A1" display="Registrar" xr:uid="{00000000-0004-0000-1D00-000003000000}"/>
    <hyperlink ref="A13" location="'Banco de Dados'!A1" display="Banco de dados" xr:uid="{00000000-0004-0000-1D00-000004000000}"/>
    <hyperlink ref="A15" location="Ajustes!A1" display="Ajustes" xr:uid="{00000000-0004-0000-1D00-000005000000}"/>
    <hyperlink ref="A17" location="Sobre!A1" display="Atualizar Planilha" xr:uid="{00000000-0004-0000-1D00-000006000000}"/>
    <hyperlink ref="A16" location="'Ajuda-videos'!A1" display="Ajuda e créditos" xr:uid="{00000000-0004-0000-1D00-000007000000}"/>
    <hyperlink ref="A7" location="Diagnostico!A1" display="Diagnóstico" xr:uid="{00000000-0004-0000-1D00-000008000000}"/>
  </hyperlinks>
  <pageMargins left="0.31496062992125984" right="0.19685039370078741" top="0.59055118110236227" bottom="0.39370078740157483" header="0.31496062992125984" footer="0.31496062992125984"/>
  <pageSetup paperSize="9"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193" r:id="rId4" name="Spinner 1">
              <controlPr defaultSize="0" print="0" autoPict="0">
                <anchor moveWithCells="1">
                  <from>
                    <xdr:col>8</xdr:col>
                    <xdr:colOff>1057275</xdr:colOff>
                    <xdr:row>6</xdr:row>
                    <xdr:rowOff>247650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4" r:id="rId5" name="Spinner 2">
              <controlPr defaultSize="0" autoPict="0">
                <anchor moveWithCells="1" sizeWithCells="1">
                  <from>
                    <xdr:col>11</xdr:col>
                    <xdr:colOff>0</xdr:colOff>
                    <xdr:row>4</xdr:row>
                    <xdr:rowOff>238125</xdr:rowOff>
                  </from>
                  <to>
                    <xdr:col>12</xdr:col>
                    <xdr:colOff>85725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95" r:id="rId6" name="Button 2">
              <controlPr defaultSize="0" print="0" autoFill="0" autoPict="0" macro="[0]!MostrarContasVencidas">
                <anchor moveWithCells="1" sizeWithCells="1">
                  <from>
                    <xdr:col>6</xdr:col>
                    <xdr:colOff>9525</xdr:colOff>
                    <xdr:row>21</xdr:row>
                    <xdr:rowOff>57150</xdr:rowOff>
                  </from>
                  <to>
                    <xdr:col>6</xdr:col>
                    <xdr:colOff>1123950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45">
    <pageSetUpPr fitToPage="1"/>
  </sheetPr>
  <dimension ref="A1:Q29"/>
  <sheetViews>
    <sheetView showGridLines="0" workbookViewId="0">
      <selection activeCell="C6" sqref="C6:J6"/>
    </sheetView>
  </sheetViews>
  <sheetFormatPr defaultColWidth="7.7109375" defaultRowHeight="18" customHeight="1" x14ac:dyDescent="0.25"/>
  <cols>
    <col min="1" max="1" width="18.7109375" style="4" customWidth="1"/>
    <col min="2" max="2" width="1.5703125" customWidth="1"/>
    <col min="3" max="3" width="18" customWidth="1"/>
    <col min="4" max="4" width="20.140625" bestFit="1" customWidth="1"/>
    <col min="5" max="5" width="17.140625" bestFit="1" customWidth="1"/>
    <col min="6" max="6" width="25" style="22" bestFit="1" customWidth="1"/>
    <col min="7" max="7" width="25.5703125" customWidth="1"/>
    <col min="8" max="8" width="23" bestFit="1" customWidth="1"/>
    <col min="9" max="9" width="21.42578125" bestFit="1" customWidth="1"/>
    <col min="10" max="10" width="44.85546875" customWidth="1"/>
    <col min="11" max="15" width="11.7109375" customWidth="1"/>
    <col min="16" max="17" width="11.7109375" style="57" customWidth="1"/>
    <col min="18" max="19" width="7.7109375" style="57" customWidth="1"/>
    <col min="20" max="20" width="19.140625" style="57" customWidth="1"/>
    <col min="21" max="21" width="18.85546875" style="57" customWidth="1"/>
    <col min="22" max="22" width="7.7109375" style="57" customWidth="1"/>
    <col min="23" max="23" width="5.7109375" style="57" customWidth="1"/>
    <col min="24" max="24" width="27.7109375" style="57" customWidth="1"/>
    <col min="25" max="25" width="8.7109375" style="57" customWidth="1"/>
    <col min="26" max="27" width="7.7109375" style="57" customWidth="1"/>
    <col min="28" max="28" width="27.7109375" style="57" customWidth="1"/>
    <col min="29" max="29" width="27.28515625" style="57" customWidth="1"/>
    <col min="30" max="42" width="8.7109375" style="57" customWidth="1"/>
    <col min="43" max="16384" width="7.7109375" style="57"/>
  </cols>
  <sheetData>
    <row r="1" spans="1:17" ht="18" customHeight="1" x14ac:dyDescent="0.35">
      <c r="A1" s="963"/>
      <c r="B1" s="111" t="s">
        <v>1</v>
      </c>
    </row>
    <row r="2" spans="1:17" ht="18" customHeight="1" x14ac:dyDescent="0.35">
      <c r="A2" s="964"/>
      <c r="B2" s="622"/>
      <c r="C2" s="622"/>
      <c r="D2" s="1"/>
      <c r="E2" s="689" t="s">
        <v>240</v>
      </c>
      <c r="F2" s="690">
        <f>SUMIF(TRendimentosDiagnostico[STATUS],"ATIVO",TRendimentosDiagnostico[VALOR])</f>
        <v>0</v>
      </c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  <c r="B3" s="57"/>
      <c r="C3" s="112" t="s">
        <v>241</v>
      </c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7" ht="18" customHeight="1" x14ac:dyDescent="0.25">
      <c r="A4" s="606"/>
      <c r="B4" s="57"/>
      <c r="C4" s="4" t="s">
        <v>246</v>
      </c>
      <c r="D4" s="4" t="s">
        <v>233</v>
      </c>
      <c r="E4" s="4" t="s">
        <v>71</v>
      </c>
      <c r="F4" s="4" t="s">
        <v>239</v>
      </c>
      <c r="G4" s="4" t="s">
        <v>165</v>
      </c>
      <c r="H4" s="4" t="s">
        <v>47</v>
      </c>
      <c r="I4" s="4" t="s">
        <v>237</v>
      </c>
      <c r="J4" s="4" t="s">
        <v>238</v>
      </c>
      <c r="K4" s="57"/>
      <c r="L4" s="57"/>
      <c r="M4" s="57"/>
      <c r="N4" s="57"/>
      <c r="O4" s="57"/>
    </row>
    <row r="5" spans="1:17" ht="18" customHeight="1" x14ac:dyDescent="0.25">
      <c r="A5" s="548" t="s">
        <v>201</v>
      </c>
      <c r="B5" s="57"/>
      <c r="C5" s="263"/>
      <c r="D5" s="57"/>
      <c r="E5" s="65"/>
      <c r="F5" s="113"/>
      <c r="G5" s="57"/>
      <c r="H5" s="57"/>
      <c r="I5" s="263"/>
      <c r="J5" s="57"/>
      <c r="K5" s="57"/>
      <c r="L5" s="57"/>
      <c r="M5" s="57"/>
      <c r="N5" s="57"/>
      <c r="O5" s="57"/>
    </row>
    <row r="6" spans="1:17" ht="18" customHeight="1" x14ac:dyDescent="0.25">
      <c r="A6" s="606" t="s">
        <v>198</v>
      </c>
      <c r="B6" s="57"/>
      <c r="K6" s="57"/>
      <c r="L6" s="57"/>
      <c r="M6" s="57"/>
      <c r="N6" s="57"/>
      <c r="O6" s="57"/>
    </row>
    <row r="7" spans="1:17" ht="18" customHeight="1" x14ac:dyDescent="0.25">
      <c r="A7" s="606" t="s">
        <v>199</v>
      </c>
      <c r="B7" s="57"/>
      <c r="K7" s="57"/>
      <c r="L7" s="57"/>
      <c r="M7" s="57"/>
      <c r="N7" s="57"/>
      <c r="O7" s="57"/>
    </row>
    <row r="8" spans="1:17" ht="18" customHeight="1" x14ac:dyDescent="0.25">
      <c r="A8" s="606"/>
      <c r="B8" s="57"/>
      <c r="K8" s="57"/>
      <c r="L8" s="57"/>
      <c r="M8" s="57"/>
      <c r="N8" s="57"/>
      <c r="O8" s="57"/>
    </row>
    <row r="9" spans="1:17" ht="18" customHeight="1" x14ac:dyDescent="0.25">
      <c r="A9" s="606" t="s">
        <v>208</v>
      </c>
      <c r="B9" s="57"/>
      <c r="K9" s="57"/>
      <c r="L9" s="57"/>
      <c r="M9" s="57"/>
      <c r="N9" s="57"/>
      <c r="O9" s="57"/>
    </row>
    <row r="10" spans="1:17" ht="18" customHeight="1" x14ac:dyDescent="0.25">
      <c r="A10" s="606" t="s">
        <v>205</v>
      </c>
      <c r="B10" s="57"/>
      <c r="K10" s="57"/>
      <c r="L10" s="57"/>
      <c r="M10" s="57"/>
      <c r="N10" s="57"/>
      <c r="O10" s="57"/>
    </row>
    <row r="11" spans="1:17" ht="18" customHeight="1" x14ac:dyDescent="0.25">
      <c r="A11" s="606"/>
      <c r="B11" s="57"/>
      <c r="K11" s="57"/>
      <c r="L11" s="57"/>
      <c r="M11" s="57"/>
      <c r="N11" s="57"/>
      <c r="O11" s="57"/>
    </row>
    <row r="12" spans="1:17" ht="18" customHeight="1" x14ac:dyDescent="0.25">
      <c r="A12" s="606" t="s">
        <v>200</v>
      </c>
      <c r="B12" s="57"/>
      <c r="K12" s="57"/>
      <c r="L12" s="57"/>
      <c r="M12" s="57"/>
      <c r="N12" s="57"/>
      <c r="O12" s="57"/>
    </row>
    <row r="13" spans="1:17" ht="18" customHeight="1" x14ac:dyDescent="0.25">
      <c r="A13" s="606" t="s">
        <v>202</v>
      </c>
      <c r="B13" s="57"/>
      <c r="K13" s="57"/>
      <c r="L13" s="57"/>
      <c r="M13" s="57"/>
      <c r="N13" s="57"/>
      <c r="O13" s="57"/>
    </row>
    <row r="14" spans="1:17" ht="18" customHeight="1" x14ac:dyDescent="0.25">
      <c r="A14" s="606" t="s">
        <v>203</v>
      </c>
      <c r="B14" s="57"/>
      <c r="K14" s="57"/>
      <c r="L14" s="57"/>
      <c r="M14" s="57"/>
      <c r="N14" s="57"/>
      <c r="O14" s="57"/>
    </row>
    <row r="15" spans="1:17" ht="18" customHeight="1" x14ac:dyDescent="0.25">
      <c r="A15" s="606"/>
      <c r="B15" s="57"/>
      <c r="K15" s="57"/>
      <c r="L15" s="57"/>
      <c r="M15" s="57"/>
      <c r="N15" s="57"/>
      <c r="O15" s="57"/>
    </row>
    <row r="16" spans="1:17" ht="18" customHeight="1" x14ac:dyDescent="0.25">
      <c r="A16" s="606"/>
      <c r="B16" s="57"/>
      <c r="K16" s="57"/>
      <c r="L16" s="57"/>
      <c r="M16" s="57"/>
      <c r="N16" s="57"/>
      <c r="O16" s="57"/>
    </row>
    <row r="17" spans="1:15" ht="18" customHeight="1" x14ac:dyDescent="0.25">
      <c r="A17" s="606"/>
      <c r="B17" s="57"/>
      <c r="K17" s="57"/>
      <c r="L17" s="57"/>
      <c r="M17" s="57"/>
      <c r="N17" s="57"/>
      <c r="O17" s="57"/>
    </row>
    <row r="18" spans="1:15" ht="18" customHeight="1" x14ac:dyDescent="0.25">
      <c r="A18" s="606"/>
      <c r="B18" s="57"/>
      <c r="K18" s="57"/>
      <c r="L18" s="57"/>
      <c r="M18" s="57"/>
      <c r="N18" s="57"/>
      <c r="O18" s="57"/>
    </row>
    <row r="19" spans="1:15" ht="18" customHeight="1" x14ac:dyDescent="0.25">
      <c r="A19" s="621"/>
      <c r="B19" s="57"/>
      <c r="K19" s="57"/>
      <c r="L19" s="57"/>
      <c r="M19" s="57"/>
      <c r="N19" s="57"/>
      <c r="O19" s="57"/>
    </row>
    <row r="20" spans="1:15" ht="18" customHeight="1" x14ac:dyDescent="0.25">
      <c r="A20" s="621"/>
      <c r="B20" s="57"/>
      <c r="K20" s="57"/>
      <c r="L20" s="57"/>
      <c r="M20" s="57"/>
      <c r="N20" s="57"/>
      <c r="O20" s="57"/>
    </row>
    <row r="21" spans="1:15" ht="18" customHeight="1" x14ac:dyDescent="0.25">
      <c r="A21" s="621"/>
      <c r="B21" s="57"/>
      <c r="K21" s="57"/>
      <c r="L21" s="57"/>
      <c r="M21" s="57"/>
      <c r="N21" s="57"/>
      <c r="O21" s="57"/>
    </row>
    <row r="22" spans="1:15" ht="18" customHeight="1" x14ac:dyDescent="0.25">
      <c r="A22" s="621"/>
      <c r="B22" s="57"/>
      <c r="K22" s="57"/>
      <c r="L22" s="57"/>
      <c r="M22" s="57"/>
      <c r="N22" s="57"/>
      <c r="O22" s="57"/>
    </row>
    <row r="23" spans="1:15" ht="18" customHeight="1" x14ac:dyDescent="0.25">
      <c r="A23" s="6"/>
      <c r="B23" s="57"/>
      <c r="K23" s="23"/>
      <c r="L23" s="57"/>
      <c r="M23" s="57"/>
      <c r="N23" s="57"/>
      <c r="O23" s="57"/>
    </row>
    <row r="24" spans="1:15" ht="18" customHeight="1" x14ac:dyDescent="0.25">
      <c r="A24" s="6"/>
      <c r="B24" s="57"/>
      <c r="K24" s="23"/>
      <c r="L24" s="57"/>
      <c r="M24" s="57"/>
      <c r="N24" s="57"/>
      <c r="O24" s="57"/>
    </row>
    <row r="25" spans="1:15" ht="18" customHeight="1" x14ac:dyDescent="0.25">
      <c r="A25" s="6"/>
      <c r="B25" s="57"/>
      <c r="K25" s="23"/>
      <c r="L25" s="57"/>
      <c r="M25" s="57"/>
      <c r="N25" s="57"/>
      <c r="O25" s="57"/>
    </row>
    <row r="26" spans="1:15" ht="18" customHeight="1" x14ac:dyDescent="0.25">
      <c r="A26" s="6"/>
      <c r="B26" s="57"/>
      <c r="L26" s="57"/>
      <c r="M26" s="57"/>
      <c r="N26" s="57"/>
      <c r="O26" s="57"/>
    </row>
    <row r="27" spans="1:15" ht="18" customHeight="1" x14ac:dyDescent="0.25">
      <c r="A27" s="6"/>
      <c r="B27" s="23"/>
      <c r="L27" s="23"/>
      <c r="M27" s="23"/>
      <c r="N27" s="23"/>
      <c r="O27" s="23"/>
    </row>
    <row r="28" spans="1:15" ht="18" customHeight="1" x14ac:dyDescent="0.25">
      <c r="A28" s="6"/>
      <c r="B28" s="23"/>
      <c r="L28" s="23"/>
      <c r="M28" s="23"/>
      <c r="N28" s="23"/>
      <c r="O28" s="23"/>
    </row>
    <row r="29" spans="1:15" ht="18" customHeight="1" x14ac:dyDescent="0.25">
      <c r="A29" s="6"/>
      <c r="B29" s="23"/>
      <c r="L29" s="23"/>
      <c r="M29" s="23"/>
      <c r="N29" s="23"/>
      <c r="O29" s="23"/>
    </row>
  </sheetData>
  <sheetProtection sheet="1" objects="1" scenarios="1"/>
  <mergeCells count="1">
    <mergeCell ref="A1:A2"/>
  </mergeCells>
  <dataValidations count="3">
    <dataValidation type="list" allowBlank="1" showInputMessage="1" showErrorMessage="1" sqref="H5" xr:uid="{00000000-0002-0000-1E00-000000000000}">
      <formula1>"ATIVO,ATUALIZADO PARA MAIS,ATUALIZADO PARA MENOS,CANCELADO"</formula1>
    </dataValidation>
    <dataValidation type="list" allowBlank="1" showInputMessage="1" showErrorMessage="1" sqref="G5" xr:uid="{00000000-0002-0000-1E00-000001000000}">
      <formula1>"DIÁRIO,SEMANAL,QUINZENAL,MENSAL,TRIMESTRAL,SEMESTRAL,ANUAL,SEM DATA FIXA"</formula1>
    </dataValidation>
    <dataValidation type="list" allowBlank="1" showInputMessage="1" showErrorMessage="1" sqref="F5" xr:uid="{00000000-0002-0000-1E00-000002000000}">
      <formula1>"FIXO,VARIÁVEL"</formula1>
    </dataValidation>
  </dataValidations>
  <hyperlinks>
    <hyperlink ref="A6" location="Ação!A1" display="Ação" xr:uid="{00000000-0004-0000-1E00-000000000000}"/>
    <hyperlink ref="A7" location="Resultado!A1" display="Resultado" xr:uid="{00000000-0004-0000-1E00-000001000000}"/>
    <hyperlink ref="A3" location="Menu!A1" display="Início" xr:uid="{00000000-0004-0000-1E00-000002000000}"/>
    <hyperlink ref="A5" location="Diagnostico!A1" display="Diagnóstico" xr:uid="{00000000-0004-0000-1E00-000003000000}"/>
    <hyperlink ref="A9" location="Registrar!A1" display="Registrar" xr:uid="{00000000-0004-0000-1E00-000004000000}"/>
    <hyperlink ref="A10" location="'Banco de Dados'!A1" display="Banco de dados" xr:uid="{00000000-0004-0000-1E00-000005000000}"/>
    <hyperlink ref="A12" location="Ajustes!A1" display="Ajustes" xr:uid="{00000000-0004-0000-1E00-000006000000}"/>
    <hyperlink ref="A14" location="Sobre!A1" display="Atualizar Planilha" xr:uid="{00000000-0004-0000-1E00-000007000000}"/>
    <hyperlink ref="A13" location="'Ajuda-videos'!A1" display="Ajuda e créditos" xr:uid="{00000000-0004-0000-1E00-000008000000}"/>
  </hyperlinks>
  <pageMargins left="0.51181102362204722" right="0.51181102362204722" top="0.78740157480314965" bottom="0.78740157480314965" header="0.31496062992125984" footer="0.31496062992125984"/>
  <pageSetup paperSize="9" scale="45" orientation="landscape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41">
    <pageSetUpPr fitToPage="1"/>
  </sheetPr>
  <dimension ref="A1:Q35"/>
  <sheetViews>
    <sheetView showGridLines="0" workbookViewId="0">
      <selection activeCell="A7" sqref="A7"/>
    </sheetView>
  </sheetViews>
  <sheetFormatPr defaultColWidth="7.7109375" defaultRowHeight="18" customHeight="1" x14ac:dyDescent="0.25"/>
  <cols>
    <col min="1" max="1" width="18.7109375" style="4" customWidth="1"/>
    <col min="2" max="17" width="11.7109375" style="57" customWidth="1"/>
    <col min="18" max="19" width="7.7109375" style="57"/>
    <col min="20" max="20" width="19.140625" style="57" customWidth="1"/>
    <col min="21" max="21" width="18.85546875" style="57" customWidth="1"/>
    <col min="22" max="22" width="7.7109375" style="57"/>
    <col min="23" max="23" width="5.7109375" style="57" customWidth="1"/>
    <col min="24" max="24" width="27.7109375" style="57" customWidth="1"/>
    <col min="25" max="25" width="8.7109375" style="57" customWidth="1"/>
    <col min="26" max="27" width="7.7109375" style="57"/>
    <col min="28" max="28" width="27.7109375" style="57" customWidth="1"/>
    <col min="29" max="29" width="27.28515625" style="57" customWidth="1"/>
    <col min="30" max="42" width="8.7109375" style="57" customWidth="1"/>
    <col min="43" max="16384" width="7.7109375" style="57"/>
  </cols>
  <sheetData>
    <row r="1" spans="1:17" ht="18" customHeight="1" x14ac:dyDescent="0.35">
      <c r="A1" s="963"/>
      <c r="B1" s="111" t="s">
        <v>221</v>
      </c>
      <c r="C1"/>
      <c r="D1"/>
      <c r="E1"/>
      <c r="F1" s="22"/>
      <c r="G1"/>
      <c r="H1"/>
      <c r="I1"/>
      <c r="J1"/>
      <c r="K1"/>
      <c r="L1"/>
      <c r="M1"/>
      <c r="N1"/>
      <c r="O1"/>
    </row>
    <row r="2" spans="1:17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17" ht="18" customHeight="1" x14ac:dyDescent="0.25">
      <c r="A3" s="606" t="s">
        <v>0</v>
      </c>
    </row>
    <row r="4" spans="1:17" ht="18" customHeight="1" x14ac:dyDescent="0.25">
      <c r="A4" s="606"/>
      <c r="C4" s="1006" t="s">
        <v>223</v>
      </c>
      <c r="D4" s="1006"/>
      <c r="E4" s="1006"/>
      <c r="F4" s="1006"/>
      <c r="H4" s="1006" t="s">
        <v>398</v>
      </c>
      <c r="I4" s="1006"/>
      <c r="J4" s="1006"/>
      <c r="K4" s="1006"/>
    </row>
    <row r="5" spans="1:17" ht="18" customHeight="1" x14ac:dyDescent="0.25">
      <c r="A5" s="606" t="s">
        <v>201</v>
      </c>
      <c r="C5" s="1006"/>
      <c r="D5" s="1006"/>
      <c r="E5" s="1006"/>
      <c r="F5" s="1006"/>
      <c r="H5" s="1006"/>
      <c r="I5" s="1006"/>
      <c r="J5" s="1006"/>
      <c r="K5" s="1006"/>
    </row>
    <row r="6" spans="1:17" ht="18" customHeight="1" x14ac:dyDescent="0.25">
      <c r="A6" s="548" t="s">
        <v>198</v>
      </c>
      <c r="C6" s="1006"/>
      <c r="D6" s="1006"/>
      <c r="E6" s="1006"/>
      <c r="F6" s="1006"/>
      <c r="H6" s="1006"/>
      <c r="I6" s="1006"/>
      <c r="J6" s="1006"/>
      <c r="K6" s="1006"/>
    </row>
    <row r="7" spans="1:17" ht="18" customHeight="1" x14ac:dyDescent="0.25">
      <c r="A7" s="606" t="s">
        <v>199</v>
      </c>
      <c r="K7" s="72"/>
    </row>
    <row r="8" spans="1:17" ht="18" customHeight="1" x14ac:dyDescent="0.25">
      <c r="A8" s="606"/>
      <c r="C8" s="1006" t="s">
        <v>345</v>
      </c>
      <c r="D8" s="1006"/>
      <c r="E8" s="1006"/>
      <c r="F8" s="1006"/>
      <c r="H8" s="1006" t="s">
        <v>399</v>
      </c>
      <c r="I8" s="1006"/>
      <c r="J8" s="1006"/>
      <c r="K8" s="1006"/>
    </row>
    <row r="9" spans="1:17" ht="18" customHeight="1" x14ac:dyDescent="0.25">
      <c r="A9" s="606" t="s">
        <v>208</v>
      </c>
      <c r="C9" s="1006"/>
      <c r="D9" s="1006"/>
      <c r="E9" s="1006"/>
      <c r="F9" s="1006"/>
      <c r="H9" s="1006"/>
      <c r="I9" s="1006"/>
      <c r="J9" s="1006"/>
      <c r="K9" s="1006"/>
    </row>
    <row r="10" spans="1:17" ht="18" customHeight="1" x14ac:dyDescent="0.25">
      <c r="A10" s="606" t="s">
        <v>205</v>
      </c>
      <c r="C10" s="1006"/>
      <c r="D10" s="1006"/>
      <c r="E10" s="1006"/>
      <c r="F10" s="1006"/>
      <c r="H10" s="1006"/>
      <c r="I10" s="1006"/>
      <c r="J10" s="1006"/>
      <c r="K10" s="1006"/>
    </row>
    <row r="11" spans="1:17" ht="18" customHeight="1" x14ac:dyDescent="0.25">
      <c r="A11" s="606"/>
      <c r="F11" s="72"/>
      <c r="K11" s="72"/>
    </row>
    <row r="12" spans="1:17" ht="18" customHeight="1" x14ac:dyDescent="0.25">
      <c r="A12" s="606" t="s">
        <v>200</v>
      </c>
      <c r="C12" s="1043" t="s">
        <v>593</v>
      </c>
      <c r="D12" s="1043"/>
      <c r="E12" s="1043"/>
      <c r="F12" s="1043"/>
      <c r="H12" s="1006" t="s">
        <v>69</v>
      </c>
      <c r="I12" s="1006"/>
      <c r="J12" s="1006"/>
      <c r="K12" s="1006"/>
    </row>
    <row r="13" spans="1:17" ht="18" customHeight="1" x14ac:dyDescent="0.25">
      <c r="A13" s="606" t="s">
        <v>202</v>
      </c>
      <c r="C13" s="1043"/>
      <c r="D13" s="1043"/>
      <c r="E13" s="1043"/>
      <c r="F13" s="1043"/>
      <c r="H13" s="1006"/>
      <c r="I13" s="1006"/>
      <c r="J13" s="1006"/>
      <c r="K13" s="1006"/>
    </row>
    <row r="14" spans="1:17" ht="18" customHeight="1" x14ac:dyDescent="0.25">
      <c r="A14" s="606" t="s">
        <v>203</v>
      </c>
      <c r="C14" s="1043"/>
      <c r="D14" s="1043"/>
      <c r="E14" s="1043"/>
      <c r="F14" s="1043"/>
      <c r="H14" s="1006"/>
      <c r="I14" s="1006"/>
      <c r="J14" s="1006"/>
      <c r="K14" s="1006"/>
    </row>
    <row r="15" spans="1:17" ht="18" customHeight="1" x14ac:dyDescent="0.25">
      <c r="A15" s="606"/>
      <c r="F15" s="72"/>
      <c r="K15" s="72"/>
    </row>
    <row r="16" spans="1:17" ht="18" customHeight="1" x14ac:dyDescent="0.25">
      <c r="A16" s="606"/>
      <c r="F16" s="72"/>
      <c r="H16" s="1006" t="s">
        <v>612</v>
      </c>
      <c r="I16" s="1006"/>
      <c r="J16" s="1006"/>
      <c r="K16" s="1006"/>
    </row>
    <row r="17" spans="1:11" ht="18" customHeight="1" x14ac:dyDescent="0.25">
      <c r="A17" s="606"/>
      <c r="H17" s="1006"/>
      <c r="I17" s="1006"/>
      <c r="J17" s="1006"/>
      <c r="K17" s="1006"/>
    </row>
    <row r="18" spans="1:11" ht="18" customHeight="1" x14ac:dyDescent="0.25">
      <c r="A18" s="606"/>
      <c r="H18" s="1006"/>
      <c r="I18" s="1006"/>
      <c r="J18" s="1006"/>
      <c r="K18" s="1006"/>
    </row>
    <row r="19" spans="1:11" ht="18" customHeight="1" x14ac:dyDescent="0.25">
      <c r="A19" s="621"/>
      <c r="K19" s="72"/>
    </row>
    <row r="20" spans="1:11" ht="18" customHeight="1" x14ac:dyDescent="0.25">
      <c r="A20" s="621"/>
    </row>
    <row r="21" spans="1:11" ht="18" customHeight="1" x14ac:dyDescent="0.25">
      <c r="A21" s="621"/>
    </row>
    <row r="22" spans="1:11" ht="18" customHeight="1" x14ac:dyDescent="0.25">
      <c r="A22" s="621"/>
    </row>
    <row r="23" spans="1:11" ht="18" customHeight="1" x14ac:dyDescent="0.25">
      <c r="A23" s="57"/>
    </row>
    <row r="24" spans="1:11" ht="18" customHeight="1" x14ac:dyDescent="0.25">
      <c r="A24" s="57"/>
    </row>
    <row r="25" spans="1:11" ht="18" customHeight="1" x14ac:dyDescent="0.25">
      <c r="A25" s="57"/>
    </row>
    <row r="26" spans="1:11" ht="18" customHeight="1" x14ac:dyDescent="0.25">
      <c r="A26" s="57"/>
    </row>
    <row r="27" spans="1:11" ht="18" customHeight="1" x14ac:dyDescent="0.25">
      <c r="A27" s="57"/>
    </row>
    <row r="28" spans="1:11" ht="18" customHeight="1" x14ac:dyDescent="0.25">
      <c r="A28" s="57"/>
    </row>
    <row r="29" spans="1:11" ht="18" customHeight="1" x14ac:dyDescent="0.25">
      <c r="A29" s="57"/>
    </row>
    <row r="30" spans="1:11" ht="18" customHeight="1" x14ac:dyDescent="0.25">
      <c r="A30" s="57"/>
    </row>
    <row r="31" spans="1:11" ht="18" customHeight="1" x14ac:dyDescent="0.25">
      <c r="A31" s="6"/>
    </row>
    <row r="32" spans="1:11" ht="18" customHeight="1" x14ac:dyDescent="0.25">
      <c r="A32" s="6"/>
    </row>
    <row r="33" spans="1:1" ht="18" customHeight="1" x14ac:dyDescent="0.25">
      <c r="A33" s="6"/>
    </row>
    <row r="34" spans="1:1" ht="18" customHeight="1" x14ac:dyDescent="0.25">
      <c r="A34" s="6"/>
    </row>
    <row r="35" spans="1:1" ht="18" customHeight="1" x14ac:dyDescent="0.25">
      <c r="A35" s="6"/>
    </row>
  </sheetData>
  <sheetProtection sheet="1" objects="1" scenarios="1"/>
  <mergeCells count="8">
    <mergeCell ref="H16:K18"/>
    <mergeCell ref="C12:F14"/>
    <mergeCell ref="H12:K14"/>
    <mergeCell ref="A1:A2"/>
    <mergeCell ref="C4:F6"/>
    <mergeCell ref="H4:K6"/>
    <mergeCell ref="C8:F10"/>
    <mergeCell ref="H8:K10"/>
  </mergeCells>
  <hyperlinks>
    <hyperlink ref="A6" location="Ação!A1" display="Ação" xr:uid="{00000000-0004-0000-1F00-000000000000}"/>
    <hyperlink ref="A7" location="Resultado!A1" display="Resultado" xr:uid="{00000000-0004-0000-1F00-000001000000}"/>
    <hyperlink ref="A3" location="Menu!A1" display="Início" xr:uid="{00000000-0004-0000-1F00-000002000000}"/>
    <hyperlink ref="A5" location="Diagnostico!A1" display="Diagnóstico" xr:uid="{00000000-0004-0000-1F00-000003000000}"/>
    <hyperlink ref="A9" location="Registrar!A1" display="Registrar" xr:uid="{00000000-0004-0000-1F00-000004000000}"/>
    <hyperlink ref="A10" location="'Banco de Dados'!A1" display="Banco de dados" xr:uid="{00000000-0004-0000-1F00-000005000000}"/>
    <hyperlink ref="A12" location="Ajustes!A1" display="Ajustes" xr:uid="{00000000-0004-0000-1F00-000006000000}"/>
    <hyperlink ref="A14" location="Sobre!A1" display="Atualizar Planilha" xr:uid="{00000000-0004-0000-1F00-000007000000}"/>
    <hyperlink ref="A13" location="'Ajuda-videos'!A1" display="Ajuda e créditos" xr:uid="{00000000-0004-0000-1F00-000008000000}"/>
    <hyperlink ref="C4:F6" location="Registrar!A1" display="REGISTRAR" xr:uid="{00000000-0004-0000-1F00-000009000000}"/>
    <hyperlink ref="H4:K6" location="DefinirMetas!A1" display="DEFINIR METAS DE RENDIMENTOS E DESPESAS" xr:uid="{00000000-0004-0000-1F00-00000A000000}"/>
    <hyperlink ref="C8:F10" location="'Projeto-Sonho'!A1" display="TRANSFORME O SONHO EM PROJETO" xr:uid="{00000000-0004-0000-1F00-00000B000000}"/>
    <hyperlink ref="H8:K10" location="Metas!A1" display="DEFINIR METAS DE RENDIMENTOS E DESPESAS" xr:uid="{00000000-0004-0000-1F00-00000C000000}"/>
    <hyperlink ref="H12:K14" location="'Apontamento de Despesas'!A1" display="APONTAMENTO DE DESPESAS" xr:uid="{00000000-0004-0000-1F00-00000D000000}"/>
    <hyperlink ref="C12:F14" location="GUT!A1" display="REGISTRAR PROBLEMAS A SEREM RESOLVIDOS (MATRIZ GUT)" xr:uid="{00000000-0004-0000-1F00-00000E000000}"/>
    <hyperlink ref="H16:K18" location="Anotações!A1" display="ANOTAÇÕES" xr:uid="{00000000-0004-0000-1F00-00000F000000}"/>
  </hyperlinks>
  <pageMargins left="0.51181102362204722" right="0.51181102362204722" top="0.78740157480314965" bottom="0.78740157480314965" header="0.31496062992125984" footer="0.31496062992125984"/>
  <pageSetup paperSize="9" scale="65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42">
    <pageSetUpPr fitToPage="1"/>
  </sheetPr>
  <dimension ref="A1:AN27"/>
  <sheetViews>
    <sheetView showGridLines="0" workbookViewId="0">
      <selection activeCell="A12" sqref="A12"/>
    </sheetView>
  </sheetViews>
  <sheetFormatPr defaultColWidth="7.7109375" defaultRowHeight="18" customHeight="1" x14ac:dyDescent="0.25"/>
  <cols>
    <col min="1" max="1" width="18.7109375" style="4" customWidth="1"/>
    <col min="2" max="5" width="11.7109375" customWidth="1"/>
    <col min="6" max="6" width="11.7109375" style="22" customWidth="1"/>
    <col min="7" max="15" width="11.7109375" customWidth="1"/>
    <col min="16" max="16" width="11.7109375" style="57" customWidth="1"/>
    <col min="17" max="17" width="10.7109375" style="57" customWidth="1"/>
    <col min="18" max="19" width="7.7109375" style="57" customWidth="1"/>
    <col min="20" max="20" width="19.140625" style="57" customWidth="1"/>
    <col min="21" max="21" width="18.85546875" style="57" customWidth="1"/>
    <col min="22" max="22" width="7.7109375" style="57" customWidth="1"/>
    <col min="23" max="23" width="5.7109375" style="57" customWidth="1"/>
    <col min="24" max="24" width="27.7109375" style="57" customWidth="1"/>
    <col min="25" max="25" width="8.7109375" style="57" customWidth="1"/>
    <col min="26" max="27" width="7.7109375" style="57" customWidth="1"/>
    <col min="28" max="28" width="27.7109375" style="57" customWidth="1"/>
    <col min="29" max="29" width="27.28515625" style="57" customWidth="1"/>
    <col min="30" max="42" width="8.7109375" style="57" customWidth="1"/>
    <col min="43" max="16384" width="7.7109375" style="57"/>
  </cols>
  <sheetData>
    <row r="1" spans="1:40" ht="18" customHeight="1" x14ac:dyDescent="0.35">
      <c r="A1" s="963"/>
      <c r="B1" s="111" t="s">
        <v>220</v>
      </c>
    </row>
    <row r="2" spans="1:40" ht="18" customHeight="1" x14ac:dyDescent="0.35">
      <c r="A2" s="964"/>
      <c r="B2" s="622"/>
      <c r="C2" s="622"/>
      <c r="D2" s="1"/>
      <c r="E2" s="617"/>
      <c r="F2" s="623"/>
      <c r="G2" s="617"/>
      <c r="H2" s="617"/>
      <c r="I2" s="617"/>
      <c r="J2" s="617"/>
      <c r="K2" s="618"/>
      <c r="L2" s="619"/>
      <c r="M2" s="620"/>
      <c r="N2" s="617"/>
      <c r="O2" s="617"/>
      <c r="P2" s="58"/>
      <c r="Q2" s="58"/>
    </row>
    <row r="3" spans="1:40" ht="18" customHeight="1" x14ac:dyDescent="0.25">
      <c r="A3" s="606" t="s">
        <v>0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40" ht="18" customHeight="1" x14ac:dyDescent="0.25">
      <c r="A4" s="606"/>
      <c r="B4" s="57"/>
      <c r="C4" s="1006" t="s">
        <v>375</v>
      </c>
      <c r="D4" s="1006"/>
      <c r="E4" s="1006"/>
      <c r="F4" s="1006"/>
      <c r="G4" s="57"/>
      <c r="H4" s="1006" t="s">
        <v>248</v>
      </c>
      <c r="I4" s="1006"/>
      <c r="J4" s="1006"/>
      <c r="K4" s="1006"/>
      <c r="L4" s="57"/>
      <c r="M4" s="57"/>
      <c r="N4" s="57"/>
      <c r="O4" s="57"/>
    </row>
    <row r="5" spans="1:40" ht="18" customHeight="1" x14ac:dyDescent="0.25">
      <c r="A5" s="606" t="s">
        <v>201</v>
      </c>
      <c r="B5" s="57"/>
      <c r="C5" s="1006"/>
      <c r="D5" s="1006"/>
      <c r="E5" s="1006"/>
      <c r="F5" s="1006"/>
      <c r="G5" s="57"/>
      <c r="H5" s="1006"/>
      <c r="I5" s="1006"/>
      <c r="J5" s="1006"/>
      <c r="K5" s="1006"/>
      <c r="L5" s="57"/>
      <c r="M5" s="57"/>
      <c r="N5" s="57"/>
      <c r="O5" s="57"/>
    </row>
    <row r="6" spans="1:40" ht="18" customHeight="1" x14ac:dyDescent="0.25">
      <c r="A6" s="606" t="s">
        <v>198</v>
      </c>
      <c r="B6" s="57"/>
      <c r="C6" s="1006"/>
      <c r="D6" s="1006"/>
      <c r="E6" s="1006"/>
      <c r="F6" s="1006"/>
      <c r="G6" s="57"/>
      <c r="H6" s="1006"/>
      <c r="I6" s="1006"/>
      <c r="J6" s="1006"/>
      <c r="K6" s="1006"/>
      <c r="L6" s="57"/>
      <c r="M6" s="57"/>
      <c r="N6" s="57"/>
      <c r="O6" s="57"/>
      <c r="X6" s="103"/>
      <c r="Y6" s="102"/>
    </row>
    <row r="7" spans="1:40" ht="18" customHeight="1" x14ac:dyDescent="0.25">
      <c r="A7" s="548" t="s">
        <v>199</v>
      </c>
      <c r="B7" s="57"/>
      <c r="C7" s="57"/>
      <c r="D7" s="57"/>
      <c r="E7" s="57"/>
      <c r="F7" s="72"/>
      <c r="G7" s="57"/>
      <c r="H7" s="57"/>
      <c r="I7" s="57"/>
      <c r="J7" s="57"/>
      <c r="K7" s="57"/>
      <c r="L7" s="57"/>
      <c r="M7" s="57"/>
      <c r="N7" s="57"/>
      <c r="O7" s="57"/>
    </row>
    <row r="8" spans="1:40" ht="18" customHeight="1" x14ac:dyDescent="0.25">
      <c r="A8" s="606"/>
      <c r="B8" s="57"/>
      <c r="C8" s="1006" t="s">
        <v>376</v>
      </c>
      <c r="D8" s="1006"/>
      <c r="E8" s="1006"/>
      <c r="F8" s="1006"/>
      <c r="G8" s="57"/>
      <c r="H8" s="1006" t="s">
        <v>250</v>
      </c>
      <c r="I8" s="1006"/>
      <c r="J8" s="1006"/>
      <c r="K8" s="1006"/>
      <c r="L8" s="57"/>
      <c r="M8" s="57"/>
      <c r="N8" s="57"/>
      <c r="O8" s="57"/>
    </row>
    <row r="9" spans="1:40" ht="18" customHeight="1" x14ac:dyDescent="0.25">
      <c r="A9" s="606" t="s">
        <v>208</v>
      </c>
      <c r="B9" s="57"/>
      <c r="C9" s="1006"/>
      <c r="D9" s="1006"/>
      <c r="E9" s="1006"/>
      <c r="F9" s="1006"/>
      <c r="G9" s="57"/>
      <c r="H9" s="1006"/>
      <c r="I9" s="1006"/>
      <c r="J9" s="1006"/>
      <c r="K9" s="1006"/>
      <c r="L9" s="57"/>
      <c r="M9" s="57"/>
      <c r="N9" s="57"/>
      <c r="O9" s="57"/>
    </row>
    <row r="10" spans="1:40" ht="18" customHeight="1" x14ac:dyDescent="0.25">
      <c r="A10" s="606" t="s">
        <v>205</v>
      </c>
      <c r="B10" s="57"/>
      <c r="C10" s="1006"/>
      <c r="D10" s="1006"/>
      <c r="E10" s="1006"/>
      <c r="F10" s="1006"/>
      <c r="G10" s="57"/>
      <c r="H10" s="1006"/>
      <c r="I10" s="1006"/>
      <c r="J10" s="1006"/>
      <c r="K10" s="1006"/>
      <c r="L10" s="57"/>
      <c r="M10" s="57"/>
      <c r="N10" s="57"/>
      <c r="O10" s="57"/>
    </row>
    <row r="11" spans="1:40" ht="18" customHeight="1" x14ac:dyDescent="0.25">
      <c r="A11" s="606"/>
      <c r="B11" s="57"/>
      <c r="F11" s="72"/>
      <c r="K11" s="72"/>
      <c r="L11" s="57"/>
      <c r="M11" s="57"/>
      <c r="N11" s="57"/>
      <c r="O11" s="57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</row>
    <row r="12" spans="1:40" ht="18" customHeight="1" x14ac:dyDescent="0.25">
      <c r="A12" s="606" t="s">
        <v>200</v>
      </c>
      <c r="B12" s="57"/>
      <c r="C12" s="1006" t="s">
        <v>505</v>
      </c>
      <c r="D12" s="1006"/>
      <c r="E12" s="1006"/>
      <c r="F12" s="1006"/>
      <c r="G12" s="57"/>
      <c r="H12" s="1006" t="s">
        <v>547</v>
      </c>
      <c r="I12" s="1006"/>
      <c r="J12" s="1006"/>
      <c r="K12" s="1006"/>
      <c r="L12" s="57"/>
      <c r="M12" s="57"/>
      <c r="N12" s="57"/>
      <c r="O12" s="57"/>
    </row>
    <row r="13" spans="1:40" ht="18" customHeight="1" x14ac:dyDescent="0.25">
      <c r="A13" s="606" t="s">
        <v>202</v>
      </c>
      <c r="B13" s="57"/>
      <c r="C13" s="1006"/>
      <c r="D13" s="1006"/>
      <c r="E13" s="1006"/>
      <c r="F13" s="1006"/>
      <c r="G13" s="57"/>
      <c r="H13" s="1006"/>
      <c r="I13" s="1006"/>
      <c r="J13" s="1006"/>
      <c r="K13" s="1006"/>
      <c r="L13" s="57"/>
      <c r="M13" s="57"/>
      <c r="N13" s="57"/>
      <c r="O13" s="57"/>
    </row>
    <row r="14" spans="1:40" ht="18" customHeight="1" x14ac:dyDescent="0.25">
      <c r="A14" s="606" t="s">
        <v>203</v>
      </c>
      <c r="B14" s="57"/>
      <c r="C14" s="1006"/>
      <c r="D14" s="1006"/>
      <c r="E14" s="1006"/>
      <c r="F14" s="1006"/>
      <c r="G14" s="57"/>
      <c r="H14" s="1006"/>
      <c r="I14" s="1006"/>
      <c r="J14" s="1006"/>
      <c r="K14" s="1006"/>
      <c r="L14" s="57"/>
      <c r="M14" s="57"/>
      <c r="N14" s="57"/>
      <c r="O14" s="57"/>
    </row>
    <row r="15" spans="1:40" ht="18" customHeight="1" x14ac:dyDescent="0.25">
      <c r="A15" s="606"/>
      <c r="B15" s="57"/>
      <c r="F15" s="466"/>
      <c r="G15" s="57"/>
      <c r="H15" s="57"/>
      <c r="I15" s="57"/>
      <c r="J15" s="57"/>
      <c r="K15" s="72"/>
      <c r="L15" s="57"/>
      <c r="M15" s="57"/>
      <c r="N15" s="57"/>
      <c r="O15" s="57"/>
      <c r="X15" s="60"/>
    </row>
    <row r="16" spans="1:40" ht="18" customHeight="1" x14ac:dyDescent="0.25">
      <c r="A16" s="606"/>
      <c r="B16" s="57"/>
      <c r="C16" s="1006" t="s">
        <v>663</v>
      </c>
      <c r="D16" s="1006"/>
      <c r="E16" s="1006"/>
      <c r="F16" s="1006"/>
      <c r="G16" s="57"/>
      <c r="H16" s="1006" t="s">
        <v>697</v>
      </c>
      <c r="I16" s="1006"/>
      <c r="J16" s="1006"/>
      <c r="K16" s="1006"/>
      <c r="L16" s="57"/>
      <c r="M16" s="57"/>
      <c r="N16" s="57"/>
      <c r="O16" s="57"/>
    </row>
    <row r="17" spans="1:15" ht="18" customHeight="1" x14ac:dyDescent="0.25">
      <c r="A17" s="606"/>
      <c r="B17" s="57"/>
      <c r="C17" s="1006"/>
      <c r="D17" s="1006"/>
      <c r="E17" s="1006"/>
      <c r="F17" s="1006"/>
      <c r="G17" s="57"/>
      <c r="H17" s="1006"/>
      <c r="I17" s="1006"/>
      <c r="J17" s="1006"/>
      <c r="K17" s="1006"/>
      <c r="L17" s="57"/>
      <c r="M17" s="57"/>
      <c r="N17" s="57"/>
      <c r="O17" s="57"/>
    </row>
    <row r="18" spans="1:15" ht="18" customHeight="1" x14ac:dyDescent="0.25">
      <c r="A18" s="606"/>
      <c r="B18" s="57"/>
      <c r="C18" s="1006"/>
      <c r="D18" s="1006"/>
      <c r="E18" s="1006"/>
      <c r="F18" s="1006"/>
      <c r="G18" s="57"/>
      <c r="H18" s="1006"/>
      <c r="I18" s="1006"/>
      <c r="J18" s="1006"/>
      <c r="K18" s="1006"/>
      <c r="L18" s="57"/>
      <c r="M18" s="57"/>
      <c r="N18" s="57"/>
      <c r="O18" s="57"/>
    </row>
    <row r="19" spans="1:15" ht="18" customHeight="1" x14ac:dyDescent="0.25">
      <c r="A19" s="621"/>
      <c r="B19" s="57"/>
      <c r="C19" s="57"/>
      <c r="D19" s="57"/>
      <c r="E19" s="57"/>
      <c r="F19" s="72"/>
      <c r="G19" s="57"/>
      <c r="H19" s="57"/>
      <c r="I19" s="57"/>
      <c r="J19" s="57"/>
      <c r="K19" s="860" t="s">
        <v>698</v>
      </c>
      <c r="L19" s="57"/>
      <c r="M19" s="57"/>
      <c r="N19" s="57"/>
      <c r="O19" s="57"/>
    </row>
    <row r="20" spans="1:15" ht="18" customHeight="1" x14ac:dyDescent="0.25">
      <c r="A20" s="621"/>
      <c r="B20" s="57"/>
      <c r="C20" s="1044" t="s">
        <v>571</v>
      </c>
      <c r="D20" s="1044"/>
      <c r="E20" s="1044"/>
      <c r="F20" s="1044"/>
      <c r="G20" s="57"/>
      <c r="H20" s="57"/>
      <c r="I20" s="57"/>
      <c r="J20" s="57"/>
      <c r="K20" s="57"/>
      <c r="L20" s="57"/>
      <c r="M20" s="57"/>
      <c r="N20" s="57"/>
      <c r="O20" s="57"/>
    </row>
    <row r="21" spans="1:15" ht="18" customHeight="1" x14ac:dyDescent="0.25">
      <c r="A21" s="621"/>
      <c r="B21" s="57"/>
      <c r="C21" s="1044"/>
      <c r="D21" s="1044"/>
      <c r="E21" s="1044"/>
      <c r="F21" s="1044"/>
      <c r="G21" s="57"/>
      <c r="H21" s="57"/>
      <c r="I21" s="57"/>
      <c r="J21" s="57"/>
      <c r="K21" s="57"/>
      <c r="L21" s="57"/>
      <c r="M21" s="57"/>
      <c r="N21" s="57"/>
      <c r="O21" s="57"/>
    </row>
    <row r="22" spans="1:15" ht="18" customHeight="1" x14ac:dyDescent="0.25">
      <c r="A22" s="621"/>
      <c r="B22" s="57"/>
      <c r="C22" s="1044"/>
      <c r="D22" s="1044"/>
      <c r="E22" s="1044"/>
      <c r="F22" s="1044"/>
      <c r="G22" s="57"/>
      <c r="H22" s="57"/>
      <c r="I22" s="57"/>
      <c r="J22" s="57"/>
      <c r="K22" s="57"/>
      <c r="L22" s="57"/>
      <c r="M22" s="57"/>
      <c r="N22" s="57"/>
      <c r="O22" s="57"/>
    </row>
    <row r="23" spans="1:15" ht="18" customHeight="1" x14ac:dyDescent="0.25">
      <c r="A23" s="6"/>
      <c r="B23" s="23"/>
      <c r="C23" s="57"/>
      <c r="D23" s="57"/>
      <c r="E23" s="57"/>
      <c r="F23" s="72"/>
      <c r="G23" s="23"/>
      <c r="H23" s="23"/>
      <c r="I23" s="23"/>
      <c r="J23" s="23"/>
      <c r="K23" s="72"/>
      <c r="L23" s="23"/>
      <c r="M23" s="23"/>
      <c r="N23" s="23"/>
      <c r="O23" s="23"/>
    </row>
    <row r="24" spans="1:15" ht="18" customHeight="1" x14ac:dyDescent="0.25">
      <c r="F24"/>
      <c r="H24" s="57"/>
      <c r="I24" s="57"/>
      <c r="J24" s="57"/>
      <c r="K24" s="57"/>
      <c r="L24" s="57"/>
      <c r="M24" s="57"/>
      <c r="N24" s="57"/>
      <c r="O24" s="57"/>
    </row>
    <row r="25" spans="1:15" ht="18" customHeight="1" x14ac:dyDescent="0.25">
      <c r="F25"/>
      <c r="H25" s="57"/>
      <c r="I25" s="57"/>
      <c r="J25" s="57"/>
      <c r="K25" s="57"/>
      <c r="L25" s="57"/>
      <c r="M25" s="57"/>
      <c r="N25" s="57"/>
      <c r="O25" s="57"/>
    </row>
    <row r="26" spans="1:15" ht="18" customHeight="1" x14ac:dyDescent="0.25">
      <c r="F26"/>
      <c r="H26" s="57"/>
      <c r="I26" s="57"/>
      <c r="J26" s="57"/>
      <c r="K26" s="57"/>
      <c r="L26" s="57"/>
      <c r="M26" s="57"/>
      <c r="N26" s="57"/>
      <c r="O26" s="57"/>
    </row>
    <row r="27" spans="1:15" ht="18" customHeight="1" x14ac:dyDescent="0.25">
      <c r="C27" s="23"/>
      <c r="D27" s="23"/>
      <c r="E27" s="23"/>
      <c r="F27" s="72"/>
    </row>
  </sheetData>
  <mergeCells count="10">
    <mergeCell ref="C12:F14"/>
    <mergeCell ref="A1:A2"/>
    <mergeCell ref="C20:F22"/>
    <mergeCell ref="C4:F6"/>
    <mergeCell ref="H4:K6"/>
    <mergeCell ref="H8:K10"/>
    <mergeCell ref="C8:F10"/>
    <mergeCell ref="C16:F18"/>
    <mergeCell ref="H12:K14"/>
    <mergeCell ref="H16:K18"/>
  </mergeCells>
  <hyperlinks>
    <hyperlink ref="A6" location="Ação!A1" display="Ação" xr:uid="{00000000-0004-0000-2000-000000000000}"/>
    <hyperlink ref="A7" location="Resultado!A1" display="Resultado" xr:uid="{00000000-0004-0000-2000-000001000000}"/>
    <hyperlink ref="A3" location="Menu!A1" display="Início" xr:uid="{00000000-0004-0000-2000-000002000000}"/>
    <hyperlink ref="A5" location="Diagnostico!A1" display="Diagnóstico" xr:uid="{00000000-0004-0000-2000-000003000000}"/>
    <hyperlink ref="A9" location="Registrar!A1" display="Registrar" xr:uid="{00000000-0004-0000-2000-000004000000}"/>
    <hyperlink ref="A10" location="'Banco de Dados'!A1" display="Banco de dados" xr:uid="{00000000-0004-0000-2000-000005000000}"/>
    <hyperlink ref="A12" location="Ajustes!A1" display="Ajustes" xr:uid="{00000000-0004-0000-2000-000006000000}"/>
    <hyperlink ref="A14" location="Sobre!A1" display="Atualizar Planilha" xr:uid="{00000000-0004-0000-2000-000007000000}"/>
    <hyperlink ref="A13" location="'Ajuda-videos'!A1" display="Ajuda e créditos" xr:uid="{00000000-0004-0000-2000-000008000000}"/>
    <hyperlink ref="H4:K6" location="GrupoCartões!A1" display="CONTAS BANCÁRIAS" xr:uid="{00000000-0004-0000-2000-000009000000}"/>
    <hyperlink ref="C4:F6" location="AcompanharOrçamento!A1" display="OPORTUNIDADES" xr:uid="{00000000-0004-0000-2000-00000A000000}"/>
    <hyperlink ref="H8:K10" location="'Conta do Cartão'!A1" display="CONTA DO CARTÃO DE CRÉDITO" xr:uid="{00000000-0004-0000-2000-00000B000000}"/>
    <hyperlink ref="C8:F10" location="AcompanharSubgrupo!A1" display="ACOMPANHAR META MENSAL - SUBGRUPOS" xr:uid="{00000000-0004-0000-2000-00000C000000}"/>
    <hyperlink ref="C12:F14" location="'Juros e Descontos'!A1" tooltip="Veja o quanto pagou de juros e recebeu de descontos" display="JUROS E DESCONTOS" xr:uid="{00000000-0004-0000-2000-00000D000000}"/>
    <hyperlink ref="H12:K14" location="Anual!A1" display="ANUAL" xr:uid="{00000000-0004-0000-2000-00000E000000}"/>
    <hyperlink ref="C20:F22" location="Dividas!A1" display="ENDIVIDAMENTO E PODER DE COMPRA" xr:uid="{00000000-0004-0000-2000-00000F000000}"/>
    <hyperlink ref="C16:F18" location="RaioX!A1" display="RAIO X" xr:uid="{00000000-0004-0000-2000-000010000000}"/>
    <hyperlink ref="H16:K18" location="'Relatório entre datas'!A1" display="EXTRATO ENTRE DATAS" xr:uid="{00000000-0004-0000-2000-000011000000}"/>
  </hyperlinks>
  <pageMargins left="0.51181102362204722" right="0.51181102362204722" top="0.78740157480314965" bottom="0.78740157480314965" header="0.31496062992125984" footer="0.31496062992125984"/>
  <pageSetup paperSize="9" scale="90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8">
    <tabColor theme="5"/>
  </sheetPr>
  <dimension ref="A1:AD44"/>
  <sheetViews>
    <sheetView showGridLines="0" showZeros="0" workbookViewId="0">
      <selection activeCell="A13" sqref="A13"/>
    </sheetView>
  </sheetViews>
  <sheetFormatPr defaultColWidth="0" defaultRowHeight="18" customHeight="1" zeroHeight="1" x14ac:dyDescent="0.25"/>
  <cols>
    <col min="1" max="1" width="18.7109375" style="171" customWidth="1"/>
    <col min="2" max="3" width="1.7109375" style="123" customWidth="1"/>
    <col min="4" max="4" width="0.7109375" style="123" customWidth="1"/>
    <col min="5" max="5" width="23" style="123" customWidth="1"/>
    <col min="6" max="6" width="41" style="123" customWidth="1"/>
    <col min="7" max="7" width="9.5703125" style="123" customWidth="1"/>
    <col min="8" max="8" width="12.42578125" style="123" customWidth="1"/>
    <col min="9" max="9" width="12" style="123" customWidth="1"/>
    <col min="10" max="10" width="1.140625" style="123" customWidth="1"/>
    <col min="11" max="15" width="13.7109375" style="123" customWidth="1"/>
    <col min="16" max="16" width="11.7109375" style="123" customWidth="1"/>
    <col min="17" max="22" width="8.85546875" style="123" hidden="1" customWidth="1"/>
    <col min="23" max="24" width="10.7109375" style="123" hidden="1" customWidth="1"/>
    <col min="25" max="25" width="8.85546875" style="123" hidden="1" customWidth="1"/>
    <col min="26" max="26" width="11.7109375" style="123" hidden="1" customWidth="1"/>
    <col min="27" max="27" width="9.7109375" style="123" hidden="1" customWidth="1"/>
    <col min="28" max="16384" width="8.85546875" style="123" hidden="1"/>
  </cols>
  <sheetData>
    <row r="1" spans="1:30" ht="37.5" customHeight="1" x14ac:dyDescent="0.4">
      <c r="A1" s="606"/>
      <c r="B1" s="607"/>
      <c r="C1" s="118" t="s">
        <v>224</v>
      </c>
      <c r="D1" s="119"/>
      <c r="E1" s="119"/>
      <c r="F1" s="120"/>
      <c r="G1" s="119"/>
      <c r="H1" s="119"/>
      <c r="I1" s="119"/>
      <c r="J1" s="119"/>
      <c r="K1" s="119"/>
      <c r="L1" s="119"/>
      <c r="M1" s="119"/>
      <c r="N1" s="119"/>
      <c r="O1" s="119"/>
      <c r="P1" s="121"/>
      <c r="Q1" s="122"/>
      <c r="Y1" s="123" t="e">
        <f>VLOOKUP(F11,TContasBancariasCartoes[],8,FALSE)</f>
        <v>#N/A</v>
      </c>
    </row>
    <row r="2" spans="1:30" ht="18" customHeight="1" x14ac:dyDescent="0.35">
      <c r="A2" s="606"/>
      <c r="B2" s="607"/>
      <c r="C2" s="608"/>
      <c r="D2" s="119"/>
      <c r="E2" s="128"/>
      <c r="F2" s="120"/>
      <c r="G2" s="128"/>
      <c r="H2" s="418" t="str">
        <f>IFERROR(IF(Y1="SIM","O melhor dia de compra é dia " &amp; Y2 &amp; " e o vencimento da fatura  é dia " &amp; Y3,""),"")</f>
        <v/>
      </c>
      <c r="I2" s="128"/>
      <c r="J2" s="128"/>
      <c r="K2" s="419"/>
      <c r="L2" s="420"/>
      <c r="M2" s="421"/>
      <c r="N2" s="128"/>
      <c r="O2" s="128"/>
      <c r="P2" s="121"/>
      <c r="Q2" s="124"/>
      <c r="R2" s="125"/>
      <c r="S2" s="125"/>
      <c r="T2" s="125"/>
      <c r="X2" s="175" t="s">
        <v>251</v>
      </c>
      <c r="Y2" s="123" t="e">
        <f>VLOOKUP(F11,TContasBancariasCartoes[#All],9,FALSE)</f>
        <v>#N/A</v>
      </c>
    </row>
    <row r="3" spans="1:30" ht="18" customHeight="1" x14ac:dyDescent="0.35">
      <c r="A3" s="606" t="s">
        <v>0</v>
      </c>
      <c r="B3" s="607"/>
      <c r="C3" s="119"/>
      <c r="D3" s="119"/>
      <c r="E3" s="126" t="s">
        <v>576</v>
      </c>
      <c r="F3" s="393">
        <v>43533</v>
      </c>
      <c r="G3" s="128"/>
      <c r="H3" s="418" t="str">
        <f>IFERROR(IF(Y1="SIM","REVISE A DATA DE VENCIMENTO PARA COINCIDIR COM O CARTÃO DE CRÉDITO",""),"")</f>
        <v/>
      </c>
      <c r="I3" s="128"/>
      <c r="J3" s="128"/>
      <c r="K3" s="419"/>
      <c r="L3" s="420"/>
      <c r="M3" s="421"/>
      <c r="N3" s="128"/>
      <c r="O3" s="119"/>
      <c r="P3" s="870"/>
      <c r="X3" s="175" t="s">
        <v>172</v>
      </c>
      <c r="Y3" s="123" t="e">
        <f>VLOOKUP(F11,TContasBancariasCartoes[#All],10,FALSE)</f>
        <v>#N/A</v>
      </c>
    </row>
    <row r="4" spans="1:30" ht="18" customHeight="1" x14ac:dyDescent="0.35">
      <c r="A4" s="606"/>
      <c r="B4" s="607"/>
      <c r="C4" s="119"/>
      <c r="D4" s="129"/>
      <c r="E4" s="126" t="s">
        <v>577</v>
      </c>
      <c r="F4" s="393">
        <v>43533</v>
      </c>
      <c r="G4" s="130"/>
      <c r="H4" s="1047" t="s">
        <v>173</v>
      </c>
      <c r="I4" s="1047"/>
      <c r="J4" s="131"/>
      <c r="K4" s="1050" t="s">
        <v>521</v>
      </c>
      <c r="L4" s="1050"/>
      <c r="M4" s="1051"/>
      <c r="N4" s="371" t="s">
        <v>274</v>
      </c>
      <c r="O4" s="868" t="s">
        <v>62</v>
      </c>
      <c r="P4" s="871" t="s">
        <v>396</v>
      </c>
      <c r="Q4" s="132"/>
      <c r="R4" s="132"/>
      <c r="S4" s="132"/>
      <c r="T4" s="132"/>
      <c r="AB4" s="133" t="s">
        <v>145</v>
      </c>
      <c r="AC4" s="134"/>
      <c r="AD4" s="135" t="str">
        <f>IFERROR(VLOOKUP(F7,#REF!,S11,FALSE),"")</f>
        <v/>
      </c>
    </row>
    <row r="5" spans="1:30" ht="18" customHeight="1" x14ac:dyDescent="0.35">
      <c r="A5" s="606" t="s">
        <v>201</v>
      </c>
      <c r="B5" s="607"/>
      <c r="C5" s="119"/>
      <c r="D5" s="129"/>
      <c r="E5" s="126" t="s">
        <v>225</v>
      </c>
      <c r="F5" s="127">
        <v>43533</v>
      </c>
      <c r="G5" s="136"/>
      <c r="H5" s="1046">
        <v>1</v>
      </c>
      <c r="I5" s="1046"/>
      <c r="J5" s="137"/>
      <c r="K5" s="1058" t="str">
        <f>IF(F7="","",F7)</f>
        <v>GUILHERME</v>
      </c>
      <c r="L5" s="1058"/>
      <c r="M5" s="1058"/>
      <c r="N5" s="370" t="str">
        <f>IFERROR(SUMPRODUCT(--(TMetas[GRUPO]=F7),--(TMetas[ANO]=R9),--(TMetas[MÊS]=Q9),(TMetas[VALOR])),"")</f>
        <v/>
      </c>
      <c r="O5" s="869">
        <f ca="1">SUMPRODUCT(--(BancoDeDados[ano pag]=R9),--(BancoDeDados[mês pag]=Q9),--(BancoDeDados[GRUPO]=F7),--(BancoDeDados[STATUS]="Pago"),(BancoDeDados[TOTAL]))</f>
        <v>0</v>
      </c>
      <c r="P5" s="872" t="str">
        <f ca="1">IFERROR((O5/N5),"")</f>
        <v/>
      </c>
      <c r="Q5" s="132"/>
      <c r="R5" s="132"/>
      <c r="S5" s="132"/>
      <c r="T5" s="132"/>
      <c r="AB5" s="133" t="s">
        <v>93</v>
      </c>
      <c r="AC5" s="134"/>
      <c r="AD5" s="138" t="e">
        <f ca="1">SUMPRODUCT(--(BancoDeDados[MÊS VENC]=Q10),--(BancoDeDados[ANO VENC]=R10),--(BancoDeDados[GRUPO]=F7),--(BancoDeDados[STATUS]="Pago"),(BancoDeDados[SAÍDA]))</f>
        <v>#VALUE!</v>
      </c>
    </row>
    <row r="6" spans="1:30" ht="28.5" customHeight="1" x14ac:dyDescent="0.35">
      <c r="A6" s="606" t="s">
        <v>198</v>
      </c>
      <c r="B6" s="607"/>
      <c r="C6" s="119"/>
      <c r="D6" s="129"/>
      <c r="E6" s="119"/>
      <c r="F6" s="119"/>
      <c r="G6" s="128"/>
      <c r="H6" s="374" t="str">
        <f>IF(H5&gt;1,"Começa","")</f>
        <v/>
      </c>
      <c r="I6" s="375" t="str">
        <f>IF(H5&gt;1,F4,"")</f>
        <v/>
      </c>
      <c r="J6" s="139"/>
      <c r="K6" s="1048" t="str">
        <f>IF(F8="","",F8)</f>
        <v>Brinquedos</v>
      </c>
      <c r="L6" s="1048"/>
      <c r="M6" s="1048"/>
      <c r="N6" s="370" t="str">
        <f>IFERROR(SUMPRODUCT(--(TMetas[GRUPO]=F7),--(TMetas[SUBGRUPO]=F8),--(TMetas[ANO]=R9),--(TMetas[MÊS]=Q9),(TMetas[VALOR])),"")</f>
        <v/>
      </c>
      <c r="O6" s="869">
        <f ca="1">SUMPRODUCT(--(BancoDeDados[ano pag]=R9),--(BancoDeDados[mês pag]=Q9),--(BancoDeDados[GRUPO]=F7),--(BancoDeDados[SUBGRUPO]=F8),--(BancoDeDados[STATUS]="Pago"),(BancoDeDados[TOTAL]))</f>
        <v>0</v>
      </c>
      <c r="P6" s="873" t="str">
        <f ca="1">IFERROR(O6/N6,"")</f>
        <v/>
      </c>
      <c r="Q6" s="132"/>
      <c r="R6" s="132"/>
      <c r="S6" s="132"/>
      <c r="T6" s="132"/>
    </row>
    <row r="7" spans="1:30" ht="18" customHeight="1" x14ac:dyDescent="0.35">
      <c r="A7" s="606" t="s">
        <v>199</v>
      </c>
      <c r="B7" s="607"/>
      <c r="C7" s="119"/>
      <c r="D7" s="129"/>
      <c r="E7" s="126" t="s">
        <v>155</v>
      </c>
      <c r="F7" s="140" t="s">
        <v>483</v>
      </c>
      <c r="G7" s="141"/>
      <c r="H7" s="374" t="str">
        <f>IF(H5&gt;1,"Termina","")</f>
        <v/>
      </c>
      <c r="I7" s="375" t="str">
        <f>IF(H5&gt;1,EDATE(F4,H5-1),"")</f>
        <v/>
      </c>
      <c r="J7" s="139"/>
      <c r="K7" s="1060"/>
      <c r="L7" s="1060"/>
      <c r="M7" s="1060"/>
      <c r="N7" s="1060"/>
      <c r="O7" s="119"/>
      <c r="P7" s="870"/>
      <c r="Q7" s="132"/>
      <c r="R7" s="132"/>
      <c r="S7" s="132"/>
      <c r="T7" s="142" t="str">
        <f>IFERROR(VLOOKUP(F7,TGruposReferencias[#All],2,FALSE),"")</f>
        <v/>
      </c>
      <c r="V7" s="143"/>
      <c r="W7" s="143"/>
      <c r="X7" s="143"/>
      <c r="Y7" s="143"/>
      <c r="Z7" s="144"/>
      <c r="AA7" s="144"/>
      <c r="AB7" s="145"/>
      <c r="AC7" s="145"/>
      <c r="AD7" s="145"/>
    </row>
    <row r="8" spans="1:30" ht="18" customHeight="1" x14ac:dyDescent="0.35">
      <c r="A8" s="606"/>
      <c r="B8" s="607"/>
      <c r="C8" s="119"/>
      <c r="D8" s="119"/>
      <c r="E8" s="126" t="s">
        <v>156</v>
      </c>
      <c r="F8" s="140" t="s">
        <v>188</v>
      </c>
      <c r="G8" s="128"/>
      <c r="H8" s="372" t="str">
        <f>IF(H5&gt;1,"Valor Total","")</f>
        <v/>
      </c>
      <c r="I8" s="373" t="str">
        <f>IF(H5&gt;1,F15*H5,"")</f>
        <v/>
      </c>
      <c r="J8" s="146"/>
      <c r="K8" s="1059"/>
      <c r="L8" s="1059"/>
      <c r="M8" s="1059"/>
      <c r="N8" s="119"/>
      <c r="O8" s="119"/>
      <c r="P8" s="119"/>
      <c r="V8" s="143"/>
      <c r="W8" s="145"/>
      <c r="X8" s="143"/>
      <c r="Y8" s="143"/>
      <c r="Z8" s="143"/>
      <c r="AA8" s="143"/>
      <c r="AB8" s="145"/>
      <c r="AC8" s="145"/>
      <c r="AD8" s="145"/>
    </row>
    <row r="9" spans="1:30" ht="33" customHeight="1" x14ac:dyDescent="0.35">
      <c r="A9" s="548" t="s">
        <v>208</v>
      </c>
      <c r="B9" s="627"/>
      <c r="C9" s="119"/>
      <c r="D9" s="147"/>
      <c r="E9" s="738" t="s">
        <v>157</v>
      </c>
      <c r="F9" s="219" t="s">
        <v>743</v>
      </c>
      <c r="G9" s="806"/>
      <c r="H9" s="806"/>
      <c r="I9" s="806"/>
      <c r="J9" s="806"/>
      <c r="K9" s="1049"/>
      <c r="L9" s="1049"/>
      <c r="M9" s="1049"/>
      <c r="N9" s="128"/>
      <c r="O9" s="128"/>
      <c r="P9" s="128"/>
      <c r="Q9" s="149" t="str">
        <f>IF(F3="","",UPPER(TEXT(F3,"MMM")))</f>
        <v>MAR</v>
      </c>
      <c r="R9" s="150">
        <f>YEAR(F4)</f>
        <v>2019</v>
      </c>
      <c r="S9" s="150"/>
      <c r="T9" s="150"/>
      <c r="V9" s="143"/>
      <c r="W9" s="145"/>
      <c r="X9" s="143"/>
      <c r="Y9" s="143"/>
      <c r="Z9" s="143"/>
      <c r="AA9" s="143"/>
      <c r="AB9" s="143"/>
      <c r="AC9" s="151"/>
      <c r="AD9" s="145"/>
    </row>
    <row r="10" spans="1:30" ht="28.5" customHeight="1" x14ac:dyDescent="0.25">
      <c r="A10" s="606"/>
      <c r="B10" s="125"/>
      <c r="C10" s="742"/>
      <c r="D10" s="128"/>
      <c r="E10" s="740" t="s">
        <v>625</v>
      </c>
      <c r="F10" s="741"/>
      <c r="G10" s="1056" t="str">
        <f>IF(F11="","",CONCATENATE("SALDO: ",F11))</f>
        <v>SALDO: Conta Corrente Bradesco</v>
      </c>
      <c r="H10" s="1057"/>
      <c r="I10" s="806"/>
      <c r="J10" s="366"/>
      <c r="K10" s="807"/>
      <c r="L10" s="807"/>
      <c r="M10" s="807"/>
      <c r="N10" s="367"/>
      <c r="O10" s="128"/>
      <c r="P10" s="128"/>
      <c r="Q10" s="149" t="str">
        <f>IF(F3="","",TEXT(F3,"MMM"))</f>
        <v>mar</v>
      </c>
      <c r="R10" s="152">
        <f>YEAR(F3)</f>
        <v>2019</v>
      </c>
      <c r="S10" s="152"/>
      <c r="T10" s="152"/>
      <c r="V10" s="143"/>
      <c r="W10" s="143"/>
      <c r="X10" s="143"/>
      <c r="Y10" s="143"/>
      <c r="Z10" s="143"/>
      <c r="AA10" s="143"/>
      <c r="AB10" s="143"/>
      <c r="AC10" s="153"/>
      <c r="AD10" s="145"/>
    </row>
    <row r="11" spans="1:30" ht="18" customHeight="1" x14ac:dyDescent="0.35">
      <c r="A11" s="606" t="s">
        <v>205</v>
      </c>
      <c r="B11" s="607"/>
      <c r="C11" s="119"/>
      <c r="D11" s="128"/>
      <c r="E11" s="126" t="str">
        <f>IFERROR(IF(Y1="SIM","CARTÃO DE CRÉDITO:","CONTA:"),"ESCOLHA UMA CONTA:")</f>
        <v>ESCOLHA UMA CONTA:</v>
      </c>
      <c r="F11" s="140" t="s">
        <v>653</v>
      </c>
      <c r="G11" s="1054" t="e">
        <f>IF(F11="","",VLOOKUP(F11,TContasBancariasCartoes[],5,FALSE))</f>
        <v>#N/A</v>
      </c>
      <c r="H11" s="1055"/>
      <c r="I11" s="806"/>
      <c r="J11" s="806"/>
      <c r="K11" s="368"/>
      <c r="L11" s="368"/>
      <c r="M11" s="369"/>
      <c r="N11" s="369"/>
      <c r="O11" s="128"/>
      <c r="P11" s="128"/>
      <c r="Q11" s="150">
        <v>1</v>
      </c>
      <c r="R11" s="150" t="s">
        <v>49</v>
      </c>
      <c r="S11" s="150">
        <f>MONTH(F3)+1</f>
        <v>4</v>
      </c>
      <c r="T11" s="150"/>
      <c r="V11" s="143"/>
      <c r="W11" s="143"/>
      <c r="X11" s="143"/>
      <c r="Y11" s="143"/>
      <c r="Z11" s="143"/>
      <c r="AA11" s="143"/>
      <c r="AB11" s="143"/>
      <c r="AC11" s="145"/>
      <c r="AD11" s="145"/>
    </row>
    <row r="12" spans="1:30" ht="18" customHeight="1" x14ac:dyDescent="0.35">
      <c r="A12" s="606"/>
      <c r="B12" s="607"/>
      <c r="C12" s="119"/>
      <c r="D12" s="128"/>
      <c r="E12" s="126" t="s">
        <v>227</v>
      </c>
      <c r="F12" s="154"/>
      <c r="G12" s="378">
        <f>IF(F12="",0,"Novo saldo")</f>
        <v>0</v>
      </c>
      <c r="H12" s="377" t="str">
        <f>IFERROR(IF(F12="","",G11+F15),"")</f>
        <v/>
      </c>
      <c r="I12" s="376"/>
      <c r="J12" s="806"/>
      <c r="K12" s="366"/>
      <c r="L12" s="366"/>
      <c r="M12" s="366"/>
      <c r="N12" s="366"/>
      <c r="O12" s="128"/>
      <c r="P12" s="128"/>
      <c r="Q12" s="150">
        <v>2</v>
      </c>
      <c r="R12" s="150" t="s">
        <v>50</v>
      </c>
      <c r="S12" s="150"/>
      <c r="T12" s="150"/>
      <c r="V12" s="145"/>
      <c r="Y12" s="145"/>
      <c r="Z12" s="145"/>
      <c r="AA12" s="145"/>
      <c r="AB12" s="145"/>
      <c r="AC12" s="145"/>
      <c r="AD12" s="145"/>
    </row>
    <row r="13" spans="1:30" ht="18" customHeight="1" x14ac:dyDescent="0.35">
      <c r="A13" s="606" t="s">
        <v>200</v>
      </c>
      <c r="B13" s="607"/>
      <c r="C13" s="119"/>
      <c r="D13" s="128"/>
      <c r="E13" s="126" t="s">
        <v>226</v>
      </c>
      <c r="F13" s="192"/>
      <c r="G13" s="378">
        <f>IF(F13=0,0,"Novo saldo")</f>
        <v>0</v>
      </c>
      <c r="H13" s="377" t="str">
        <f>IFERROR(IF(F13="","",G11-F15),"")</f>
        <v/>
      </c>
      <c r="I13" s="376"/>
      <c r="J13" s="808"/>
      <c r="K13" s="366"/>
      <c r="L13" s="366"/>
      <c r="M13" s="366"/>
      <c r="N13" s="366"/>
      <c r="O13" s="128"/>
      <c r="P13" s="128"/>
      <c r="Q13" s="150">
        <v>3</v>
      </c>
      <c r="R13" s="150" t="s">
        <v>51</v>
      </c>
      <c r="S13" s="150"/>
      <c r="T13" s="150"/>
      <c r="W13" s="155"/>
      <c r="X13" s="155"/>
    </row>
    <row r="14" spans="1:30" ht="18" customHeight="1" x14ac:dyDescent="0.35">
      <c r="A14" s="606" t="s">
        <v>202</v>
      </c>
      <c r="B14" s="607"/>
      <c r="C14" s="119"/>
      <c r="D14" s="128"/>
      <c r="E14" s="126" t="s">
        <v>46</v>
      </c>
      <c r="F14" s="192"/>
      <c r="G14" s="376"/>
      <c r="H14" s="376"/>
      <c r="I14" s="376"/>
      <c r="J14" s="809"/>
      <c r="K14" s="366"/>
      <c r="L14" s="366"/>
      <c r="M14" s="366"/>
      <c r="N14" s="366"/>
      <c r="O14" s="128"/>
      <c r="P14" s="128"/>
      <c r="Q14" s="150">
        <v>4</v>
      </c>
      <c r="R14" s="150" t="s">
        <v>52</v>
      </c>
      <c r="S14" s="150"/>
      <c r="T14" s="150"/>
      <c r="W14" s="155"/>
      <c r="X14" s="155"/>
    </row>
    <row r="15" spans="1:30" ht="18" customHeight="1" x14ac:dyDescent="0.35">
      <c r="A15" s="606" t="s">
        <v>203</v>
      </c>
      <c r="B15" s="607"/>
      <c r="C15" s="119"/>
      <c r="D15" s="128"/>
      <c r="E15" s="126" t="s">
        <v>65</v>
      </c>
      <c r="F15" s="156">
        <f>F12+F14-((F13)*(-1))</f>
        <v>0</v>
      </c>
      <c r="G15" s="1061" t="str">
        <f>IF(AND(F12&gt;0,F13&gt;0),"ERRO:","")</f>
        <v/>
      </c>
      <c r="H15" s="1062"/>
      <c r="I15" s="1062"/>
      <c r="J15" s="810"/>
      <c r="K15" s="810"/>
      <c r="L15" s="810"/>
      <c r="M15" s="810"/>
      <c r="N15" s="130"/>
      <c r="O15" s="128"/>
      <c r="P15" s="128"/>
      <c r="Q15" s="150">
        <v>5</v>
      </c>
      <c r="R15" s="150" t="s">
        <v>53</v>
      </c>
      <c r="S15" s="150"/>
      <c r="T15" s="150"/>
      <c r="W15" s="155"/>
      <c r="X15" s="155"/>
    </row>
    <row r="16" spans="1:30" ht="18" customHeight="1" x14ac:dyDescent="0.35">
      <c r="A16" s="606"/>
      <c r="B16" s="607"/>
      <c r="C16" s="119"/>
      <c r="D16" s="128"/>
      <c r="E16" s="119"/>
      <c r="F16" s="119"/>
      <c r="G16" s="1052" t="str">
        <f>IF(AND(F12&gt;0,F13&gt;0),"Registre apenas uma entrada ou uma saída por vez.","")</f>
        <v/>
      </c>
      <c r="H16" s="1053"/>
      <c r="I16" s="1053"/>
      <c r="J16" s="1053"/>
      <c r="K16" s="1053"/>
      <c r="L16" s="811"/>
      <c r="M16" s="811"/>
      <c r="N16" s="157"/>
      <c r="O16" s="128"/>
      <c r="P16" s="128"/>
      <c r="Q16" s="150">
        <v>7</v>
      </c>
      <c r="R16" s="150" t="s">
        <v>55</v>
      </c>
      <c r="S16" s="150"/>
      <c r="T16" s="150"/>
      <c r="W16" s="155"/>
      <c r="X16" s="155"/>
    </row>
    <row r="17" spans="1:24" ht="18" customHeight="1" x14ac:dyDescent="0.35">
      <c r="A17" s="606"/>
      <c r="B17" s="607"/>
      <c r="C17" s="119"/>
      <c r="D17" s="128"/>
      <c r="E17" s="580" t="s">
        <v>171</v>
      </c>
      <c r="F17" s="581" t="s">
        <v>232</v>
      </c>
      <c r="G17" s="158"/>
      <c r="H17" s="416"/>
      <c r="I17" s="159"/>
      <c r="J17" s="159"/>
      <c r="K17" s="1064"/>
      <c r="L17" s="1064"/>
      <c r="M17" s="1064"/>
      <c r="N17" s="1064"/>
      <c r="O17" s="1064"/>
      <c r="P17" s="1064"/>
      <c r="Q17" s="150">
        <v>8</v>
      </c>
      <c r="R17" s="150" t="s">
        <v>56</v>
      </c>
      <c r="S17" s="150"/>
      <c r="T17" s="150"/>
      <c r="W17" s="155"/>
      <c r="X17" s="155"/>
    </row>
    <row r="18" spans="1:24" ht="18" customHeight="1" x14ac:dyDescent="0.35">
      <c r="A18" s="606"/>
      <c r="B18" s="607"/>
      <c r="C18" s="119"/>
      <c r="D18" s="128"/>
      <c r="E18" s="580" t="s">
        <v>12</v>
      </c>
      <c r="F18" s="140"/>
      <c r="G18" s="158"/>
      <c r="H18" s="417"/>
      <c r="I18" s="158"/>
      <c r="J18" s="158"/>
      <c r="K18" s="1063"/>
      <c r="L18" s="1063"/>
      <c r="M18" s="1065"/>
      <c r="N18" s="1065"/>
      <c r="O18" s="119"/>
      <c r="P18" s="842"/>
      <c r="Q18" s="150">
        <v>9</v>
      </c>
      <c r="R18" s="150" t="s">
        <v>57</v>
      </c>
      <c r="S18" s="150"/>
      <c r="T18" s="150" t="str">
        <f>IFERROR(VLOOKUP(K18,TGruposReferencias[#All],2,FALSE),"")</f>
        <v/>
      </c>
      <c r="W18" s="155"/>
      <c r="X18" s="155"/>
    </row>
    <row r="19" spans="1:24" ht="18" customHeight="1" x14ac:dyDescent="0.35">
      <c r="A19" s="606"/>
      <c r="B19" s="607"/>
      <c r="C19" s="119"/>
      <c r="D19" s="128"/>
      <c r="E19" s="580" t="s">
        <v>80</v>
      </c>
      <c r="F19" s="140"/>
      <c r="G19" s="160"/>
      <c r="H19" s="160"/>
      <c r="I19" s="160"/>
      <c r="J19" s="160"/>
      <c r="K19" s="1063"/>
      <c r="L19" s="1063"/>
      <c r="M19" s="1065"/>
      <c r="N19" s="1065"/>
      <c r="O19" s="119"/>
      <c r="P19" s="842"/>
      <c r="Q19" s="161">
        <v>10</v>
      </c>
      <c r="R19" s="161" t="s">
        <v>58</v>
      </c>
      <c r="S19" s="161"/>
      <c r="T19" s="150" t="str">
        <f>IFERROR(VLOOKUP(K19,TGruposReferencias[#All],2,FALSE),"")</f>
        <v/>
      </c>
    </row>
    <row r="20" spans="1:24" ht="18" customHeight="1" x14ac:dyDescent="0.35">
      <c r="A20" s="606"/>
      <c r="B20" s="607"/>
      <c r="C20" s="119"/>
      <c r="D20" s="160"/>
      <c r="E20" s="580" t="s">
        <v>175</v>
      </c>
      <c r="F20" s="140"/>
      <c r="G20" s="128"/>
      <c r="H20" s="128"/>
      <c r="I20" s="128"/>
      <c r="J20" s="128"/>
      <c r="K20" s="1063"/>
      <c r="L20" s="1063"/>
      <c r="M20" s="1065"/>
      <c r="N20" s="1065"/>
      <c r="O20" s="119"/>
      <c r="P20" s="842"/>
      <c r="Q20" s="161">
        <v>11</v>
      </c>
      <c r="R20" s="161" t="s">
        <v>59</v>
      </c>
      <c r="S20" s="161"/>
      <c r="T20" s="150" t="str">
        <f>IFERROR(VLOOKUP(K20,TGruposReferencias[#All],2,FALSE),"")</f>
        <v/>
      </c>
      <c r="W20" s="155"/>
      <c r="X20" s="155"/>
    </row>
    <row r="21" spans="1:24" ht="18" customHeight="1" x14ac:dyDescent="0.35">
      <c r="A21" s="606"/>
      <c r="B21" s="607"/>
      <c r="C21" s="119"/>
      <c r="D21" s="162"/>
      <c r="E21" s="580" t="s">
        <v>77</v>
      </c>
      <c r="F21" s="191"/>
      <c r="G21" s="128"/>
      <c r="H21" s="128"/>
      <c r="I21" s="128"/>
      <c r="J21" s="128"/>
      <c r="K21" s="1063"/>
      <c r="L21" s="1063"/>
      <c r="M21" s="1065"/>
      <c r="N21" s="1065"/>
      <c r="O21" s="119"/>
      <c r="P21" s="842"/>
      <c r="Q21" s="161">
        <v>12</v>
      </c>
      <c r="R21" s="161" t="s">
        <v>60</v>
      </c>
      <c r="S21" s="161"/>
      <c r="T21" s="150" t="str">
        <f>IFERROR(VLOOKUP(K21,TGruposReferencias[#All],2,FALSE),"")</f>
        <v/>
      </c>
      <c r="W21" s="155"/>
      <c r="X21" s="155"/>
    </row>
    <row r="22" spans="1:24" ht="18" customHeight="1" x14ac:dyDescent="0.35">
      <c r="A22" s="606"/>
      <c r="B22" s="607"/>
      <c r="C22" s="119"/>
      <c r="D22" s="162"/>
      <c r="E22" s="162"/>
      <c r="F22" s="162"/>
      <c r="G22" s="162"/>
      <c r="H22" s="128"/>
      <c r="I22" s="163"/>
      <c r="J22" s="128"/>
      <c r="K22" s="1063"/>
      <c r="L22" s="1063"/>
      <c r="M22" s="1065"/>
      <c r="N22" s="1065"/>
      <c r="O22" s="119"/>
      <c r="P22" s="842"/>
      <c r="Q22" s="164"/>
      <c r="R22" s="164"/>
      <c r="S22" s="164"/>
      <c r="T22" s="150" t="str">
        <f>IFERROR(VLOOKUP(K22,TGruposReferencias[#All],2,FALSE),"")</f>
        <v/>
      </c>
      <c r="W22" s="155"/>
      <c r="X22" s="155"/>
    </row>
    <row r="23" spans="1:24" ht="18" hidden="1" customHeight="1" x14ac:dyDescent="0.35">
      <c r="A23" s="606"/>
      <c r="B23" s="607"/>
      <c r="C23" s="119"/>
      <c r="D23" s="162"/>
      <c r="E23" s="1045" t="s">
        <v>228</v>
      </c>
      <c r="F23" s="1045"/>
      <c r="G23" s="128"/>
      <c r="H23" s="128"/>
      <c r="I23" s="163"/>
      <c r="J23" s="128"/>
      <c r="K23" s="843"/>
      <c r="L23" s="843"/>
      <c r="M23" s="843"/>
      <c r="N23" s="843"/>
      <c r="O23" s="119"/>
      <c r="P23" s="842"/>
      <c r="Q23" s="164"/>
      <c r="R23" s="164"/>
      <c r="S23" s="164"/>
      <c r="T23" s="150" t="str">
        <f>IFERROR(VLOOKUP(K23,TGruposReferencias[#All],2,FALSE),"")</f>
        <v/>
      </c>
      <c r="W23" s="155"/>
      <c r="X23" s="155"/>
    </row>
    <row r="24" spans="1:24" ht="18" hidden="1" customHeight="1" x14ac:dyDescent="0.35">
      <c r="A24" s="606"/>
      <c r="B24" s="607"/>
      <c r="C24" s="119"/>
      <c r="D24" s="162"/>
      <c r="E24" s="165" t="s">
        <v>229</v>
      </c>
      <c r="F24" s="166"/>
      <c r="G24" s="128"/>
      <c r="H24" s="128"/>
      <c r="I24" s="163"/>
      <c r="J24" s="128"/>
      <c r="K24" s="843"/>
      <c r="L24" s="843"/>
      <c r="M24" s="843"/>
      <c r="N24" s="843"/>
      <c r="O24" s="119"/>
      <c r="P24" s="842"/>
      <c r="Q24" s="164"/>
      <c r="R24" s="164"/>
      <c r="S24" s="164"/>
      <c r="T24" s="150" t="str">
        <f>IFERROR(VLOOKUP(K24,TGruposReferencias[#All],2,FALSE),"")</f>
        <v/>
      </c>
      <c r="W24" s="155"/>
      <c r="X24" s="155"/>
    </row>
    <row r="25" spans="1:24" ht="18" hidden="1" customHeight="1" x14ac:dyDescent="0.35">
      <c r="A25" s="606"/>
      <c r="B25" s="607"/>
      <c r="C25" s="119"/>
      <c r="D25" s="162"/>
      <c r="E25" s="165" t="s">
        <v>230</v>
      </c>
      <c r="F25" s="167"/>
      <c r="G25" s="128"/>
      <c r="H25" s="128"/>
      <c r="I25" s="163"/>
      <c r="J25" s="128"/>
      <c r="K25" s="843"/>
      <c r="L25" s="843"/>
      <c r="M25" s="843"/>
      <c r="N25" s="843"/>
      <c r="O25" s="119"/>
      <c r="P25" s="842"/>
      <c r="Q25" s="164"/>
      <c r="R25" s="164"/>
      <c r="S25" s="164"/>
      <c r="T25" s="150" t="str">
        <f>IFERROR(VLOOKUP(K25,TGruposReferencias[#All],2,FALSE),"")</f>
        <v/>
      </c>
    </row>
    <row r="26" spans="1:24" ht="18" hidden="1" customHeight="1" x14ac:dyDescent="0.35">
      <c r="A26" s="606"/>
      <c r="B26" s="607"/>
      <c r="C26" s="119"/>
      <c r="D26" s="162"/>
      <c r="E26" s="736" t="s">
        <v>618</v>
      </c>
      <c r="F26" s="737" t="s">
        <v>232</v>
      </c>
      <c r="G26" s="200" t="s">
        <v>643</v>
      </c>
      <c r="H26" s="128"/>
      <c r="I26" s="163"/>
      <c r="J26" s="128"/>
      <c r="K26" s="1063"/>
      <c r="L26" s="1063"/>
      <c r="M26" s="1065"/>
      <c r="N26" s="1065"/>
      <c r="O26" s="119"/>
      <c r="P26" s="842"/>
      <c r="Q26" s="164"/>
      <c r="R26" s="164"/>
      <c r="S26" s="164"/>
      <c r="T26" s="150" t="str">
        <f>IFERROR(VLOOKUP(K26,TGruposReferencias[#All],2,FALSE),"")</f>
        <v/>
      </c>
    </row>
    <row r="27" spans="1:24" ht="18" hidden="1" customHeight="1" x14ac:dyDescent="0.35">
      <c r="A27" s="606"/>
      <c r="B27" s="607"/>
      <c r="C27" s="119"/>
      <c r="D27" s="162"/>
      <c r="E27" s="126" t="s">
        <v>577</v>
      </c>
      <c r="F27" s="393"/>
      <c r="G27" s="128"/>
      <c r="H27" s="128"/>
      <c r="I27" s="163"/>
      <c r="J27" s="128"/>
      <c r="K27" s="128"/>
      <c r="L27" s="128"/>
      <c r="M27" s="128"/>
      <c r="N27" s="128"/>
      <c r="O27" s="128"/>
      <c r="P27" s="128"/>
      <c r="Q27" s="164"/>
      <c r="R27" s="164"/>
      <c r="S27" s="164"/>
      <c r="T27" s="164"/>
    </row>
    <row r="28" spans="1:24" ht="18" hidden="1" customHeight="1" x14ac:dyDescent="0.35">
      <c r="A28" s="606"/>
      <c r="B28" s="607"/>
      <c r="C28" s="119"/>
      <c r="D28" s="162"/>
      <c r="E28" s="126" t="s">
        <v>155</v>
      </c>
      <c r="F28" s="140"/>
      <c r="G28" s="128"/>
      <c r="H28" s="128"/>
      <c r="I28" s="163"/>
      <c r="J28" s="128"/>
      <c r="K28" s="128"/>
      <c r="L28" s="128"/>
      <c r="M28" s="128"/>
      <c r="N28" s="128"/>
      <c r="O28" s="128"/>
      <c r="P28" s="128"/>
      <c r="Q28" s="164"/>
      <c r="R28" s="164"/>
      <c r="S28" s="164"/>
      <c r="T28" s="164"/>
    </row>
    <row r="29" spans="1:24" ht="15" hidden="1" x14ac:dyDescent="0.25">
      <c r="A29" s="168"/>
      <c r="D29" s="169"/>
      <c r="E29" s="126" t="s">
        <v>156</v>
      </c>
      <c r="F29" s="140"/>
      <c r="G29" s="164"/>
      <c r="Q29" s="164"/>
      <c r="R29" s="164"/>
      <c r="S29" s="164"/>
      <c r="T29" s="164"/>
    </row>
    <row r="30" spans="1:24" ht="30" hidden="1" x14ac:dyDescent="0.25">
      <c r="A30" s="168"/>
      <c r="D30" s="169"/>
      <c r="E30" s="739" t="s">
        <v>619</v>
      </c>
      <c r="F30" s="219"/>
      <c r="G30" s="164"/>
    </row>
    <row r="31" spans="1:24" ht="18" hidden="1" customHeight="1" x14ac:dyDescent="0.25">
      <c r="A31" s="168"/>
      <c r="D31" s="169"/>
      <c r="E31" s="738"/>
      <c r="F31" s="148"/>
      <c r="G31" s="164"/>
    </row>
    <row r="32" spans="1:24" ht="18" customHeight="1" x14ac:dyDescent="0.25">
      <c r="A32" s="168"/>
      <c r="D32" s="169"/>
      <c r="E32" s="164"/>
      <c r="F32" s="164"/>
      <c r="G32" s="164"/>
    </row>
    <row r="33" spans="1:7" ht="18" customHeight="1" x14ac:dyDescent="0.25">
      <c r="A33" s="168"/>
      <c r="D33" s="169"/>
      <c r="E33" s="164"/>
      <c r="F33" s="164"/>
      <c r="G33" s="164"/>
    </row>
    <row r="34" spans="1:7" ht="18" customHeight="1" x14ac:dyDescent="0.25">
      <c r="A34" s="168"/>
      <c r="D34" s="169"/>
      <c r="E34" s="164"/>
      <c r="F34" s="164"/>
      <c r="G34" s="164"/>
    </row>
    <row r="35" spans="1:7" ht="18" hidden="1" customHeight="1" x14ac:dyDescent="0.25">
      <c r="A35" s="168"/>
      <c r="D35" s="169"/>
      <c r="E35" s="164"/>
      <c r="F35" s="164"/>
    </row>
    <row r="36" spans="1:7" ht="18" hidden="1" customHeight="1" x14ac:dyDescent="0.25">
      <c r="A36" s="168"/>
      <c r="D36" s="169"/>
      <c r="E36" s="164"/>
      <c r="F36" s="164"/>
      <c r="G36" s="170"/>
    </row>
    <row r="37" spans="1:7" ht="18" hidden="1" customHeight="1" x14ac:dyDescent="0.25">
      <c r="D37" s="169"/>
      <c r="E37" s="164"/>
      <c r="F37" s="164"/>
    </row>
    <row r="38" spans="1:7" ht="18" hidden="1" customHeight="1" x14ac:dyDescent="0.25">
      <c r="D38" s="169"/>
      <c r="E38" s="164"/>
      <c r="F38" s="164"/>
    </row>
    <row r="39" spans="1:7" ht="18" hidden="1" customHeight="1" x14ac:dyDescent="0.25">
      <c r="D39" s="169"/>
      <c r="E39" s="164"/>
      <c r="F39" s="164"/>
    </row>
    <row r="40" spans="1:7" ht="18" hidden="1" customHeight="1" x14ac:dyDescent="0.25">
      <c r="D40" s="169"/>
      <c r="E40" s="164"/>
      <c r="F40" s="164"/>
    </row>
    <row r="41" spans="1:7" ht="18" hidden="1" customHeight="1" x14ac:dyDescent="0.25">
      <c r="D41" s="169"/>
    </row>
    <row r="42" spans="1:7" ht="18" hidden="1" customHeight="1" x14ac:dyDescent="0.25">
      <c r="D42" s="169"/>
      <c r="E42" s="172"/>
      <c r="F42" s="172"/>
    </row>
    <row r="43" spans="1:7" ht="18" hidden="1" customHeight="1" x14ac:dyDescent="0.25">
      <c r="D43" s="169"/>
    </row>
    <row r="44" spans="1:7" ht="18" hidden="1" customHeight="1" x14ac:dyDescent="0.25"/>
  </sheetData>
  <sheetProtection sheet="1" objects="1" scenarios="1"/>
  <mergeCells count="26">
    <mergeCell ref="K17:P17"/>
    <mergeCell ref="K21:L21"/>
    <mergeCell ref="K22:L22"/>
    <mergeCell ref="K26:L26"/>
    <mergeCell ref="M18:N18"/>
    <mergeCell ref="M19:N19"/>
    <mergeCell ref="M20:N20"/>
    <mergeCell ref="M21:N21"/>
    <mergeCell ref="M22:N22"/>
    <mergeCell ref="M26:N26"/>
    <mergeCell ref="E23:F23"/>
    <mergeCell ref="H5:I5"/>
    <mergeCell ref="H4:I4"/>
    <mergeCell ref="K6:M6"/>
    <mergeCell ref="K9:M9"/>
    <mergeCell ref="K4:M4"/>
    <mergeCell ref="G16:K16"/>
    <mergeCell ref="G11:H11"/>
    <mergeCell ref="G10:H10"/>
    <mergeCell ref="K5:M5"/>
    <mergeCell ref="K8:M8"/>
    <mergeCell ref="K7:N7"/>
    <mergeCell ref="G15:I15"/>
    <mergeCell ref="K18:L18"/>
    <mergeCell ref="K19:L19"/>
    <mergeCell ref="K20:L20"/>
  </mergeCells>
  <conditionalFormatting sqref="F12">
    <cfRule type="cellIs" dxfId="23" priority="28" operator="greaterThan">
      <formula>0</formula>
    </cfRule>
    <cfRule type="cellIs" dxfId="22" priority="29" operator="greaterThan">
      <formula>0</formula>
    </cfRule>
  </conditionalFormatting>
  <conditionalFormatting sqref="F13">
    <cfRule type="cellIs" dxfId="21" priority="16" operator="lessThan">
      <formula>0</formula>
    </cfRule>
    <cfRule type="cellIs" dxfId="20" priority="17" operator="greaterThan">
      <formula>0</formula>
    </cfRule>
  </conditionalFormatting>
  <conditionalFormatting sqref="G16">
    <cfRule type="notContainsBlanks" dxfId="19" priority="13">
      <formula>LEN(TRIM(G16))&gt;0</formula>
    </cfRule>
  </conditionalFormatting>
  <conditionalFormatting sqref="G15">
    <cfRule type="notContainsBlanks" dxfId="18" priority="12">
      <formula>LEN(TRIM(G15))&gt;0</formula>
    </cfRule>
  </conditionalFormatting>
  <conditionalFormatting sqref="L16:N16">
    <cfRule type="notContainsBlanks" dxfId="17" priority="41">
      <formula>LEN(TRIM(L16))&gt;0</formula>
    </cfRule>
  </conditionalFormatting>
  <conditionalFormatting sqref="H2:N2">
    <cfRule type="expression" dxfId="16" priority="9">
      <formula>$H$2&lt;&gt;""</formula>
    </cfRule>
  </conditionalFormatting>
  <conditionalFormatting sqref="H3:N3">
    <cfRule type="expression" dxfId="15" priority="8">
      <formula>$H$2&lt;&gt;""</formula>
    </cfRule>
  </conditionalFormatting>
  <dataValidations xWindow="588" yWindow="441" count="17">
    <dataValidation type="list" allowBlank="1" showInputMessage="1" showErrorMessage="1" promptTitle="Aviso" prompt="Escolha o Subgrupo._x000a_Após escolher um Grupo, os Subgrupos relacionados aparecem aqui." sqref="F8 F29" xr:uid="{00000000-0002-0000-2100-000000000000}">
      <formula1>INDIRECT($T$7)</formula1>
    </dataValidation>
    <dataValidation type="list" allowBlank="1" showInputMessage="1" showErrorMessage="1" prompt="Escolha na lista suspensa um subgrupo." sqref="F19" xr:uid="{00000000-0002-0000-2100-000001000000}">
      <formula1>SituacaoBens</formula1>
    </dataValidation>
    <dataValidation type="list" allowBlank="1" showInputMessage="1" showErrorMessage="1" prompt="Escolha na lista suspensa." sqref="F18" xr:uid="{00000000-0002-0000-2100-000002000000}">
      <formula1>GrupoDosBens</formula1>
    </dataValidation>
    <dataValidation type="list" allowBlank="1" showInputMessage="1" showErrorMessage="1" promptTitle="Aviso" prompt="Marque sim somente se for registrar uma garantia, caso contrario deixe como não." sqref="F17 F26" xr:uid="{00000000-0002-0000-2100-000003000000}">
      <formula1>"SIM,NÃO"</formula1>
    </dataValidation>
    <dataValidation type="list" allowBlank="1" showInputMessage="1" showErrorMessage="1" promptTitle="Contas e Cartões" prompt="Escolha na lista a conta ou cartão de crédito." sqref="F11" xr:uid="{00000000-0002-0000-2100-000004000000}">
      <formula1>ContasBancariasCartoes</formula1>
    </dataValidation>
    <dataValidation type="list" allowBlank="1" showInputMessage="1" showErrorMessage="1" promptTitle="Aviso" prompt="Escolha na lista suspensa o Grupo._x000a_Após a escolha do grupo será exibido o subgrupo abaixo." sqref="F7 F28" xr:uid="{00000000-0002-0000-2100-000005000000}">
      <formula1>NomeDosGrupos</formula1>
    </dataValidation>
    <dataValidation allowBlank="1" showInputMessage="1" prompt="Informe a quantidade de meses que a garantia é válida._x000a__x000a_Exemplo:_x000a_12 para doze meses._x000a_24 para dois anos." sqref="F20" xr:uid="{00000000-0002-0000-2100-000006000000}"/>
    <dataValidation allowBlank="1" showInputMessage="1" prompt="Informe a loja ou estabelecimento que comprou o produto." sqref="F21" xr:uid="{00000000-0002-0000-2100-000007000000}"/>
    <dataValidation allowBlank="1" showInputMessage="1" showErrorMessage="1" promptTitle="Aviso" prompt="Digite a descrição desta entrada._x000a__x000a_Esse campo é opcional, mas é extremamente importante o seu preenchimento." sqref="F30:F31 F9" xr:uid="{00000000-0002-0000-2100-000008000000}"/>
    <dataValidation allowBlank="1" showInputMessage="1" showErrorMessage="1" prompt="Digite o valor._x000a_Caso seja um parcelamento digite o valor da parcela." sqref="F12:F13" xr:uid="{00000000-0002-0000-2100-000009000000}"/>
    <dataValidation allowBlank="1" showInputMessage="1" showErrorMessage="1" prompt="Digite um valor normal para Juros._x000a_Exemplo: 10,00_x000a__x000a_Digite um valor negativo para Descontos._x000a_Exemplo: -10,00" sqref="F14" xr:uid="{00000000-0002-0000-2100-00000A000000}"/>
    <dataValidation allowBlank="1" showInputMessage="1" showErrorMessage="1" prompt="ESTE RECURSO ESTÁ EM DESENVOLVIMENTO" sqref="F24:F25" xr:uid="{00000000-0002-0000-2100-00000B000000}"/>
    <dataValidation type="date" allowBlank="1" showInputMessage="1" showErrorMessage="1" error="DATA INFORMADA ESTÁ INCORRETA" sqref="F3:F5" xr:uid="{00000000-0002-0000-2100-00000C000000}">
      <formula1>36526</formula1>
      <formula2>65746</formula2>
    </dataValidation>
    <dataValidation type="list" allowBlank="1" showInputMessage="1" promptTitle="Aviso" prompt="Clique no icone ao lado ou escolha na lista para selecionar um fornecedor." sqref="F10" xr:uid="{00000000-0002-0000-2100-00000D000000}">
      <formula1>NomeFornecedores</formula1>
    </dataValidation>
    <dataValidation type="list" allowBlank="1" showInputMessage="1" showErrorMessage="1" sqref="K18:L26" xr:uid="{00000000-0002-0000-2100-00000E000000}">
      <formula1>NomeDosGrupos</formula1>
    </dataValidation>
    <dataValidation type="list" allowBlank="1" showInputMessage="1" showErrorMessage="1" sqref="O18:O26" xr:uid="{00000000-0002-0000-2100-00000F000000}">
      <formula1>ContasBancariasCartoes</formula1>
    </dataValidation>
    <dataValidation type="list" allowBlank="1" showInputMessage="1" showErrorMessage="1" sqref="M18:N26" xr:uid="{00000000-0002-0000-2100-000010000000}">
      <formula1>INDIRECT(T18)</formula1>
    </dataValidation>
  </dataValidations>
  <hyperlinks>
    <hyperlink ref="A6" location="Ação!A1" display="Ação" xr:uid="{00000000-0004-0000-2100-000000000000}"/>
    <hyperlink ref="A7" location="Resultado!A1" display="Resultado" xr:uid="{00000000-0004-0000-2100-000001000000}"/>
    <hyperlink ref="A3" location="Menu!A1" display="Início" xr:uid="{00000000-0004-0000-2100-000002000000}"/>
    <hyperlink ref="A5" location="Diagnostico!A1" display="Diagnóstico" xr:uid="{00000000-0004-0000-2100-000003000000}"/>
    <hyperlink ref="A9" location="Registrar!A1" display="Registrar" xr:uid="{00000000-0004-0000-2100-000004000000}"/>
    <hyperlink ref="A11" location="'Banco de Dados'!A1" display="Banco de dados" xr:uid="{00000000-0004-0000-2100-000005000000}"/>
    <hyperlink ref="A13" location="Ajustes!A1" display="Ajustes" xr:uid="{00000000-0004-0000-2100-000006000000}"/>
    <hyperlink ref="A15" location="'Banco de Dados'!A1" display="Banco de dados" xr:uid="{00000000-0004-0000-2100-000007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8" r:id="rId4" name="Button 2">
              <controlPr defaultSize="0" print="0" autoFill="0" autoPict="0" macro="[0]!RegistrarParcelamento">
                <anchor>
                  <from>
                    <xdr:col>9</xdr:col>
                    <xdr:colOff>19050</xdr:colOff>
                    <xdr:row>7</xdr:row>
                    <xdr:rowOff>76200</xdr:rowOff>
                  </from>
                  <to>
                    <xdr:col>13</xdr:col>
                    <xdr:colOff>476250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19" r:id="rId5" name="Button 3">
              <controlPr defaultSize="0" print="0" autoFill="0" autoPict="0" macro="[0]!Diahoje">
                <anchor moveWithCells="1">
                  <from>
                    <xdr:col>5</xdr:col>
                    <xdr:colOff>2428875</xdr:colOff>
                    <xdr:row>2</xdr:row>
                    <xdr:rowOff>190500</xdr:rowOff>
                  </from>
                  <to>
                    <xdr:col>6</xdr:col>
                    <xdr:colOff>104775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0" r:id="rId6" name="Button 4">
              <controlPr defaultSize="0" print="0" autoFill="0" autoPict="0" macro="[0]!Mais1Dia">
                <anchor moveWithCells="1">
                  <from>
                    <xdr:col>5</xdr:col>
                    <xdr:colOff>2438400</xdr:colOff>
                    <xdr:row>1</xdr:row>
                    <xdr:rowOff>228600</xdr:rowOff>
                  </from>
                  <to>
                    <xdr:col>5</xdr:col>
                    <xdr:colOff>2619375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1" r:id="rId7" name="Button 5">
              <controlPr defaultSize="0" print="0" autoFill="0" autoPict="0" macro="[0]!Menos1Dia">
                <anchor moveWithCells="1">
                  <from>
                    <xdr:col>5</xdr:col>
                    <xdr:colOff>2647950</xdr:colOff>
                    <xdr:row>2</xdr:row>
                    <xdr:rowOff>0</xdr:rowOff>
                  </from>
                  <to>
                    <xdr:col>6</xdr:col>
                    <xdr:colOff>95250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5" r:id="rId8" name="Spinner 9">
              <controlPr defaultSize="0" autoPict="0">
                <anchor moveWithCells="1" sizeWithCells="1">
                  <from>
                    <xdr:col>6</xdr:col>
                    <xdr:colOff>295275</xdr:colOff>
                    <xdr:row>2</xdr:row>
                    <xdr:rowOff>219075</xdr:rowOff>
                  </from>
                  <to>
                    <xdr:col>7</xdr:col>
                    <xdr:colOff>104775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27" r:id="rId9" name="Botão 11">
              <controlPr defaultSize="0" print="0" autoFill="0" autoPict="0" macro="[0]!RegistrarSEMELHANTE">
                <anchor>
                  <from>
                    <xdr:col>10</xdr:col>
                    <xdr:colOff>152400</xdr:colOff>
                    <xdr:row>9</xdr:row>
                    <xdr:rowOff>161925</xdr:rowOff>
                  </from>
                  <to>
                    <xdr:col>13</xdr:col>
                    <xdr:colOff>457200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34" r:id="rId10" name="Botão 18">
              <controlPr defaultSize="0" print="0" autoFill="0" autoPict="0" macro="[0]!RepetirDia">
                <anchor moveWithCells="1">
                  <from>
                    <xdr:col>5</xdr:col>
                    <xdr:colOff>2428875</xdr:colOff>
                    <xdr:row>4</xdr:row>
                    <xdr:rowOff>9525</xdr:rowOff>
                  </from>
                  <to>
                    <xdr:col>6</xdr:col>
                    <xdr:colOff>104775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36" r:id="rId11" name="Botão 20">
              <controlPr defaultSize="0" print="0" autoFill="0" autoPict="0" macro="[0]!Botão20_Clique">
                <anchor moveWithCells="1" sizeWithCells="1">
                  <from>
                    <xdr:col>5</xdr:col>
                    <xdr:colOff>742950</xdr:colOff>
                    <xdr:row>5</xdr:row>
                    <xdr:rowOff>66675</xdr:rowOff>
                  </from>
                  <to>
                    <xdr:col>5</xdr:col>
                    <xdr:colOff>2171700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39" r:id="rId12" name="Botão 23">
              <controlPr defaultSize="0" print="0" autoFill="0" autoPict="0" macro="[0]!Botão20_Clique">
                <anchor moveWithCells="1" sizeWithCells="1">
                  <from>
                    <xdr:col>4</xdr:col>
                    <xdr:colOff>1419225</xdr:colOff>
                    <xdr:row>6</xdr:row>
                    <xdr:rowOff>28575</xdr:rowOff>
                  </from>
                  <to>
                    <xdr:col>5</xdr:col>
                    <xdr:colOff>76200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41" r:id="rId13" name="Botão 25">
              <controlPr defaultSize="0" print="0" autoFill="0" autoPict="0" macro="[0]!SalvarPlanilha">
                <anchor moveWithCells="1" sizeWithCells="1">
                  <from>
                    <xdr:col>0</xdr:col>
                    <xdr:colOff>133350</xdr:colOff>
                    <xdr:row>16</xdr:row>
                    <xdr:rowOff>171450</xdr:rowOff>
                  </from>
                  <to>
                    <xdr:col>0</xdr:col>
                    <xdr:colOff>1209675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43" r:id="rId14" name="Button 1051">
              <controlPr defaultSize="0" print="0" autoFill="0" autoPict="0" macro="[0]!LimparTelaRegistro">
                <anchor moveWithCells="1" sizeWithCells="1">
                  <from>
                    <xdr:col>12</xdr:col>
                    <xdr:colOff>304800</xdr:colOff>
                    <xdr:row>11</xdr:row>
                    <xdr:rowOff>95250</xdr:rowOff>
                  </from>
                  <to>
                    <xdr:col>13</xdr:col>
                    <xdr:colOff>466725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21">
    <pageSetUpPr fitToPage="1"/>
  </sheetPr>
  <dimension ref="A1:AL147"/>
  <sheetViews>
    <sheetView showGridLines="0" workbookViewId="0">
      <selection activeCell="A5" sqref="A5"/>
    </sheetView>
  </sheetViews>
  <sheetFormatPr defaultRowHeight="18" customHeight="1" x14ac:dyDescent="0.25"/>
  <cols>
    <col min="1" max="1" width="18.7109375" customWidth="1"/>
    <col min="2" max="2" width="1" customWidth="1"/>
    <col min="3" max="3" width="13.7109375" customWidth="1"/>
    <col min="4" max="4" width="14.28515625" customWidth="1"/>
    <col min="5" max="5" width="18" customWidth="1"/>
    <col min="6" max="6" width="22.7109375" customWidth="1"/>
    <col min="7" max="7" width="17.5703125" bestFit="1" customWidth="1"/>
    <col min="8" max="8" width="20" customWidth="1"/>
    <col min="9" max="9" width="28.5703125" customWidth="1"/>
    <col min="10" max="10" width="11.85546875" customWidth="1"/>
    <col min="11" max="11" width="12.42578125" customWidth="1"/>
    <col min="12" max="12" width="13.5703125" customWidth="1"/>
    <col min="13" max="13" width="12.28515625" customWidth="1"/>
    <col min="16" max="16" width="29.7109375" customWidth="1"/>
  </cols>
  <sheetData>
    <row r="1" spans="1:38" ht="18" customHeight="1" x14ac:dyDescent="0.35">
      <c r="A1" s="963"/>
      <c r="B1" s="111" t="s">
        <v>631</v>
      </c>
      <c r="F1" s="22"/>
      <c r="P1" s="57"/>
      <c r="Q1" s="57"/>
      <c r="AL1" s="765" t="s">
        <v>633</v>
      </c>
    </row>
    <row r="2" spans="1:38" ht="18" customHeight="1" x14ac:dyDescent="0.35">
      <c r="A2" s="964"/>
      <c r="B2" s="622"/>
      <c r="C2" s="622"/>
      <c r="D2" s="1"/>
      <c r="E2" s="617"/>
      <c r="F2" s="623"/>
      <c r="G2" s="617"/>
      <c r="H2" s="617"/>
      <c r="I2" s="769" t="s">
        <v>144</v>
      </c>
      <c r="J2" s="770">
        <f ca="1">SUM(J3:J4)</f>
        <v>0</v>
      </c>
      <c r="K2" s="771" t="s">
        <v>634</v>
      </c>
      <c r="L2" s="767"/>
      <c r="M2" s="768"/>
      <c r="N2" s="617"/>
      <c r="O2" s="617"/>
      <c r="P2" s="58"/>
      <c r="Q2" s="58"/>
    </row>
    <row r="3" spans="1:38" ht="18" customHeight="1" x14ac:dyDescent="0.25">
      <c r="A3" s="606" t="s">
        <v>0</v>
      </c>
      <c r="I3" s="766" t="s">
        <v>560</v>
      </c>
      <c r="J3" s="764">
        <f ca="1">SUMPRODUCT(--(BancoDeDados[STATUS]=I3))</f>
        <v>0</v>
      </c>
    </row>
    <row r="4" spans="1:38" ht="18" customHeight="1" x14ac:dyDescent="0.25">
      <c r="A4" s="606"/>
      <c r="I4" s="766" t="s">
        <v>517</v>
      </c>
      <c r="J4" s="764">
        <f ca="1">SUMPRODUCT(--(BancoDeDados[STATUS]=I4))</f>
        <v>0</v>
      </c>
    </row>
    <row r="5" spans="1:38" ht="18" customHeight="1" x14ac:dyDescent="0.35">
      <c r="A5" s="548" t="s">
        <v>201</v>
      </c>
      <c r="C5" s="111" t="s">
        <v>632</v>
      </c>
    </row>
    <row r="6" spans="1:38" ht="18" customHeight="1" x14ac:dyDescent="0.25">
      <c r="A6" s="606" t="s">
        <v>198</v>
      </c>
      <c r="C6" s="764" t="s">
        <v>207</v>
      </c>
      <c r="D6" s="764" t="s">
        <v>172</v>
      </c>
      <c r="E6" s="764" t="s">
        <v>204</v>
      </c>
      <c r="F6" s="764" t="s">
        <v>12</v>
      </c>
      <c r="G6" s="764" t="s">
        <v>13</v>
      </c>
      <c r="H6" s="764" t="s">
        <v>14</v>
      </c>
      <c r="I6" s="764" t="s">
        <v>15</v>
      </c>
      <c r="J6" s="764" t="s">
        <v>209</v>
      </c>
      <c r="K6" s="764" t="s">
        <v>210</v>
      </c>
      <c r="L6" s="764" t="s">
        <v>211</v>
      </c>
      <c r="M6" s="764" t="s">
        <v>65</v>
      </c>
      <c r="N6" s="764" t="s">
        <v>47</v>
      </c>
      <c r="O6" s="764" t="s">
        <v>231</v>
      </c>
      <c r="P6" s="764" t="s">
        <v>623</v>
      </c>
    </row>
    <row r="7" spans="1:38" ht="18" customHeight="1" x14ac:dyDescent="0.25">
      <c r="A7" s="606" t="s">
        <v>199</v>
      </c>
      <c r="C7" s="52"/>
      <c r="D7" s="52"/>
    </row>
    <row r="8" spans="1:38" ht="18" customHeight="1" x14ac:dyDescent="0.25">
      <c r="A8" s="606"/>
      <c r="C8" s="52"/>
      <c r="D8" s="52"/>
    </row>
    <row r="9" spans="1:38" ht="18" customHeight="1" x14ac:dyDescent="0.25">
      <c r="A9" s="606" t="s">
        <v>208</v>
      </c>
      <c r="C9" s="52"/>
      <c r="D9" s="52"/>
    </row>
    <row r="10" spans="1:38" ht="18" customHeight="1" x14ac:dyDescent="0.25">
      <c r="A10" s="606" t="s">
        <v>205</v>
      </c>
      <c r="C10" s="52"/>
      <c r="D10" s="52"/>
    </row>
    <row r="11" spans="1:38" ht="18" customHeight="1" x14ac:dyDescent="0.25">
      <c r="A11" s="606"/>
      <c r="C11" s="57"/>
      <c r="D11" s="52"/>
    </row>
    <row r="12" spans="1:38" ht="18" customHeight="1" x14ac:dyDescent="0.25">
      <c r="A12" s="606" t="s">
        <v>200</v>
      </c>
    </row>
    <row r="13" spans="1:38" ht="18" customHeight="1" x14ac:dyDescent="0.25">
      <c r="A13" s="606" t="s">
        <v>202</v>
      </c>
      <c r="C13" s="52"/>
      <c r="D13" s="52"/>
    </row>
    <row r="14" spans="1:38" ht="18" customHeight="1" x14ac:dyDescent="0.25">
      <c r="A14" s="606" t="s">
        <v>203</v>
      </c>
      <c r="C14" s="75"/>
      <c r="D14" s="52"/>
    </row>
    <row r="15" spans="1:38" ht="18" customHeight="1" x14ac:dyDescent="0.25">
      <c r="A15" s="606"/>
      <c r="C15" s="52"/>
      <c r="D15" s="52"/>
    </row>
    <row r="16" spans="1:38" ht="18" customHeight="1" x14ac:dyDescent="0.25">
      <c r="A16" s="606"/>
      <c r="C16" s="52"/>
      <c r="D16" s="52"/>
    </row>
    <row r="17" spans="1:6" ht="18" customHeight="1" x14ac:dyDescent="0.25">
      <c r="A17" s="606"/>
      <c r="C17" s="52"/>
      <c r="D17" s="52"/>
      <c r="F17" s="57"/>
    </row>
    <row r="18" spans="1:6" ht="18" customHeight="1" x14ac:dyDescent="0.25">
      <c r="A18" s="606"/>
      <c r="C18" s="52"/>
      <c r="D18" s="52"/>
    </row>
    <row r="19" spans="1:6" ht="18" customHeight="1" x14ac:dyDescent="0.25">
      <c r="A19" s="621"/>
      <c r="C19" s="52"/>
      <c r="D19" s="52"/>
    </row>
    <row r="20" spans="1:6" ht="18" customHeight="1" x14ac:dyDescent="0.25">
      <c r="A20" s="621"/>
      <c r="C20" s="52"/>
      <c r="D20" s="52"/>
    </row>
    <row r="21" spans="1:6" ht="18" customHeight="1" x14ac:dyDescent="0.25">
      <c r="A21" s="621"/>
      <c r="C21" s="52"/>
      <c r="D21" s="52"/>
    </row>
    <row r="22" spans="1:6" ht="18" customHeight="1" x14ac:dyDescent="0.25">
      <c r="A22" s="621"/>
      <c r="C22" s="52"/>
      <c r="D22" s="52"/>
    </row>
    <row r="23" spans="1:6" ht="18" customHeight="1" x14ac:dyDescent="0.25">
      <c r="C23" s="52"/>
      <c r="D23" s="52"/>
    </row>
    <row r="24" spans="1:6" ht="18" customHeight="1" x14ac:dyDescent="0.25">
      <c r="C24" s="52"/>
      <c r="D24" s="52"/>
    </row>
    <row r="25" spans="1:6" ht="18" customHeight="1" x14ac:dyDescent="0.25">
      <c r="C25" s="52"/>
      <c r="D25" s="52"/>
    </row>
    <row r="26" spans="1:6" ht="18" customHeight="1" x14ac:dyDescent="0.25">
      <c r="C26" s="52"/>
      <c r="D26" s="52"/>
    </row>
    <row r="27" spans="1:6" ht="18" customHeight="1" x14ac:dyDescent="0.25">
      <c r="C27" s="52"/>
      <c r="D27" s="52"/>
    </row>
    <row r="28" spans="1:6" ht="18" customHeight="1" x14ac:dyDescent="0.25">
      <c r="C28" s="52"/>
      <c r="D28" s="52"/>
    </row>
    <row r="29" spans="1:6" ht="18" customHeight="1" x14ac:dyDescent="0.25">
      <c r="C29" s="52"/>
      <c r="D29" s="52"/>
    </row>
    <row r="30" spans="1:6" ht="18" customHeight="1" x14ac:dyDescent="0.25">
      <c r="C30" s="52"/>
      <c r="D30" s="52"/>
    </row>
    <row r="31" spans="1:6" ht="18" customHeight="1" x14ac:dyDescent="0.25">
      <c r="C31" s="52"/>
      <c r="D31" s="52"/>
    </row>
    <row r="32" spans="1:6" ht="18" customHeight="1" x14ac:dyDescent="0.25">
      <c r="C32" s="52"/>
      <c r="D32" s="52"/>
    </row>
    <row r="33" spans="3:4" ht="18" customHeight="1" x14ac:dyDescent="0.25">
      <c r="C33" s="52"/>
      <c r="D33" s="52"/>
    </row>
    <row r="34" spans="3:4" ht="18" customHeight="1" x14ac:dyDescent="0.25">
      <c r="C34" s="52"/>
      <c r="D34" s="52"/>
    </row>
    <row r="35" spans="3:4" ht="18" customHeight="1" x14ac:dyDescent="0.25">
      <c r="C35" s="52"/>
      <c r="D35" s="52"/>
    </row>
    <row r="36" spans="3:4" ht="18" customHeight="1" x14ac:dyDescent="0.25">
      <c r="C36" s="52"/>
      <c r="D36" s="52"/>
    </row>
    <row r="37" spans="3:4" ht="18" customHeight="1" x14ac:dyDescent="0.25">
      <c r="C37" s="52"/>
      <c r="D37" s="52"/>
    </row>
    <row r="38" spans="3:4" ht="18" customHeight="1" x14ac:dyDescent="0.25">
      <c r="C38" s="52"/>
      <c r="D38" s="52"/>
    </row>
    <row r="39" spans="3:4" ht="18" customHeight="1" x14ac:dyDescent="0.25">
      <c r="C39" s="52"/>
      <c r="D39" s="52"/>
    </row>
    <row r="40" spans="3:4" ht="18" customHeight="1" x14ac:dyDescent="0.25">
      <c r="C40" s="52"/>
      <c r="D40" s="52"/>
    </row>
    <row r="41" spans="3:4" ht="18" customHeight="1" x14ac:dyDescent="0.25">
      <c r="C41" s="52"/>
      <c r="D41" s="52"/>
    </row>
    <row r="42" spans="3:4" ht="18" customHeight="1" x14ac:dyDescent="0.25">
      <c r="C42" s="52"/>
      <c r="D42" s="52"/>
    </row>
    <row r="43" spans="3:4" ht="18" customHeight="1" x14ac:dyDescent="0.25">
      <c r="C43" s="52"/>
      <c r="D43" s="52"/>
    </row>
    <row r="44" spans="3:4" ht="18" customHeight="1" x14ac:dyDescent="0.25">
      <c r="C44" s="52"/>
      <c r="D44" s="52"/>
    </row>
    <row r="45" spans="3:4" ht="18" customHeight="1" x14ac:dyDescent="0.25">
      <c r="C45" s="52"/>
      <c r="D45" s="52"/>
    </row>
    <row r="46" spans="3:4" ht="18" customHeight="1" x14ac:dyDescent="0.25">
      <c r="C46" s="52"/>
      <c r="D46" s="52"/>
    </row>
    <row r="47" spans="3:4" ht="18" customHeight="1" x14ac:dyDescent="0.25">
      <c r="C47" s="52"/>
      <c r="D47" s="52"/>
    </row>
    <row r="48" spans="3:4" ht="18" customHeight="1" x14ac:dyDescent="0.25">
      <c r="C48" s="52"/>
      <c r="D48" s="52"/>
    </row>
    <row r="49" spans="3:4" ht="18" customHeight="1" x14ac:dyDescent="0.25">
      <c r="C49" s="52"/>
      <c r="D49" s="52"/>
    </row>
    <row r="50" spans="3:4" ht="18" customHeight="1" x14ac:dyDescent="0.25">
      <c r="C50" s="52"/>
      <c r="D50" s="52"/>
    </row>
    <row r="51" spans="3:4" ht="18" customHeight="1" x14ac:dyDescent="0.25">
      <c r="C51" s="52"/>
      <c r="D51" s="52"/>
    </row>
    <row r="52" spans="3:4" ht="18" customHeight="1" x14ac:dyDescent="0.25">
      <c r="C52" s="52"/>
      <c r="D52" s="52"/>
    </row>
    <row r="53" spans="3:4" ht="18" customHeight="1" x14ac:dyDescent="0.25">
      <c r="C53" s="52"/>
      <c r="D53" s="52"/>
    </row>
    <row r="54" spans="3:4" ht="18" customHeight="1" x14ac:dyDescent="0.25">
      <c r="C54" s="52"/>
      <c r="D54" s="52"/>
    </row>
    <row r="55" spans="3:4" ht="18" customHeight="1" x14ac:dyDescent="0.25">
      <c r="C55" s="52"/>
      <c r="D55" s="52"/>
    </row>
    <row r="56" spans="3:4" ht="18" customHeight="1" x14ac:dyDescent="0.25">
      <c r="C56" s="52"/>
      <c r="D56" s="52"/>
    </row>
    <row r="57" spans="3:4" ht="18" customHeight="1" x14ac:dyDescent="0.25">
      <c r="C57" s="52"/>
      <c r="D57" s="52"/>
    </row>
    <row r="58" spans="3:4" ht="18" customHeight="1" x14ac:dyDescent="0.25">
      <c r="C58" s="52"/>
      <c r="D58" s="52"/>
    </row>
    <row r="59" spans="3:4" ht="18" customHeight="1" x14ac:dyDescent="0.25">
      <c r="C59" s="52"/>
      <c r="D59" s="52"/>
    </row>
    <row r="60" spans="3:4" ht="18" customHeight="1" x14ac:dyDescent="0.25">
      <c r="C60" s="52"/>
      <c r="D60" s="52"/>
    </row>
    <row r="61" spans="3:4" ht="18" customHeight="1" x14ac:dyDescent="0.25">
      <c r="C61" s="52"/>
      <c r="D61" s="52"/>
    </row>
    <row r="62" spans="3:4" ht="18" customHeight="1" x14ac:dyDescent="0.25">
      <c r="C62" s="52"/>
      <c r="D62" s="52"/>
    </row>
    <row r="63" spans="3:4" ht="18" customHeight="1" x14ac:dyDescent="0.25">
      <c r="C63" s="52"/>
      <c r="D63" s="52"/>
    </row>
    <row r="64" spans="3:4" ht="18" customHeight="1" x14ac:dyDescent="0.25">
      <c r="C64" s="52"/>
      <c r="D64" s="52"/>
    </row>
    <row r="65" spans="3:4" ht="18" customHeight="1" x14ac:dyDescent="0.25">
      <c r="C65" s="52"/>
      <c r="D65" s="52"/>
    </row>
    <row r="66" spans="3:4" ht="18" customHeight="1" x14ac:dyDescent="0.25">
      <c r="C66" s="52"/>
      <c r="D66" s="52"/>
    </row>
    <row r="67" spans="3:4" ht="18" customHeight="1" x14ac:dyDescent="0.25">
      <c r="C67" s="52"/>
      <c r="D67" s="52"/>
    </row>
    <row r="68" spans="3:4" ht="18" customHeight="1" x14ac:dyDescent="0.25">
      <c r="C68" s="52"/>
      <c r="D68" s="52"/>
    </row>
    <row r="69" spans="3:4" ht="18" customHeight="1" x14ac:dyDescent="0.25">
      <c r="C69" s="52"/>
      <c r="D69" s="52"/>
    </row>
    <row r="70" spans="3:4" ht="18" customHeight="1" x14ac:dyDescent="0.25">
      <c r="C70" s="52"/>
      <c r="D70" s="52"/>
    </row>
    <row r="71" spans="3:4" ht="18" customHeight="1" x14ac:dyDescent="0.25">
      <c r="C71" s="52"/>
      <c r="D71" s="52"/>
    </row>
    <row r="72" spans="3:4" ht="18" customHeight="1" x14ac:dyDescent="0.25">
      <c r="C72" s="52"/>
      <c r="D72" s="52"/>
    </row>
    <row r="73" spans="3:4" ht="18" customHeight="1" x14ac:dyDescent="0.25">
      <c r="C73" s="52"/>
      <c r="D73" s="52"/>
    </row>
    <row r="74" spans="3:4" ht="18" customHeight="1" x14ac:dyDescent="0.25">
      <c r="C74" s="52"/>
      <c r="D74" s="52"/>
    </row>
    <row r="75" spans="3:4" ht="18" customHeight="1" x14ac:dyDescent="0.25">
      <c r="C75" s="52"/>
      <c r="D75" s="52"/>
    </row>
    <row r="76" spans="3:4" ht="18" customHeight="1" x14ac:dyDescent="0.25">
      <c r="C76" s="52"/>
      <c r="D76" s="52"/>
    </row>
    <row r="77" spans="3:4" ht="18" customHeight="1" x14ac:dyDescent="0.25">
      <c r="C77" s="52"/>
      <c r="D77" s="52"/>
    </row>
    <row r="78" spans="3:4" ht="18" customHeight="1" x14ac:dyDescent="0.25">
      <c r="C78" s="52"/>
      <c r="D78" s="52"/>
    </row>
    <row r="79" spans="3:4" ht="18" customHeight="1" x14ac:dyDescent="0.25">
      <c r="C79" s="52"/>
      <c r="D79" s="52"/>
    </row>
    <row r="80" spans="3:4" ht="18" customHeight="1" x14ac:dyDescent="0.25">
      <c r="C80" s="52"/>
      <c r="D80" s="52"/>
    </row>
    <row r="81" spans="3:4" ht="18" customHeight="1" x14ac:dyDescent="0.25">
      <c r="C81" s="52"/>
      <c r="D81" s="52"/>
    </row>
    <row r="82" spans="3:4" ht="18" customHeight="1" x14ac:dyDescent="0.25">
      <c r="C82" s="52"/>
      <c r="D82" s="52"/>
    </row>
    <row r="83" spans="3:4" ht="18" customHeight="1" x14ac:dyDescent="0.25">
      <c r="C83" s="52"/>
      <c r="D83" s="52"/>
    </row>
    <row r="84" spans="3:4" ht="18" customHeight="1" x14ac:dyDescent="0.25">
      <c r="C84" s="52"/>
      <c r="D84" s="52"/>
    </row>
    <row r="85" spans="3:4" ht="18" customHeight="1" x14ac:dyDescent="0.25">
      <c r="C85" s="52"/>
      <c r="D85" s="52"/>
    </row>
    <row r="86" spans="3:4" ht="18" customHeight="1" x14ac:dyDescent="0.25">
      <c r="C86" s="52"/>
      <c r="D86" s="52"/>
    </row>
    <row r="87" spans="3:4" ht="18" customHeight="1" x14ac:dyDescent="0.25">
      <c r="C87" s="52"/>
      <c r="D87" s="52"/>
    </row>
    <row r="88" spans="3:4" ht="18" customHeight="1" x14ac:dyDescent="0.25">
      <c r="C88" s="52"/>
      <c r="D88" s="52"/>
    </row>
    <row r="89" spans="3:4" ht="18" customHeight="1" x14ac:dyDescent="0.25">
      <c r="C89" s="52"/>
      <c r="D89" s="52"/>
    </row>
    <row r="90" spans="3:4" ht="18" customHeight="1" x14ac:dyDescent="0.25">
      <c r="C90" s="52"/>
      <c r="D90" s="52"/>
    </row>
    <row r="91" spans="3:4" ht="18" customHeight="1" x14ac:dyDescent="0.25">
      <c r="C91" s="52"/>
      <c r="D91" s="52"/>
    </row>
    <row r="92" spans="3:4" ht="18" customHeight="1" x14ac:dyDescent="0.25">
      <c r="C92" s="52"/>
      <c r="D92" s="52"/>
    </row>
    <row r="93" spans="3:4" ht="18" customHeight="1" x14ac:dyDescent="0.25">
      <c r="C93" s="52"/>
      <c r="D93" s="52"/>
    </row>
    <row r="94" spans="3:4" ht="18" customHeight="1" x14ac:dyDescent="0.25">
      <c r="C94" s="52"/>
      <c r="D94" s="52"/>
    </row>
    <row r="95" spans="3:4" ht="18" customHeight="1" x14ac:dyDescent="0.25">
      <c r="C95" s="52"/>
      <c r="D95" s="52"/>
    </row>
    <row r="96" spans="3:4" ht="18" customHeight="1" x14ac:dyDescent="0.25">
      <c r="C96" s="52"/>
      <c r="D96" s="52"/>
    </row>
    <row r="97" spans="3:4" ht="18" customHeight="1" x14ac:dyDescent="0.25">
      <c r="C97" s="52"/>
      <c r="D97" s="52"/>
    </row>
    <row r="98" spans="3:4" ht="18" customHeight="1" x14ac:dyDescent="0.25">
      <c r="C98" s="52"/>
      <c r="D98" s="52"/>
    </row>
    <row r="99" spans="3:4" ht="18" customHeight="1" x14ac:dyDescent="0.25">
      <c r="C99" s="52"/>
      <c r="D99" s="52"/>
    </row>
    <row r="100" spans="3:4" ht="18" customHeight="1" x14ac:dyDescent="0.25">
      <c r="C100" s="52"/>
      <c r="D100" s="52"/>
    </row>
    <row r="101" spans="3:4" ht="18" customHeight="1" x14ac:dyDescent="0.25">
      <c r="C101" s="52"/>
      <c r="D101" s="52"/>
    </row>
    <row r="102" spans="3:4" ht="18" customHeight="1" x14ac:dyDescent="0.25">
      <c r="C102" s="52"/>
      <c r="D102" s="52"/>
    </row>
    <row r="103" spans="3:4" ht="18" customHeight="1" x14ac:dyDescent="0.25">
      <c r="C103" s="52"/>
      <c r="D103" s="52"/>
    </row>
    <row r="104" spans="3:4" ht="18" customHeight="1" x14ac:dyDescent="0.25">
      <c r="C104" s="52"/>
      <c r="D104" s="52"/>
    </row>
    <row r="105" spans="3:4" ht="18" customHeight="1" x14ac:dyDescent="0.25">
      <c r="C105" s="52"/>
      <c r="D105" s="52"/>
    </row>
    <row r="106" spans="3:4" ht="18" customHeight="1" x14ac:dyDescent="0.25">
      <c r="C106" s="52"/>
      <c r="D106" s="52"/>
    </row>
    <row r="107" spans="3:4" ht="18" customHeight="1" x14ac:dyDescent="0.25">
      <c r="C107" s="52"/>
      <c r="D107" s="52"/>
    </row>
    <row r="108" spans="3:4" ht="18" customHeight="1" x14ac:dyDescent="0.25">
      <c r="C108" s="52"/>
      <c r="D108" s="52"/>
    </row>
    <row r="109" spans="3:4" ht="18" customHeight="1" x14ac:dyDescent="0.25">
      <c r="C109" s="52"/>
      <c r="D109" s="52"/>
    </row>
    <row r="110" spans="3:4" ht="18" customHeight="1" x14ac:dyDescent="0.25">
      <c r="C110" s="52"/>
      <c r="D110" s="52"/>
    </row>
    <row r="111" spans="3:4" ht="18" customHeight="1" x14ac:dyDescent="0.25">
      <c r="C111" s="52"/>
      <c r="D111" s="52"/>
    </row>
    <row r="112" spans="3:4" ht="18" customHeight="1" x14ac:dyDescent="0.25">
      <c r="C112" s="52"/>
      <c r="D112" s="52"/>
    </row>
    <row r="113" spans="3:4" ht="18" customHeight="1" x14ac:dyDescent="0.25">
      <c r="C113" s="52"/>
      <c r="D113" s="52"/>
    </row>
    <row r="114" spans="3:4" ht="18" customHeight="1" x14ac:dyDescent="0.25">
      <c r="C114" s="52"/>
      <c r="D114" s="52"/>
    </row>
    <row r="115" spans="3:4" ht="18" customHeight="1" x14ac:dyDescent="0.25">
      <c r="C115" s="52"/>
      <c r="D115" s="52"/>
    </row>
    <row r="116" spans="3:4" ht="18" customHeight="1" x14ac:dyDescent="0.25">
      <c r="C116" s="52"/>
      <c r="D116" s="52"/>
    </row>
    <row r="117" spans="3:4" ht="18" customHeight="1" x14ac:dyDescent="0.25">
      <c r="C117" s="52"/>
      <c r="D117" s="52"/>
    </row>
    <row r="118" spans="3:4" ht="18" customHeight="1" x14ac:dyDescent="0.25">
      <c r="C118" s="52"/>
      <c r="D118" s="52"/>
    </row>
    <row r="119" spans="3:4" ht="18" customHeight="1" x14ac:dyDescent="0.25">
      <c r="C119" s="52"/>
      <c r="D119" s="52"/>
    </row>
    <row r="120" spans="3:4" ht="18" customHeight="1" x14ac:dyDescent="0.25">
      <c r="C120" s="52"/>
      <c r="D120" s="52"/>
    </row>
    <row r="121" spans="3:4" ht="18" customHeight="1" x14ac:dyDescent="0.25">
      <c r="C121" s="52"/>
      <c r="D121" s="52"/>
    </row>
    <row r="122" spans="3:4" ht="18" customHeight="1" x14ac:dyDescent="0.25">
      <c r="C122" s="52"/>
      <c r="D122" s="52"/>
    </row>
    <row r="123" spans="3:4" ht="18" customHeight="1" x14ac:dyDescent="0.25">
      <c r="C123" s="52"/>
      <c r="D123" s="52"/>
    </row>
    <row r="124" spans="3:4" ht="18" customHeight="1" x14ac:dyDescent="0.25">
      <c r="C124" s="52"/>
      <c r="D124" s="52"/>
    </row>
    <row r="125" spans="3:4" ht="18" customHeight="1" x14ac:dyDescent="0.25">
      <c r="C125" s="52"/>
      <c r="D125" s="52"/>
    </row>
    <row r="126" spans="3:4" ht="18" customHeight="1" x14ac:dyDescent="0.25">
      <c r="C126" s="52"/>
      <c r="D126" s="52"/>
    </row>
    <row r="127" spans="3:4" ht="18" customHeight="1" x14ac:dyDescent="0.25">
      <c r="C127" s="52"/>
      <c r="D127" s="52"/>
    </row>
    <row r="128" spans="3:4" ht="18" customHeight="1" x14ac:dyDescent="0.25">
      <c r="C128" s="52"/>
      <c r="D128" s="52"/>
    </row>
    <row r="129" spans="3:4" ht="18" customHeight="1" x14ac:dyDescent="0.25">
      <c r="C129" s="52"/>
      <c r="D129" s="52"/>
    </row>
    <row r="130" spans="3:4" ht="18" customHeight="1" x14ac:dyDescent="0.25">
      <c r="C130" s="52"/>
      <c r="D130" s="52"/>
    </row>
    <row r="131" spans="3:4" ht="18" customHeight="1" x14ac:dyDescent="0.25">
      <c r="C131" s="52"/>
      <c r="D131" s="52"/>
    </row>
    <row r="132" spans="3:4" ht="18" customHeight="1" x14ac:dyDescent="0.25">
      <c r="C132" s="52"/>
      <c r="D132" s="52"/>
    </row>
    <row r="133" spans="3:4" ht="18" customHeight="1" x14ac:dyDescent="0.25">
      <c r="C133" s="52"/>
      <c r="D133" s="52"/>
    </row>
    <row r="134" spans="3:4" ht="18" customHeight="1" x14ac:dyDescent="0.25">
      <c r="C134" s="52"/>
      <c r="D134" s="52"/>
    </row>
    <row r="135" spans="3:4" ht="18" customHeight="1" x14ac:dyDescent="0.25">
      <c r="C135" s="52"/>
      <c r="D135" s="52"/>
    </row>
    <row r="136" spans="3:4" ht="18" customHeight="1" x14ac:dyDescent="0.25">
      <c r="C136" s="52"/>
      <c r="D136" s="52"/>
    </row>
    <row r="137" spans="3:4" ht="18" customHeight="1" x14ac:dyDescent="0.25">
      <c r="C137" s="52"/>
      <c r="D137" s="52"/>
    </row>
    <row r="138" spans="3:4" ht="18" customHeight="1" x14ac:dyDescent="0.25">
      <c r="C138" s="52"/>
      <c r="D138" s="52"/>
    </row>
    <row r="139" spans="3:4" ht="18" customHeight="1" x14ac:dyDescent="0.25">
      <c r="C139" s="52"/>
      <c r="D139" s="52"/>
    </row>
    <row r="140" spans="3:4" ht="18" customHeight="1" x14ac:dyDescent="0.25">
      <c r="C140" s="52"/>
      <c r="D140" s="52"/>
    </row>
    <row r="141" spans="3:4" ht="18" customHeight="1" x14ac:dyDescent="0.25">
      <c r="C141" s="52"/>
      <c r="D141" s="52"/>
    </row>
    <row r="142" spans="3:4" ht="18" customHeight="1" x14ac:dyDescent="0.25">
      <c r="C142" s="52"/>
      <c r="D142" s="52"/>
    </row>
    <row r="143" spans="3:4" ht="18" customHeight="1" x14ac:dyDescent="0.25">
      <c r="C143" s="52"/>
      <c r="D143" s="52"/>
    </row>
    <row r="144" spans="3:4" ht="18" customHeight="1" x14ac:dyDescent="0.25">
      <c r="C144" s="52"/>
      <c r="D144" s="52"/>
    </row>
    <row r="145" spans="3:4" ht="18" customHeight="1" x14ac:dyDescent="0.25">
      <c r="C145" s="52"/>
      <c r="D145" s="52"/>
    </row>
    <row r="146" spans="3:4" ht="18" customHeight="1" x14ac:dyDescent="0.25">
      <c r="C146" s="52"/>
      <c r="D146" s="52"/>
    </row>
    <row r="147" spans="3:4" ht="18" customHeight="1" x14ac:dyDescent="0.25">
      <c r="C147" s="52"/>
      <c r="D147" s="52"/>
    </row>
  </sheetData>
  <mergeCells count="1">
    <mergeCell ref="A1:A2"/>
  </mergeCells>
  <hyperlinks>
    <hyperlink ref="A6" location="Ação!A1" display="Ação" xr:uid="{00000000-0004-0000-2200-000000000000}"/>
    <hyperlink ref="A7" location="Resultado!A1" display="Resultado" xr:uid="{00000000-0004-0000-2200-000001000000}"/>
    <hyperlink ref="A3" location="Menu!A1" display="Início" xr:uid="{00000000-0004-0000-2200-000002000000}"/>
    <hyperlink ref="A5" location="Diagnostico!A1" display="Diagnóstico" xr:uid="{00000000-0004-0000-2200-000003000000}"/>
    <hyperlink ref="A9" location="Registrar!A1" display="Registrar" xr:uid="{00000000-0004-0000-2200-000004000000}"/>
    <hyperlink ref="A10" location="'Banco de Dados'!A1" display="Banco de dados" xr:uid="{00000000-0004-0000-2200-000005000000}"/>
    <hyperlink ref="A12" location="Ajustes!A1" display="Ajustes" xr:uid="{00000000-0004-0000-2200-000006000000}"/>
    <hyperlink ref="A14" location="Sobre!A1" display="Atualizar Planilha" xr:uid="{00000000-0004-0000-2200-000007000000}"/>
    <hyperlink ref="A13" location="'Ajuda-videos'!A1" display="Ajuda e créditos" xr:uid="{00000000-0004-0000-2200-000008000000}"/>
  </hyperlinks>
  <pageMargins left="0.23622047244094491" right="0.23622047244094491" top="0.74803149606299213" bottom="0.74803149606299213" header="0.31496062992125984" footer="0.31496062992125984"/>
  <pageSetup paperSize="9" scale="30" fitToHeight="0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2">
    <pageSetUpPr fitToPage="1"/>
  </sheetPr>
  <dimension ref="A1:X62"/>
  <sheetViews>
    <sheetView showGridLines="0" showZeros="0" workbookViewId="0">
      <selection sqref="A1:A2"/>
    </sheetView>
  </sheetViews>
  <sheetFormatPr defaultColWidth="9.140625" defaultRowHeight="18" customHeight="1" x14ac:dyDescent="0.25"/>
  <cols>
    <col min="1" max="1" width="18.7109375" customWidth="1"/>
    <col min="2" max="2" width="1.7109375" customWidth="1"/>
    <col min="3" max="3" width="26.85546875" customWidth="1"/>
    <col min="4" max="4" width="14.140625" customWidth="1"/>
    <col min="5" max="15" width="11.7109375" customWidth="1"/>
    <col min="16" max="17" width="12.85546875" customWidth="1"/>
  </cols>
  <sheetData>
    <row r="1" spans="1:24" ht="18" customHeight="1" x14ac:dyDescent="0.35">
      <c r="A1" s="963"/>
      <c r="B1" s="111" t="s">
        <v>493</v>
      </c>
      <c r="F1" s="22"/>
      <c r="J1" s="1067" t="s">
        <v>496</v>
      </c>
      <c r="K1" s="1067"/>
      <c r="L1" s="1067"/>
      <c r="M1" s="1067"/>
      <c r="N1" s="1067"/>
      <c r="P1" s="57"/>
      <c r="Q1" s="57"/>
      <c r="X1" s="57" t="e">
        <f>VLOOKUP(C4,TContasBancariasCartoes[],8,FALSE)</f>
        <v>#N/A</v>
      </c>
    </row>
    <row r="2" spans="1:24" ht="18" customHeight="1" x14ac:dyDescent="0.35">
      <c r="A2" s="964"/>
      <c r="B2" s="622"/>
      <c r="C2" s="622"/>
      <c r="D2" s="1"/>
      <c r="E2" s="617"/>
      <c r="F2" s="623"/>
      <c r="G2" s="1066" t="s">
        <v>498</v>
      </c>
      <c r="H2" s="1066"/>
      <c r="I2" s="617"/>
      <c r="J2" s="617"/>
      <c r="K2" s="618"/>
      <c r="L2" s="619"/>
      <c r="M2" s="620"/>
      <c r="N2" s="617"/>
      <c r="O2" s="617"/>
      <c r="P2" s="58"/>
      <c r="Q2" s="58"/>
    </row>
    <row r="3" spans="1:24" ht="18" customHeight="1" x14ac:dyDescent="0.25">
      <c r="A3" s="606" t="s">
        <v>0</v>
      </c>
      <c r="C3" s="426" t="str">
        <f>IFERROR(IF(X1="SIM","CARTÃO DE CRÉDITO","CONTA"),"SELECIONE UMA CONTA OU CARTÃO ABAIXO.")</f>
        <v>SELECIONE UMA CONTA OU CARTÃO ABAIXO.</v>
      </c>
    </row>
    <row r="4" spans="1:24" ht="21.75" customHeight="1" x14ac:dyDescent="0.35">
      <c r="A4" s="606"/>
      <c r="C4" s="1072" t="s">
        <v>488</v>
      </c>
      <c r="D4" s="1072"/>
      <c r="E4" s="1072"/>
      <c r="F4" s="1072"/>
      <c r="G4" s="387"/>
      <c r="H4" s="193"/>
      <c r="I4" s="424" t="s">
        <v>495</v>
      </c>
      <c r="J4" s="439">
        <v>0.3</v>
      </c>
    </row>
    <row r="5" spans="1:24" ht="18" customHeight="1" x14ac:dyDescent="0.25">
      <c r="A5" s="548" t="s">
        <v>201</v>
      </c>
      <c r="C5" s="1073" t="str">
        <f>IFERROR(IF(X1="SIM",IF(C4="","",VLOOKUP(C4,TContasBancariasCartoes[],2,FALSE)),""),"")</f>
        <v/>
      </c>
      <c r="D5" s="1073"/>
      <c r="E5" s="175" t="str">
        <f>IFERROR(IF(X1&lt;&gt;"SIM","Saldo atual",""),"")</f>
        <v/>
      </c>
      <c r="F5" s="47" t="str">
        <f>IFERROR(IF(X1&lt;&gt;"SIM",IF(C4="","",VLOOKUP(C4,TContasBancariasCartoes[],5,FALSE)),""),"")</f>
        <v/>
      </c>
    </row>
    <row r="6" spans="1:24" ht="18" customHeight="1" x14ac:dyDescent="0.25">
      <c r="A6" s="606" t="s">
        <v>198</v>
      </c>
      <c r="C6" s="1074" t="str">
        <f>IFERROR(IF(X1="SIM",SUMPRODUCT(--(BancoDeDados[CONTA]=C4),--(BancoDeDados[STATUS]&lt;&gt;"Pago"),(BancoDeDados[TOTAL])),""),"")</f>
        <v/>
      </c>
      <c r="D6" s="1075"/>
    </row>
    <row r="7" spans="1:24" ht="18" customHeight="1" x14ac:dyDescent="0.25">
      <c r="A7" s="606" t="s">
        <v>199</v>
      </c>
      <c r="C7" s="1076" t="str">
        <f>IFERROR(C5-C6,"")</f>
        <v/>
      </c>
      <c r="D7" s="1076"/>
    </row>
    <row r="8" spans="1:24" ht="18" customHeight="1" x14ac:dyDescent="0.3">
      <c r="A8" s="606"/>
      <c r="D8" s="520" t="str">
        <f>CONCATENATE("RENDIMENTOS ",C12)</f>
        <v>RENDIMENTOS 2018</v>
      </c>
      <c r="E8" s="521"/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24" ht="18" customHeight="1" x14ac:dyDescent="0.25">
      <c r="A9" s="606" t="s">
        <v>208</v>
      </c>
      <c r="D9" s="434" t="s">
        <v>49</v>
      </c>
      <c r="E9" s="434" t="s">
        <v>50</v>
      </c>
      <c r="F9" s="434" t="s">
        <v>51</v>
      </c>
      <c r="G9" s="434" t="s">
        <v>52</v>
      </c>
      <c r="H9" s="434" t="s">
        <v>53</v>
      </c>
      <c r="I9" s="434" t="s">
        <v>54</v>
      </c>
      <c r="J9" s="434" t="s">
        <v>55</v>
      </c>
      <c r="K9" s="434" t="s">
        <v>56</v>
      </c>
      <c r="L9" s="434" t="s">
        <v>57</v>
      </c>
      <c r="M9" s="434" t="s">
        <v>58</v>
      </c>
      <c r="N9" s="434" t="s">
        <v>59</v>
      </c>
      <c r="O9" s="434" t="s">
        <v>60</v>
      </c>
    </row>
    <row r="10" spans="1:24" ht="18" customHeight="1" x14ac:dyDescent="0.25">
      <c r="A10" s="606" t="s">
        <v>205</v>
      </c>
      <c r="C10" s="436" t="s">
        <v>494</v>
      </c>
      <c r="D10" s="435">
        <f ca="1">IFERROR(SUMPRODUCT(--(BancoDeDados[ENTRADA]&lt;&gt;""),--(BancoDeDados[GRUPO]&lt;&gt;"TRANSFERÊNCIAS"),--(BancoDeDados[STATUS]="Pago"),--(BancoDeDados[ano pag]=$C$12),--(BancoDeDados[mês pag]=D$13),(BancoDeDados[TOTAL])),"")</f>
        <v>0</v>
      </c>
      <c r="E10" s="435">
        <f ca="1">IFERROR(SUMPRODUCT(--(BancoDeDados[ENTRADA]&lt;&gt;""),--(BancoDeDados[GRUPO]&lt;&gt;"TRANSFERÊNCIAS"),--(BancoDeDados[STATUS]="Pago"),--(BancoDeDados[ano pag]=$C$12),--(BancoDeDados[mês pag]=E$13),(BancoDeDados[TOTAL])),"")</f>
        <v>0</v>
      </c>
      <c r="F10" s="435">
        <f ca="1">IFERROR(SUMPRODUCT(--(BancoDeDados[ENTRADA]&lt;&gt;""),--(BancoDeDados[GRUPO]&lt;&gt;"TRANSFERÊNCIAS"),--(BancoDeDados[STATUS]="Pago"),--(BancoDeDados[ano pag]=$C$12),--(BancoDeDados[mês pag]=F$13),(BancoDeDados[TOTAL])),"")</f>
        <v>0</v>
      </c>
      <c r="G10" s="435">
        <f ca="1">IFERROR(SUMPRODUCT(--(BancoDeDados[ENTRADA]&lt;&gt;""),--(BancoDeDados[GRUPO]&lt;&gt;"TRANSFERÊNCIAS"),--(BancoDeDados[STATUS]="Pago"),--(BancoDeDados[ano pag]=$C$12),--(BancoDeDados[mês pag]=G$13),(BancoDeDados[TOTAL])),"")</f>
        <v>0</v>
      </c>
      <c r="H10" s="435">
        <f ca="1">IFERROR(SUMPRODUCT(--(BancoDeDados[ENTRADA]&lt;&gt;""),--(BancoDeDados[GRUPO]&lt;&gt;"TRANSFERÊNCIAS"),--(BancoDeDados[STATUS]="Pago"),--(BancoDeDados[ano pag]=$C$12),--(BancoDeDados[mês pag]=H$13),(BancoDeDados[TOTAL])),"")</f>
        <v>0</v>
      </c>
      <c r="I10" s="435">
        <f ca="1">IFERROR(SUMPRODUCT(--(BancoDeDados[ENTRADA]&lt;&gt;""),--(BancoDeDados[GRUPO]&lt;&gt;"TRANSFERÊNCIAS"),--(BancoDeDados[STATUS]="Pago"),--(BancoDeDados[ano pag]=$C$12),--(BancoDeDados[mês pag]=I$13),(BancoDeDados[TOTAL])),"")</f>
        <v>0</v>
      </c>
      <c r="J10" s="435">
        <f ca="1">IFERROR(SUMPRODUCT(--(BancoDeDados[ENTRADA]&lt;&gt;""),--(BancoDeDados[GRUPO]&lt;&gt;"TRANSFERÊNCIAS"),--(BancoDeDados[STATUS]="Pago"),--(BancoDeDados[ano pag]=$C$12),--(BancoDeDados[mês pag]=J$13),(BancoDeDados[TOTAL])),"")</f>
        <v>0</v>
      </c>
      <c r="K10" s="435">
        <f ca="1">IFERROR(SUMPRODUCT(--(BancoDeDados[ENTRADA]&lt;&gt;""),--(BancoDeDados[GRUPO]&lt;&gt;"TRANSFERÊNCIAS"),--(BancoDeDados[STATUS]="Pago"),--(BancoDeDados[ano pag]=$C$12),--(BancoDeDados[mês pag]=K$13),(BancoDeDados[TOTAL])),"")</f>
        <v>0</v>
      </c>
      <c r="L10" s="435">
        <f ca="1">IFERROR(SUMPRODUCT(--(BancoDeDados[ENTRADA]&lt;&gt;""),--(BancoDeDados[GRUPO]&lt;&gt;"TRANSFERÊNCIAS"),--(BancoDeDados[STATUS]="Pago"),--(BancoDeDados[ano pag]=$C$12),--(BancoDeDados[mês pag]=L$13),(BancoDeDados[TOTAL])),"")</f>
        <v>0</v>
      </c>
      <c r="M10" s="435">
        <f ca="1">IFERROR(SUMPRODUCT(--(BancoDeDados[ENTRADA]&lt;&gt;""),--(BancoDeDados[GRUPO]&lt;&gt;"TRANSFERÊNCIAS"),--(BancoDeDados[STATUS]="Pago"),--(BancoDeDados[ano pag]=$C$12),--(BancoDeDados[mês pag]=M$13),(BancoDeDados[TOTAL])),"")</f>
        <v>0</v>
      </c>
      <c r="N10" s="435">
        <f ca="1">IFERROR(SUMPRODUCT(--(BancoDeDados[ENTRADA]&lt;&gt;""),--(BancoDeDados[GRUPO]&lt;&gt;"TRANSFERÊNCIAS"),--(BancoDeDados[STATUS]="Pago"),--(BancoDeDados[ano pag]=$C$12),--(BancoDeDados[mês pag]=N$13),(BancoDeDados[TOTAL])),"")</f>
        <v>0</v>
      </c>
      <c r="O10" s="435">
        <f ca="1">IFERROR(SUMPRODUCT(--(BancoDeDados[ENTRADA]&lt;&gt;""),--(BancoDeDados[GRUPO]&lt;&gt;"TRANSFERÊNCIAS"),--(BancoDeDados[STATUS]="Pago"),--(BancoDeDados[ano pag]=$C$12),--(BancoDeDados[mês pag]=O$13),(BancoDeDados[TOTAL])),"")</f>
        <v>0</v>
      </c>
    </row>
    <row r="11" spans="1:24" ht="18" customHeight="1" x14ac:dyDescent="0.25">
      <c r="A11" s="606"/>
      <c r="C11" s="437" t="s">
        <v>504</v>
      </c>
      <c r="D11" s="438" t="str">
        <f t="shared" ref="D11:O11" ca="1" si="0">IFERROR(SUM(D14:D16)/D10,"")</f>
        <v/>
      </c>
      <c r="E11" s="438" t="str">
        <f t="shared" ca="1" si="0"/>
        <v/>
      </c>
      <c r="F11" s="438" t="str">
        <f t="shared" ca="1" si="0"/>
        <v/>
      </c>
      <c r="G11" s="438" t="str">
        <f t="shared" ca="1" si="0"/>
        <v/>
      </c>
      <c r="H11" s="438" t="str">
        <f t="shared" ca="1" si="0"/>
        <v/>
      </c>
      <c r="I11" s="438" t="str">
        <f t="shared" ca="1" si="0"/>
        <v/>
      </c>
      <c r="J11" s="438" t="str">
        <f t="shared" ca="1" si="0"/>
        <v/>
      </c>
      <c r="K11" s="438" t="str">
        <f t="shared" ca="1" si="0"/>
        <v/>
      </c>
      <c r="L11" s="438" t="str">
        <f t="shared" ca="1" si="0"/>
        <v/>
      </c>
      <c r="M11" s="438" t="str">
        <f t="shared" ca="1" si="0"/>
        <v/>
      </c>
      <c r="N11" s="438" t="str">
        <f t="shared" ca="1" si="0"/>
        <v/>
      </c>
      <c r="O11" s="438" t="str">
        <f t="shared" ca="1" si="0"/>
        <v/>
      </c>
      <c r="P11" t="s">
        <v>550</v>
      </c>
    </row>
    <row r="12" spans="1:24" ht="18" customHeight="1" x14ac:dyDescent="0.25">
      <c r="A12" s="606" t="s">
        <v>200</v>
      </c>
      <c r="C12" s="1070">
        <v>2018</v>
      </c>
      <c r="E12" s="175"/>
    </row>
    <row r="13" spans="1:24" ht="18" customHeight="1" x14ac:dyDescent="0.25">
      <c r="A13" s="606" t="s">
        <v>202</v>
      </c>
      <c r="B13" s="440"/>
      <c r="C13" s="1071"/>
      <c r="D13" s="433" t="s">
        <v>49</v>
      </c>
      <c r="E13" s="433" t="s">
        <v>50</v>
      </c>
      <c r="F13" s="433" t="s">
        <v>51</v>
      </c>
      <c r="G13" s="433" t="s">
        <v>52</v>
      </c>
      <c r="H13" s="433" t="s">
        <v>53</v>
      </c>
      <c r="I13" s="433" t="s">
        <v>54</v>
      </c>
      <c r="J13" s="433" t="s">
        <v>55</v>
      </c>
      <c r="K13" s="433" t="s">
        <v>56</v>
      </c>
      <c r="L13" s="433" t="s">
        <v>57</v>
      </c>
      <c r="M13" s="433" t="s">
        <v>58</v>
      </c>
      <c r="N13" s="433" t="s">
        <v>59</v>
      </c>
      <c r="O13" s="433" t="s">
        <v>60</v>
      </c>
    </row>
    <row r="14" spans="1:24" ht="18" customHeight="1" x14ac:dyDescent="0.25">
      <c r="A14" s="606" t="s">
        <v>203</v>
      </c>
      <c r="C14" s="427" t="s">
        <v>163</v>
      </c>
      <c r="D14" s="428">
        <f ca="1">IFERROR(SUMPRODUCT(--(BancoDeDados[CONTA]=$C$4),--(BancoDeDados[GRUPO]&lt;&gt;"TRANSFERÊNCIAS"),--(BancoDeDados[STATUS]="Pago"),--(BancoDeDados[ano pag]=$C$12),--(BancoDeDados[mês pag]=D$13),(BancoDeDados[TOTAL])),"")</f>
        <v>0</v>
      </c>
      <c r="E14" s="428">
        <f ca="1">IFERROR(SUMPRODUCT(--(BancoDeDados[CONTA]=$C$4),--(BancoDeDados[GRUPO]&lt;&gt;"TRANSFERÊNCIAS"),--(BancoDeDados[STATUS]="Pago"),--(BancoDeDados[ano pag]=$C$12),--(BancoDeDados[mês pag]=E$13),(BancoDeDados[TOTAL])),"")</f>
        <v>0</v>
      </c>
      <c r="F14" s="428">
        <f ca="1">IFERROR(SUMPRODUCT(--(BancoDeDados[CONTA]=$C$4),--(BancoDeDados[GRUPO]&lt;&gt;"TRANSFERÊNCIAS"),--(BancoDeDados[STATUS]="Pago"),--(BancoDeDados[ano pag]=$C$12),--(BancoDeDados[mês pag]=F$13),(BancoDeDados[TOTAL])),"")</f>
        <v>0</v>
      </c>
      <c r="G14" s="428">
        <f ca="1">IFERROR(SUMPRODUCT(--(BancoDeDados[CONTA]=$C$4),--(BancoDeDados[GRUPO]&lt;&gt;"TRANSFERÊNCIAS"),--(BancoDeDados[STATUS]="Pago"),--(BancoDeDados[ano pag]=$C$12),--(BancoDeDados[mês pag]=G$13),(BancoDeDados[TOTAL])),"")</f>
        <v>0</v>
      </c>
      <c r="H14" s="428">
        <f ca="1">IFERROR(SUMPRODUCT(--(BancoDeDados[CONTA]=$C$4),--(BancoDeDados[GRUPO]&lt;&gt;"TRANSFERÊNCIAS"),--(BancoDeDados[STATUS]="Pago"),--(BancoDeDados[ano pag]=$C$12),--(BancoDeDados[mês pag]=H$13),(BancoDeDados[TOTAL])),"")</f>
        <v>0</v>
      </c>
      <c r="I14" s="428">
        <f ca="1">IFERROR(SUMPRODUCT(--(BancoDeDados[CONTA]=$C$4),--(BancoDeDados[GRUPO]&lt;&gt;"TRANSFERÊNCIAS"),--(BancoDeDados[STATUS]="Pago"),--(BancoDeDados[ano pag]=$C$12),--(BancoDeDados[mês pag]=I$13),(BancoDeDados[TOTAL])),"")</f>
        <v>0</v>
      </c>
      <c r="J14" s="428">
        <f ca="1">IFERROR(SUMPRODUCT(--(BancoDeDados[CONTA]=$C$4),--(BancoDeDados[GRUPO]&lt;&gt;"TRANSFERÊNCIAS"),--(BancoDeDados[STATUS]="Pago"),--(BancoDeDados[ano pag]=$C$12),--(BancoDeDados[mês pag]=J$13),(BancoDeDados[TOTAL])),"")</f>
        <v>0</v>
      </c>
      <c r="K14" s="428">
        <f ca="1">IFERROR(SUMPRODUCT(--(BancoDeDados[CONTA]=$C$4),--(BancoDeDados[GRUPO]&lt;&gt;"TRANSFERÊNCIAS"),--(BancoDeDados[STATUS]="Pago"),--(BancoDeDados[ano pag]=$C$12),--(BancoDeDados[mês pag]=K$13),(BancoDeDados[TOTAL])),"")</f>
        <v>0</v>
      </c>
      <c r="L14" s="428">
        <f ca="1">IFERROR(SUMPRODUCT(--(BancoDeDados[CONTA]=$C$4),--(BancoDeDados[GRUPO]&lt;&gt;"TRANSFERÊNCIAS"),--(BancoDeDados[STATUS]="Pago"),--(BancoDeDados[ano pag]=$C$12),--(BancoDeDados[mês pag]=L$13),(BancoDeDados[TOTAL])),"")</f>
        <v>0</v>
      </c>
      <c r="M14" s="428">
        <f ca="1">IFERROR(SUMPRODUCT(--(BancoDeDados[CONTA]=$C$4),--(BancoDeDados[GRUPO]&lt;&gt;"TRANSFERÊNCIAS"),--(BancoDeDados[STATUS]="Pago"),--(BancoDeDados[ano pag]=$C$12),--(BancoDeDados[mês pag]=M$13),(BancoDeDados[TOTAL])),"")</f>
        <v>0</v>
      </c>
      <c r="N14" s="428">
        <f ca="1">IFERROR(SUMPRODUCT(--(BancoDeDados[CONTA]=$C$4),--(BancoDeDados[GRUPO]&lt;&gt;"TRANSFERÊNCIAS"),--(BancoDeDados[STATUS]="Pago"),--(BancoDeDados[ano pag]=$C$12),--(BancoDeDados[mês pag]=N$13),(BancoDeDados[TOTAL])),"")</f>
        <v>0</v>
      </c>
      <c r="O14" s="428">
        <f ca="1">IFERROR(SUMPRODUCT(--(BancoDeDados[CONTA]=$C$4),--(BancoDeDados[GRUPO]&lt;&gt;"TRANSFERÊNCIAS"),--(BancoDeDados[STATUS]="Pago"),--(BancoDeDados[ano pag]=$C$12),--(BancoDeDados[mês pag]=O$13),(BancoDeDados[TOTAL])),"")</f>
        <v>0</v>
      </c>
    </row>
    <row r="15" spans="1:24" ht="18" customHeight="1" x14ac:dyDescent="0.25">
      <c r="A15" s="606"/>
      <c r="C15" s="522" t="s">
        <v>491</v>
      </c>
      <c r="D15" s="523">
        <f ca="1">IFERROR(SUMPRODUCT(--(BancoDeDados[CONTA]=$C$4),--(BancoDeDados[STATUS]="Dentro do Prazo"),--(BancoDeDados[ANO VENC]=$C$12),--(BancoDeDados[MÊS VENC]=D$13),(BancoDeDados[TOTAL])),"")</f>
        <v>0</v>
      </c>
      <c r="E15" s="523">
        <f ca="1">IFERROR(SUMPRODUCT(--(BancoDeDados[CONTA]=$C$4),--(BancoDeDados[STATUS]="Dentro do Prazo"),--(BancoDeDados[ANO VENC]=$C$12),--(BancoDeDados[MÊS VENC]=E$13),(BancoDeDados[TOTAL])),"")</f>
        <v>0</v>
      </c>
      <c r="F15" s="523">
        <f ca="1">IFERROR(SUMPRODUCT(--(BancoDeDados[CONTA]=$C$4),--(BancoDeDados[STATUS]="Dentro do Prazo"),--(BancoDeDados[ANO VENC]=$C$12),--(BancoDeDados[MÊS VENC]=F$13),(BancoDeDados[TOTAL])),"")</f>
        <v>0</v>
      </c>
      <c r="G15" s="523">
        <f ca="1">IFERROR(SUMPRODUCT(--(BancoDeDados[CONTA]=$C$4),--(BancoDeDados[STATUS]="Dentro do Prazo"),--(BancoDeDados[ANO VENC]=$C$12),--(BancoDeDados[MÊS VENC]=G$13),(BancoDeDados[TOTAL])),"")</f>
        <v>0</v>
      </c>
      <c r="H15" s="523">
        <f ca="1">IFERROR(SUMPRODUCT(--(BancoDeDados[CONTA]=$C$4),--(BancoDeDados[STATUS]="Dentro do Prazo"),--(BancoDeDados[ANO VENC]=$C$12),--(BancoDeDados[MÊS VENC]=H$13),(BancoDeDados[TOTAL])),"")</f>
        <v>0</v>
      </c>
      <c r="I15" s="523">
        <f ca="1">IFERROR(SUMPRODUCT(--(BancoDeDados[CONTA]=$C$4),--(BancoDeDados[STATUS]="Dentro do Prazo"),--(BancoDeDados[ANO VENC]=$C$12),--(BancoDeDados[MÊS VENC]=I$13),(BancoDeDados[TOTAL])),"")</f>
        <v>0</v>
      </c>
      <c r="J15" s="523">
        <f ca="1">IFERROR(SUMPRODUCT(--(BancoDeDados[CONTA]=$C$4),--(BancoDeDados[STATUS]="Dentro do Prazo"),--(BancoDeDados[ANO VENC]=$C$12),--(BancoDeDados[MÊS VENC]=J$13),(BancoDeDados[TOTAL])),"")</f>
        <v>0</v>
      </c>
      <c r="K15" s="523">
        <f ca="1">IFERROR(SUMPRODUCT(--(BancoDeDados[CONTA]=$C$4),--(BancoDeDados[STATUS]="Dentro do Prazo"),--(BancoDeDados[ANO VENC]=$C$12),--(BancoDeDados[MÊS VENC]=K$13),(BancoDeDados[TOTAL])),"")</f>
        <v>0</v>
      </c>
      <c r="L15" s="523">
        <f ca="1">IFERROR(SUMPRODUCT(--(BancoDeDados[CONTA]=$C$4),--(BancoDeDados[STATUS]="Dentro do Prazo"),--(BancoDeDados[ANO VENC]=$C$12),--(BancoDeDados[MÊS VENC]=L$13),(BancoDeDados[TOTAL])),"")</f>
        <v>0</v>
      </c>
      <c r="M15" s="523">
        <f ca="1">IFERROR(SUMPRODUCT(--(BancoDeDados[CONTA]=$C$4),--(BancoDeDados[STATUS]="Dentro do Prazo"),--(BancoDeDados[ANO VENC]=$C$12),--(BancoDeDados[MÊS VENC]=M$13),(BancoDeDados[TOTAL])),"")</f>
        <v>0</v>
      </c>
      <c r="N15" s="523">
        <f ca="1">IFERROR(SUMPRODUCT(--(BancoDeDados[CONTA]=$C$4),--(BancoDeDados[STATUS]="Dentro do Prazo"),--(BancoDeDados[ANO VENC]=$C$12),--(BancoDeDados[MÊS VENC]=N$13),(BancoDeDados[TOTAL])),"")</f>
        <v>0</v>
      </c>
      <c r="O15" s="523">
        <f ca="1">IFERROR(SUMPRODUCT(--(BancoDeDados[CONTA]=$C$4),--(BancoDeDados[STATUS]="Dentro do Prazo"),--(BancoDeDados[ANO VENC]=$C$12),--(BancoDeDados[MÊS VENC]=O$13),(BancoDeDados[TOTAL])),"")</f>
        <v>0</v>
      </c>
    </row>
    <row r="16" spans="1:24" ht="18" customHeight="1" x14ac:dyDescent="0.25">
      <c r="A16" s="606"/>
      <c r="C16" s="429" t="s">
        <v>492</v>
      </c>
      <c r="D16" s="430">
        <f ca="1">IFERROR(SUMPRODUCT(--(BancoDeDados[CONTA]=$C$4),--(BancoDeDados[STATUS]="Vencido"),--(BancoDeDados[ANO VENC]=$C$12),--(BancoDeDados[MÊS VENC]=D$13),(BancoDeDados[TOTAL])),"")</f>
        <v>0</v>
      </c>
      <c r="E16" s="430">
        <f ca="1">IFERROR(SUMPRODUCT(--(BancoDeDados[CONTA]=$C$4),--(BancoDeDados[STATUS]="Vencido"),--(BancoDeDados[ANO VENC]=$C$12),--(BancoDeDados[MÊS VENC]=E$13),(BancoDeDados[TOTAL])),"")</f>
        <v>0</v>
      </c>
      <c r="F16" s="430">
        <f ca="1">IFERROR(SUMPRODUCT(--(BancoDeDados[CONTA]=$C$4),--(BancoDeDados[STATUS]="Vencido"),--(BancoDeDados[ANO VENC]=$C$12),--(BancoDeDados[MÊS VENC]=F$13),(BancoDeDados[TOTAL])),"")</f>
        <v>0</v>
      </c>
      <c r="G16" s="430">
        <f ca="1">IFERROR(SUMPRODUCT(--(BancoDeDados[CONTA]=$C$4),--(BancoDeDados[STATUS]="Vencido"),--(BancoDeDados[ANO VENC]=$C$12),--(BancoDeDados[MÊS VENC]=G$13),(BancoDeDados[TOTAL])),"")</f>
        <v>0</v>
      </c>
      <c r="H16" s="430">
        <f ca="1">IFERROR(SUMPRODUCT(--(BancoDeDados[CONTA]=$C$4),--(BancoDeDados[STATUS]="Vencido"),--(BancoDeDados[ANO VENC]=$C$12),--(BancoDeDados[MÊS VENC]=H$13),(BancoDeDados[TOTAL])),"")</f>
        <v>0</v>
      </c>
      <c r="I16" s="430">
        <f ca="1">IFERROR(SUMPRODUCT(--(BancoDeDados[CONTA]=$C$4),--(BancoDeDados[STATUS]="Vencido"),--(BancoDeDados[ANO VENC]=$C$12),--(BancoDeDados[MÊS VENC]=I$13),(BancoDeDados[TOTAL])),"")</f>
        <v>0</v>
      </c>
      <c r="J16" s="430">
        <f ca="1">IFERROR(SUMPRODUCT(--(BancoDeDados[CONTA]=$C$4),--(BancoDeDados[STATUS]="Vencido"),--(BancoDeDados[ANO VENC]=$C$12),--(BancoDeDados[MÊS VENC]=J$13),(BancoDeDados[TOTAL])),"")</f>
        <v>0</v>
      </c>
      <c r="K16" s="430">
        <f ca="1">IFERROR(SUMPRODUCT(--(BancoDeDados[CONTA]=$C$4),--(BancoDeDados[STATUS]="Vencido"),--(BancoDeDados[ANO VENC]=$C$12),--(BancoDeDados[MÊS VENC]=K$13),(BancoDeDados[TOTAL])),"")</f>
        <v>0</v>
      </c>
      <c r="L16" s="430">
        <f ca="1">IFERROR(SUMPRODUCT(--(BancoDeDados[CONTA]=$C$4),--(BancoDeDados[STATUS]="Vencido"),--(BancoDeDados[ANO VENC]=$C$12),--(BancoDeDados[MÊS VENC]=L$13),(BancoDeDados[TOTAL])),"")</f>
        <v>0</v>
      </c>
      <c r="M16" s="430">
        <f ca="1">IFERROR(SUMPRODUCT(--(BancoDeDados[CONTA]=$C$4),--(BancoDeDados[STATUS]="Vencido"),--(BancoDeDados[ANO VENC]=$C$12),--(BancoDeDados[MÊS VENC]=M$13),(BancoDeDados[TOTAL])),"")</f>
        <v>0</v>
      </c>
      <c r="N16" s="430">
        <f ca="1">IFERROR(SUMPRODUCT(--(BancoDeDados[CONTA]=$C$4),--(BancoDeDados[STATUS]="Vencido"),--(BancoDeDados[ANO VENC]=$C$12),--(BancoDeDados[MÊS VENC]=N$13),(BancoDeDados[TOTAL])),"")</f>
        <v>0</v>
      </c>
      <c r="O16" s="430">
        <f ca="1">IFERROR(SUMPRODUCT(--(BancoDeDados[CONTA]=$C$4),--(BancoDeDados[STATUS]="Vencido"),--(BancoDeDados[ANO VENC]=$C$12),--(BancoDeDados[MÊS VENC]=O$13),(BancoDeDados[TOTAL])),"")</f>
        <v>0</v>
      </c>
    </row>
    <row r="17" spans="1:15" ht="18" customHeight="1" x14ac:dyDescent="0.25">
      <c r="A17" s="606"/>
      <c r="C17" s="431" t="s">
        <v>561</v>
      </c>
      <c r="D17" s="432">
        <f>IFERROR(SUMPRODUCT(--(BancoDeDados[CONTA]=$C$4),--(BancoDeDados[ano fato]=$C$12),--(BancoDeDados[mês fato]=D$13),(BancoDeDados[TOTAL])),"")</f>
        <v>0</v>
      </c>
      <c r="E17" s="432">
        <f>IFERROR(SUMPRODUCT(--(BancoDeDados[CONTA]=$C$4),--(BancoDeDados[ano fato]=$C$12),--(BancoDeDados[mês fato]=E$13),(BancoDeDados[TOTAL])),"")</f>
        <v>0</v>
      </c>
      <c r="F17" s="432">
        <f>IFERROR(SUMPRODUCT(--(BancoDeDados[CONTA]=$C$4),--(BancoDeDados[ano fato]=$C$12),--(BancoDeDados[mês fato]=F$13),(BancoDeDados[TOTAL])),"")</f>
        <v>0</v>
      </c>
      <c r="G17" s="432">
        <f>IFERROR(SUMPRODUCT(--(BancoDeDados[CONTA]=$C$4),--(BancoDeDados[ano fato]=$C$12),--(BancoDeDados[mês fato]=G$13),(BancoDeDados[TOTAL])),"")</f>
        <v>0</v>
      </c>
      <c r="H17" s="432">
        <f>IFERROR(SUMPRODUCT(--(BancoDeDados[CONTA]=$C$4),--(BancoDeDados[ano fato]=$C$12),--(BancoDeDados[mês fato]=H$13),(BancoDeDados[TOTAL])),"")</f>
        <v>0</v>
      </c>
      <c r="I17" s="432">
        <f>IFERROR(SUMPRODUCT(--(BancoDeDados[CONTA]=$C$4),--(BancoDeDados[ano fato]=$C$12),--(BancoDeDados[mês fato]=I$13),(BancoDeDados[TOTAL])),"")</f>
        <v>0</v>
      </c>
      <c r="J17" s="432">
        <f>IFERROR(SUMPRODUCT(--(BancoDeDados[CONTA]=$C$4),--(BancoDeDados[ano fato]=$C$12),--(BancoDeDados[mês fato]=J$13),(BancoDeDados[TOTAL])),"")</f>
        <v>0</v>
      </c>
      <c r="K17" s="432">
        <f>IFERROR(SUMPRODUCT(--(BancoDeDados[CONTA]=$C$4),--(BancoDeDados[ano fato]=$C$12),--(BancoDeDados[mês fato]=K$13),(BancoDeDados[TOTAL])),"")</f>
        <v>0</v>
      </c>
      <c r="L17" s="432">
        <f>IFERROR(SUMPRODUCT(--(BancoDeDados[CONTA]=$C$4),--(BancoDeDados[ano fato]=$C$12),--(BancoDeDados[mês fato]=L$13),(BancoDeDados[TOTAL])),"")</f>
        <v>0</v>
      </c>
      <c r="M17" s="432">
        <f>IFERROR(SUMPRODUCT(--(BancoDeDados[CONTA]=$C$4),--(BancoDeDados[ano fato]=$C$12),--(BancoDeDados[mês fato]=M$13),(BancoDeDados[TOTAL])),"")</f>
        <v>0</v>
      </c>
      <c r="N17" s="432">
        <f>IFERROR(SUMPRODUCT(--(BancoDeDados[CONTA]=$C$4),--(BancoDeDados[ano fato]=$C$12),--(BancoDeDados[mês fato]=N$13),(BancoDeDados[TOTAL])),"")</f>
        <v>0</v>
      </c>
      <c r="O17" s="432">
        <f>IFERROR(SUMPRODUCT(--(BancoDeDados[CONTA]=$C$4),--(BancoDeDados[ano fato]=$C$12),--(BancoDeDados[mês fato]=O$13),(BancoDeDados[TOTAL])),"")</f>
        <v>0</v>
      </c>
    </row>
    <row r="18" spans="1:15" ht="18" customHeight="1" x14ac:dyDescent="0.25">
      <c r="A18" s="621"/>
      <c r="C18" s="1068">
        <f>C12+1</f>
        <v>2019</v>
      </c>
      <c r="E18" s="175"/>
    </row>
    <row r="19" spans="1:15" ht="18" customHeight="1" x14ac:dyDescent="0.25">
      <c r="A19" s="621"/>
      <c r="B19" s="425"/>
      <c r="C19" s="1069"/>
      <c r="D19" s="433" t="s">
        <v>49</v>
      </c>
      <c r="E19" s="433" t="s">
        <v>50</v>
      </c>
      <c r="F19" s="433" t="s">
        <v>51</v>
      </c>
      <c r="G19" s="433" t="s">
        <v>52</v>
      </c>
      <c r="H19" s="433" t="s">
        <v>53</v>
      </c>
      <c r="I19" s="433" t="s">
        <v>54</v>
      </c>
      <c r="J19" s="433" t="s">
        <v>55</v>
      </c>
      <c r="K19" s="433" t="s">
        <v>56</v>
      </c>
      <c r="L19" s="433" t="s">
        <v>57</v>
      </c>
      <c r="M19" s="433" t="s">
        <v>58</v>
      </c>
      <c r="N19" s="433" t="s">
        <v>59</v>
      </c>
      <c r="O19" s="433" t="s">
        <v>60</v>
      </c>
    </row>
    <row r="20" spans="1:15" ht="18" customHeight="1" x14ac:dyDescent="0.25">
      <c r="A20" s="621"/>
      <c r="C20" s="427" t="s">
        <v>163</v>
      </c>
      <c r="D20" s="428">
        <f ca="1">IFERROR(SUMPRODUCT(--(BancoDeDados[CONTA]=$C$4),--(BancoDeDados[GRUPO]&lt;&gt;"TRANSFERÊNCIAS"),--(BancoDeDados[STATUS]="Pago"),--(BancoDeDados[ano pag]=$C$18),--(BancoDeDados[mês pag]=D$19),(BancoDeDados[TOTAL])),"")</f>
        <v>0</v>
      </c>
      <c r="E20" s="428">
        <f ca="1">IFERROR(SUMPRODUCT(--(BancoDeDados[CONTA]=$C$4),--(BancoDeDados[GRUPO]&lt;&gt;"TRANSFERÊNCIAS"),--(BancoDeDados[STATUS]="Pago"),--(BancoDeDados[ano pag]=$C$18),--(BancoDeDados[mês pag]=E$19),(BancoDeDados[TOTAL])),"")</f>
        <v>0</v>
      </c>
      <c r="F20" s="428">
        <f ca="1">IFERROR(SUMPRODUCT(--(BancoDeDados[CONTA]=$C$4),--(BancoDeDados[GRUPO]&lt;&gt;"TRANSFERÊNCIAS"),--(BancoDeDados[STATUS]="Pago"),--(BancoDeDados[ano pag]=$C$18),--(BancoDeDados[mês pag]=F$19),(BancoDeDados[TOTAL])),"")</f>
        <v>0</v>
      </c>
      <c r="G20" s="428">
        <f ca="1">IFERROR(SUMPRODUCT(--(BancoDeDados[CONTA]=$C$4),--(BancoDeDados[GRUPO]&lt;&gt;"TRANSFERÊNCIAS"),--(BancoDeDados[STATUS]="Pago"),--(BancoDeDados[ano pag]=$C$18),--(BancoDeDados[mês pag]=G$19),(BancoDeDados[TOTAL])),"")</f>
        <v>0</v>
      </c>
      <c r="H20" s="428">
        <f ca="1">IFERROR(SUMPRODUCT(--(BancoDeDados[CONTA]=$C$4),--(BancoDeDados[GRUPO]&lt;&gt;"TRANSFERÊNCIAS"),--(BancoDeDados[STATUS]="Pago"),--(BancoDeDados[ano pag]=$C$18),--(BancoDeDados[mês pag]=H$19),(BancoDeDados[TOTAL])),"")</f>
        <v>0</v>
      </c>
      <c r="I20" s="428">
        <f ca="1">IFERROR(SUMPRODUCT(--(BancoDeDados[CONTA]=$C$4),--(BancoDeDados[GRUPO]&lt;&gt;"TRANSFERÊNCIAS"),--(BancoDeDados[STATUS]="Pago"),--(BancoDeDados[ano pag]=$C$18),--(BancoDeDados[mês pag]=I$19),(BancoDeDados[TOTAL])),"")</f>
        <v>0</v>
      </c>
      <c r="J20" s="428">
        <f ca="1">IFERROR(SUMPRODUCT(--(BancoDeDados[CONTA]=$C$4),--(BancoDeDados[GRUPO]&lt;&gt;"TRANSFERÊNCIAS"),--(BancoDeDados[STATUS]="Pago"),--(BancoDeDados[ano pag]=$C$18),--(BancoDeDados[mês pag]=J$19),(BancoDeDados[TOTAL])),"")</f>
        <v>0</v>
      </c>
      <c r="K20" s="428">
        <f ca="1">IFERROR(SUMPRODUCT(--(BancoDeDados[CONTA]=$C$4),--(BancoDeDados[GRUPO]&lt;&gt;"TRANSFERÊNCIAS"),--(BancoDeDados[STATUS]="Pago"),--(BancoDeDados[ano pag]=$C$18),--(BancoDeDados[mês pag]=K$19),(BancoDeDados[TOTAL])),"")</f>
        <v>0</v>
      </c>
      <c r="L20" s="428">
        <f ca="1">IFERROR(SUMPRODUCT(--(BancoDeDados[CONTA]=$C$4),--(BancoDeDados[GRUPO]&lt;&gt;"TRANSFERÊNCIAS"),--(BancoDeDados[STATUS]="Pago"),--(BancoDeDados[ano pag]=$C$18),--(BancoDeDados[mês pag]=L$19),(BancoDeDados[TOTAL])),"")</f>
        <v>0</v>
      </c>
      <c r="M20" s="428">
        <f ca="1">IFERROR(SUMPRODUCT(--(BancoDeDados[CONTA]=$C$4),--(BancoDeDados[GRUPO]&lt;&gt;"TRANSFERÊNCIAS"),--(BancoDeDados[STATUS]="Pago"),--(BancoDeDados[ano pag]=$C$18),--(BancoDeDados[mês pag]=M$19),(BancoDeDados[TOTAL])),"")</f>
        <v>0</v>
      </c>
      <c r="N20" s="428">
        <f ca="1">IFERROR(SUMPRODUCT(--(BancoDeDados[CONTA]=$C$4),--(BancoDeDados[GRUPO]&lt;&gt;"TRANSFERÊNCIAS"),--(BancoDeDados[STATUS]="Pago"),--(BancoDeDados[ano pag]=$C$18),--(BancoDeDados[mês pag]=N$19),(BancoDeDados[TOTAL])),"")</f>
        <v>0</v>
      </c>
      <c r="O20" s="428">
        <f ca="1">IFERROR(SUMPRODUCT(--(BancoDeDados[CONTA]=$C$4),--(BancoDeDados[GRUPO]&lt;&gt;"TRANSFERÊNCIAS"),--(BancoDeDados[STATUS]="Pago"),--(BancoDeDados[ano pag]=$C$18),--(BancoDeDados[mês pag]=O$19),(BancoDeDados[TOTAL])),"")</f>
        <v>0</v>
      </c>
    </row>
    <row r="21" spans="1:15" ht="18" customHeight="1" x14ac:dyDescent="0.25">
      <c r="A21" s="1"/>
      <c r="C21" s="522" t="s">
        <v>491</v>
      </c>
      <c r="D21" s="523">
        <f ca="1">IFERROR(SUMPRODUCT(--(BancoDeDados[CONTA]=$C$4),--(BancoDeDados[STATUS]="Dentro do Prazo"),--(BancoDeDados[ANO VENC]=$C$18),--(BancoDeDados[MÊS VENC]=D$19),(BancoDeDados[TOTAL])),"")</f>
        <v>0</v>
      </c>
      <c r="E21" s="523">
        <f ca="1">IFERROR(SUMPRODUCT(--(BancoDeDados[CONTA]=$C$4),--(BancoDeDados[STATUS]="Dentro do Prazo"),--(BancoDeDados[ANO VENC]=$C$18),--(BancoDeDados[MÊS VENC]=E$19),(BancoDeDados[TOTAL])),"")</f>
        <v>0</v>
      </c>
      <c r="F21" s="523">
        <f ca="1">IFERROR(SUMPRODUCT(--(BancoDeDados[CONTA]=$C$4),--(BancoDeDados[STATUS]="Dentro do Prazo"),--(BancoDeDados[ANO VENC]=$C$18),--(BancoDeDados[MÊS VENC]=F$19),(BancoDeDados[TOTAL])),"")</f>
        <v>0</v>
      </c>
      <c r="G21" s="523">
        <f ca="1">IFERROR(SUMPRODUCT(--(BancoDeDados[CONTA]=$C$4),--(BancoDeDados[STATUS]="Dentro do Prazo"),--(BancoDeDados[ANO VENC]=$C$18),--(BancoDeDados[MÊS VENC]=G$19),(BancoDeDados[TOTAL])),"")</f>
        <v>0</v>
      </c>
      <c r="H21" s="523">
        <f ca="1">IFERROR(SUMPRODUCT(--(BancoDeDados[CONTA]=$C$4),--(BancoDeDados[STATUS]="Dentro do Prazo"),--(BancoDeDados[ANO VENC]=$C$18),--(BancoDeDados[MÊS VENC]=H$19),(BancoDeDados[TOTAL])),"")</f>
        <v>0</v>
      </c>
      <c r="I21" s="523">
        <f ca="1">IFERROR(SUMPRODUCT(--(BancoDeDados[CONTA]=$C$4),--(BancoDeDados[STATUS]="Dentro do Prazo"),--(BancoDeDados[ANO VENC]=$C$18),--(BancoDeDados[MÊS VENC]=I$19),(BancoDeDados[TOTAL])),"")</f>
        <v>0</v>
      </c>
      <c r="J21" s="523">
        <f ca="1">IFERROR(SUMPRODUCT(--(BancoDeDados[CONTA]=$C$4),--(BancoDeDados[STATUS]="Dentro do Prazo"),--(BancoDeDados[ANO VENC]=$C$18),--(BancoDeDados[MÊS VENC]=J$19),(BancoDeDados[TOTAL])),"")</f>
        <v>0</v>
      </c>
      <c r="K21" s="523">
        <f ca="1">IFERROR(SUMPRODUCT(--(BancoDeDados[CONTA]=$C$4),--(BancoDeDados[STATUS]="Dentro do Prazo"),--(BancoDeDados[ANO VENC]=$C$18),--(BancoDeDados[MÊS VENC]=K$19),(BancoDeDados[TOTAL])),"")</f>
        <v>0</v>
      </c>
      <c r="L21" s="523">
        <f ca="1">IFERROR(SUMPRODUCT(--(BancoDeDados[CONTA]=$C$4),--(BancoDeDados[STATUS]="Dentro do Prazo"),--(BancoDeDados[ANO VENC]=$C$18),--(BancoDeDados[MÊS VENC]=L$19),(BancoDeDados[TOTAL])),"")</f>
        <v>0</v>
      </c>
      <c r="M21" s="523">
        <f ca="1">IFERROR(SUMPRODUCT(--(BancoDeDados[CONTA]=$C$4),--(BancoDeDados[STATUS]="Dentro do Prazo"),--(BancoDeDados[ANO VENC]=$C$18),--(BancoDeDados[MÊS VENC]=M$19),(BancoDeDados[TOTAL])),"")</f>
        <v>0</v>
      </c>
      <c r="N21" s="523">
        <f ca="1">IFERROR(SUMPRODUCT(--(BancoDeDados[CONTA]=$C$4),--(BancoDeDados[STATUS]="Dentro do Prazo"),--(BancoDeDados[ANO VENC]=$C$18),--(BancoDeDados[MÊS VENC]=N$19),(BancoDeDados[TOTAL])),"")</f>
        <v>0</v>
      </c>
      <c r="O21" s="523">
        <f ca="1">IFERROR(SUMPRODUCT(--(BancoDeDados[CONTA]=$C$4),--(BancoDeDados[STATUS]="Dentro do Prazo"),--(BancoDeDados[ANO VENC]=$C$18),--(BancoDeDados[MÊS VENC]=O$19),(BancoDeDados[TOTAL])),"")</f>
        <v>0</v>
      </c>
    </row>
    <row r="22" spans="1:15" ht="18" customHeight="1" x14ac:dyDescent="0.25">
      <c r="A22" s="1"/>
      <c r="C22" s="429" t="s">
        <v>492</v>
      </c>
      <c r="D22" s="430">
        <f ca="1">IFERROR(SUMPRODUCT(--(BancoDeDados[CONTA]=$C$4),--(BancoDeDados[STATUS]="Vencido"),--(BancoDeDados[ANO VENC]=$C$18),--(BancoDeDados[MÊS VENC]=D$19),(BancoDeDados[TOTAL])),"")</f>
        <v>0</v>
      </c>
      <c r="E22" s="430">
        <f ca="1">IFERROR(SUMPRODUCT(--(BancoDeDados[CONTA]=$C$4),--(BancoDeDados[STATUS]="Vencido"),--(BancoDeDados[ANO VENC]=$C$18),--(BancoDeDados[MÊS VENC]=E$19),(BancoDeDados[TOTAL])),"")</f>
        <v>0</v>
      </c>
      <c r="F22" s="430">
        <f ca="1">IFERROR(SUMPRODUCT(--(BancoDeDados[CONTA]=$C$4),--(BancoDeDados[STATUS]="Vencido"),--(BancoDeDados[ANO VENC]=$C$18),--(BancoDeDados[MÊS VENC]=F$19),(BancoDeDados[TOTAL])),"")</f>
        <v>0</v>
      </c>
      <c r="G22" s="430">
        <f ca="1">IFERROR(SUMPRODUCT(--(BancoDeDados[CONTA]=$C$4),--(BancoDeDados[STATUS]="Vencido"),--(BancoDeDados[ANO VENC]=$C$18),--(BancoDeDados[MÊS VENC]=G$19),(BancoDeDados[TOTAL])),"")</f>
        <v>0</v>
      </c>
      <c r="H22" s="430">
        <f ca="1">IFERROR(SUMPRODUCT(--(BancoDeDados[CONTA]=$C$4),--(BancoDeDados[STATUS]="Vencido"),--(BancoDeDados[ANO VENC]=$C$18),--(BancoDeDados[MÊS VENC]=H$19),(BancoDeDados[TOTAL])),"")</f>
        <v>0</v>
      </c>
      <c r="I22" s="430">
        <f ca="1">IFERROR(SUMPRODUCT(--(BancoDeDados[CONTA]=$C$4),--(BancoDeDados[STATUS]="Vencido"),--(BancoDeDados[ANO VENC]=$C$18),--(BancoDeDados[MÊS VENC]=I$19),(BancoDeDados[TOTAL])),"")</f>
        <v>0</v>
      </c>
      <c r="J22" s="430">
        <f ca="1">IFERROR(SUMPRODUCT(--(BancoDeDados[CONTA]=$C$4),--(BancoDeDados[STATUS]="Vencido"),--(BancoDeDados[ANO VENC]=$C$18),--(BancoDeDados[MÊS VENC]=J$19),(BancoDeDados[TOTAL])),"")</f>
        <v>0</v>
      </c>
      <c r="K22" s="430">
        <f ca="1">IFERROR(SUMPRODUCT(--(BancoDeDados[CONTA]=$C$4),--(BancoDeDados[STATUS]="Vencido"),--(BancoDeDados[ANO VENC]=$C$18),--(BancoDeDados[MÊS VENC]=K$19),(BancoDeDados[TOTAL])),"")</f>
        <v>0</v>
      </c>
      <c r="L22" s="430">
        <f ca="1">IFERROR(SUMPRODUCT(--(BancoDeDados[CONTA]=$C$4),--(BancoDeDados[STATUS]="Vencido"),--(BancoDeDados[ANO VENC]=$C$18),--(BancoDeDados[MÊS VENC]=L$19),(BancoDeDados[TOTAL])),"")</f>
        <v>0</v>
      </c>
      <c r="M22" s="430">
        <f ca="1">IFERROR(SUMPRODUCT(--(BancoDeDados[CONTA]=$C$4),--(BancoDeDados[STATUS]="Vencido"),--(BancoDeDados[ANO VENC]=$C$18),--(BancoDeDados[MÊS VENC]=M$19),(BancoDeDados[TOTAL])),"")</f>
        <v>0</v>
      </c>
      <c r="N22" s="430">
        <f ca="1">IFERROR(SUMPRODUCT(--(BancoDeDados[CONTA]=$C$4),--(BancoDeDados[STATUS]="Vencido"),--(BancoDeDados[ANO VENC]=$C$18),--(BancoDeDados[MÊS VENC]=N$19),(BancoDeDados[TOTAL])),"")</f>
        <v>0</v>
      </c>
      <c r="O22" s="430">
        <f ca="1">IFERROR(SUMPRODUCT(--(BancoDeDados[CONTA]=$C$4),--(BancoDeDados[STATUS]="Vencido"),--(BancoDeDados[ANO VENC]=$C$18),--(BancoDeDados[MÊS VENC]=O$19),(BancoDeDados[TOTAL])),"")</f>
        <v>0</v>
      </c>
    </row>
    <row r="23" spans="1:15" ht="18" customHeight="1" x14ac:dyDescent="0.25">
      <c r="A23" s="1"/>
      <c r="C23" s="431" t="s">
        <v>561</v>
      </c>
      <c r="D23" s="432">
        <f>IFERROR(SUMPRODUCT(--(BancoDeDados[CONTA]=$C$4),--(BancoDeDados[ano fato]=$C$18),--(BancoDeDados[mês fato]=D$19),(BancoDeDados[TOTAL])),"")</f>
        <v>0</v>
      </c>
      <c r="E23" s="432">
        <f>IFERROR(SUMPRODUCT(--(BancoDeDados[CONTA]=$C$4),--(BancoDeDados[ano fato]=$C$18),--(BancoDeDados[mês fato]=E$19),(BancoDeDados[TOTAL])),"")</f>
        <v>0</v>
      </c>
      <c r="F23" s="432">
        <f>IFERROR(SUMPRODUCT(--(BancoDeDados[CONTA]=$C$4),--(BancoDeDados[ano fato]=$C$18),--(BancoDeDados[mês fato]=F$19),(BancoDeDados[TOTAL])),"")</f>
        <v>0</v>
      </c>
      <c r="G23" s="432">
        <f>IFERROR(SUMPRODUCT(--(BancoDeDados[CONTA]=$C$4),--(BancoDeDados[ano fato]=$C$18),--(BancoDeDados[mês fato]=G$19),(BancoDeDados[TOTAL])),"")</f>
        <v>0</v>
      </c>
      <c r="H23" s="432">
        <f>IFERROR(SUMPRODUCT(--(BancoDeDados[CONTA]=$C$4),--(BancoDeDados[ano fato]=$C$18),--(BancoDeDados[mês fato]=H$19),(BancoDeDados[TOTAL])),"")</f>
        <v>0</v>
      </c>
      <c r="I23" s="432">
        <f>IFERROR(SUMPRODUCT(--(BancoDeDados[CONTA]=$C$4),--(BancoDeDados[ano fato]=$C$18),--(BancoDeDados[mês fato]=I$19),(BancoDeDados[TOTAL])),"")</f>
        <v>0</v>
      </c>
      <c r="J23" s="432">
        <f>IFERROR(SUMPRODUCT(--(BancoDeDados[CONTA]=$C$4),--(BancoDeDados[ano fato]=$C$18),--(BancoDeDados[mês fato]=J$19),(BancoDeDados[TOTAL])),"")</f>
        <v>0</v>
      </c>
      <c r="K23" s="432">
        <f>IFERROR(SUMPRODUCT(--(BancoDeDados[CONTA]=$C$4),--(BancoDeDados[ano fato]=$C$18),--(BancoDeDados[mês fato]=K$19),(BancoDeDados[TOTAL])),"")</f>
        <v>0</v>
      </c>
      <c r="L23" s="432">
        <f>IFERROR(SUMPRODUCT(--(BancoDeDados[CONTA]=$C$4),--(BancoDeDados[ano fato]=$C$18),--(BancoDeDados[mês fato]=L$19),(BancoDeDados[TOTAL])),"")</f>
        <v>0</v>
      </c>
      <c r="M23" s="432">
        <f>IFERROR(SUMPRODUCT(--(BancoDeDados[CONTA]=$C$4),--(BancoDeDados[ano fato]=$C$18),--(BancoDeDados[mês fato]=M$19),(BancoDeDados[TOTAL])),"")</f>
        <v>0</v>
      </c>
      <c r="N23" s="432">
        <f>IFERROR(SUMPRODUCT(--(BancoDeDados[CONTA]=$C$4),--(BancoDeDados[ano fato]=$C$18),--(BancoDeDados[mês fato]=N$19),(BancoDeDados[TOTAL])),"")</f>
        <v>0</v>
      </c>
      <c r="O23" s="432">
        <f>IFERROR(SUMPRODUCT(--(BancoDeDados[CONTA]=$C$4),--(BancoDeDados[ano fato]=$C$18),--(BancoDeDados[mês fato]=O$19),(BancoDeDados[TOTAL])),"")</f>
        <v>0</v>
      </c>
    </row>
    <row r="24" spans="1:15" ht="18" customHeight="1" x14ac:dyDescent="0.25">
      <c r="A24" s="1"/>
    </row>
    <row r="25" spans="1:15" ht="18" customHeight="1" x14ac:dyDescent="0.25">
      <c r="A25" s="1"/>
    </row>
    <row r="26" spans="1:15" ht="18" customHeight="1" x14ac:dyDescent="0.25">
      <c r="A26" s="1"/>
    </row>
    <row r="27" spans="1:15" ht="18" customHeight="1" x14ac:dyDescent="0.25">
      <c r="A27" s="1"/>
    </row>
    <row r="28" spans="1:15" ht="18" customHeight="1" x14ac:dyDescent="0.25">
      <c r="A28" s="1"/>
    </row>
    <row r="29" spans="1:15" ht="18" customHeight="1" x14ac:dyDescent="0.25">
      <c r="A29" s="1"/>
    </row>
    <row r="30" spans="1:15" ht="18" customHeight="1" x14ac:dyDescent="0.25">
      <c r="A30" s="1"/>
    </row>
    <row r="31" spans="1:15" ht="18" customHeight="1" x14ac:dyDescent="0.25">
      <c r="A31" s="1"/>
    </row>
    <row r="32" spans="1:15" ht="18" customHeight="1" x14ac:dyDescent="0.25">
      <c r="A32" s="1"/>
    </row>
    <row r="33" spans="1:4" ht="18" customHeight="1" x14ac:dyDescent="0.25">
      <c r="A33" s="1"/>
    </row>
    <row r="34" spans="1:4" ht="18" customHeight="1" x14ac:dyDescent="0.25">
      <c r="A34" s="1"/>
    </row>
    <row r="35" spans="1:4" ht="18" customHeight="1" x14ac:dyDescent="0.25">
      <c r="A35" s="1"/>
    </row>
    <row r="36" spans="1:4" ht="18" customHeight="1" x14ac:dyDescent="0.25">
      <c r="A36" s="1"/>
    </row>
    <row r="37" spans="1:4" ht="18" customHeight="1" x14ac:dyDescent="0.25">
      <c r="A37" s="1"/>
    </row>
    <row r="38" spans="1:4" ht="18" customHeight="1" x14ac:dyDescent="0.25">
      <c r="A38" s="1"/>
    </row>
    <row r="39" spans="1:4" ht="18" customHeight="1" x14ac:dyDescent="0.25">
      <c r="A39" s="1"/>
    </row>
    <row r="41" spans="1:4" ht="18" customHeight="1" x14ac:dyDescent="0.3">
      <c r="C41" s="495" t="s">
        <v>541</v>
      </c>
      <c r="D41" s="495" t="s">
        <v>97</v>
      </c>
    </row>
    <row r="42" spans="1:4" ht="18" customHeight="1" x14ac:dyDescent="0.25">
      <c r="C42" s="500" t="str">
        <f>AjInterno!E14</f>
        <v>HABITAÇÃO</v>
      </c>
      <c r="D42" s="454">
        <f ca="1">IFERROR(SUMPRODUCT(--(BancoDeDados[ano pag]=$C$12),--(BancoDeDados[GRUPO]=C42),--(BancoDeDados[STATUS]="Pago"),(BancoDeDados[TOTAL])),"")</f>
        <v>0</v>
      </c>
    </row>
    <row r="43" spans="1:4" ht="18" customHeight="1" x14ac:dyDescent="0.25">
      <c r="C43" s="500" t="str">
        <f>AjInterno!E15</f>
        <v>ALIMENTAÇÃO</v>
      </c>
      <c r="D43" s="454">
        <f ca="1">IFERROR(SUMPRODUCT(--(BancoDeDados[ano pag]=$C$12),--(BancoDeDados[GRUPO]=C43),--(BancoDeDados[STATUS]="Pago"),(BancoDeDados[TOTAL])),"")</f>
        <v>0</v>
      </c>
    </row>
    <row r="44" spans="1:4" ht="18" customHeight="1" x14ac:dyDescent="0.25">
      <c r="C44" s="500" t="str">
        <f>AjInterno!E16</f>
        <v>TRANSPORTES</v>
      </c>
      <c r="D44" s="454">
        <f ca="1">IFERROR(SUMPRODUCT(--(BancoDeDados[ano pag]=$C$12),--(BancoDeDados[GRUPO]=C44),--(BancoDeDados[STATUS]="Pago"),(BancoDeDados[TOTAL])),"")</f>
        <v>0</v>
      </c>
    </row>
    <row r="45" spans="1:4" ht="18" customHeight="1" x14ac:dyDescent="0.25">
      <c r="C45" s="500" t="str">
        <f>AjInterno!E17</f>
        <v>AUTOMÓVEL</v>
      </c>
      <c r="D45" s="454">
        <f ca="1">IFERROR(SUMPRODUCT(--(BancoDeDados[ano pag]=$C$12),--(BancoDeDados[GRUPO]=C45),--(BancoDeDados[STATUS]="Pago"),(BancoDeDados[TOTAL])),"")</f>
        <v>0</v>
      </c>
    </row>
    <row r="46" spans="1:4" ht="18" customHeight="1" x14ac:dyDescent="0.25">
      <c r="C46" s="500" t="str">
        <f>AjInterno!E18</f>
        <v>MOTO</v>
      </c>
      <c r="D46" s="454">
        <f ca="1">IFERROR(SUMPRODUCT(--(BancoDeDados[ano pag]=$C$12),--(BancoDeDados[GRUPO]=C46),--(BancoDeDados[STATUS]="Pago"),(BancoDeDados[TOTAL])),"")</f>
        <v>0</v>
      </c>
    </row>
    <row r="47" spans="1:4" ht="18" customHeight="1" x14ac:dyDescent="0.25">
      <c r="C47" s="500" t="str">
        <f>AjInterno!E19</f>
        <v>DESPESAS PESSOAIS</v>
      </c>
      <c r="D47" s="454">
        <f ca="1">IFERROR(SUMPRODUCT(--(BancoDeDados[ano pag]=$C$12),--(BancoDeDados[GRUPO]=C47),--(BancoDeDados[STATUS]="Pago"),(BancoDeDados[TOTAL])),"")</f>
        <v>0</v>
      </c>
    </row>
    <row r="48" spans="1:4" ht="18" customHeight="1" x14ac:dyDescent="0.25">
      <c r="C48" s="500" t="str">
        <f>AjInterno!E20</f>
        <v>DEPENDENTES/FILHOS</v>
      </c>
      <c r="D48" s="454">
        <f ca="1">IFERROR(SUMPRODUCT(--(BancoDeDados[ano pag]=$C$12),--(BancoDeDados[GRUPO]=C48),--(BancoDeDados[STATUS]="Pago"),(BancoDeDados[TOTAL])),"")</f>
        <v>0</v>
      </c>
    </row>
    <row r="49" spans="3:4" ht="18" customHeight="1" x14ac:dyDescent="0.25">
      <c r="C49" s="500" t="str">
        <f>AjInterno!E21</f>
        <v>LAZER/ENTRETENIMENTO</v>
      </c>
      <c r="D49" s="454">
        <f ca="1">IFERROR(SUMPRODUCT(--(BancoDeDados[ano pag]=$C$12),--(BancoDeDados[GRUPO]=C49),--(BancoDeDados[STATUS]="Pago"),(BancoDeDados[TOTAL])),"")</f>
        <v>0</v>
      </c>
    </row>
    <row r="50" spans="3:4" ht="18" customHeight="1" x14ac:dyDescent="0.25">
      <c r="C50" s="500" t="str">
        <f>AjInterno!E22</f>
        <v>BANCOS</v>
      </c>
      <c r="D50" s="454">
        <f ca="1">IFERROR(SUMPRODUCT(--(BancoDeDados[ano pag]=$C$12),--(BancoDeDados[GRUPO]=C50),--(BancoDeDados[STATUS]="Pago"),(BancoDeDados[TOTAL])),"")</f>
        <v>0</v>
      </c>
    </row>
    <row r="51" spans="3:4" ht="18" customHeight="1" x14ac:dyDescent="0.25">
      <c r="C51" s="500" t="str">
        <f>AjInterno!E23</f>
        <v>PRESENTES/DOAÇÃO/CARIDADE</v>
      </c>
      <c r="D51" s="454">
        <f ca="1">IFERROR(SUMPRODUCT(--(BancoDeDados[ano pag]=$C$12),--(BancoDeDados[GRUPO]=C51),--(BancoDeDados[STATUS]="Pago"),(BancoDeDados[TOTAL])),"")</f>
        <v>0</v>
      </c>
    </row>
    <row r="52" spans="3:4" ht="18" customHeight="1" x14ac:dyDescent="0.25">
      <c r="C52" s="500" t="str">
        <f>AjInterno!E24</f>
        <v>JOGOS E LOTERIA</v>
      </c>
      <c r="D52" s="454">
        <f ca="1">IFERROR(SUMPRODUCT(--(BancoDeDados[ano pag]=$C$12),--(BancoDeDados[GRUPO]=C52),--(BancoDeDados[STATUS]="Pago"),(BancoDeDados[TOTAL])),"")</f>
        <v>0</v>
      </c>
    </row>
    <row r="53" spans="3:4" ht="18" customHeight="1" x14ac:dyDescent="0.25">
      <c r="C53" s="500" t="str">
        <f>AjInterno!E25</f>
        <v>PRESTAÇÃO DE SERVIÇOS</v>
      </c>
      <c r="D53" s="454">
        <f ca="1">IFERROR(SUMPRODUCT(--(BancoDeDados[ano pag]=$C$12),--(BancoDeDados[GRUPO]=C53),--(BancoDeDados[STATUS]="Pago"),(BancoDeDados[TOTAL])),"")</f>
        <v>0</v>
      </c>
    </row>
    <row r="54" spans="3:4" ht="18" customHeight="1" x14ac:dyDescent="0.25">
      <c r="C54" s="500" t="str">
        <f>AjInterno!E26</f>
        <v>AJUSTAR SALDOS</v>
      </c>
      <c r="D54" s="454">
        <f ca="1">IFERROR(SUMPRODUCT(--(BancoDeDados[ano pag]=$C$12),--(BancoDeDados[GRUPO]=C54),--(BancoDeDados[STATUS]="Pago"),(BancoDeDados[TOTAL])),"")</f>
        <v>0</v>
      </c>
    </row>
    <row r="55" spans="3:4" ht="18" customHeight="1" x14ac:dyDescent="0.25">
      <c r="C55" s="500" t="str">
        <f>AjInterno!E27</f>
        <v>OUTROS</v>
      </c>
      <c r="D55" s="454">
        <f ca="1">IFERROR(SUMPRODUCT(--(BancoDeDados[ano pag]=$C$12),--(BancoDeDados[GRUPO]=C55),--(BancoDeDados[STATUS]="Pago"),(BancoDeDados[TOTAL])),"")</f>
        <v>0</v>
      </c>
    </row>
    <row r="56" spans="3:4" ht="18" customHeight="1" x14ac:dyDescent="0.25">
      <c r="C56" s="500" t="str">
        <f>AjInterno!E28</f>
        <v>VAZIO</v>
      </c>
      <c r="D56" s="454">
        <f ca="1">IFERROR(SUMPRODUCT(--(BancoDeDados[ano pag]=$C$12),--(BancoDeDados[GRUPO]=C56),--(BancoDeDados[STATUS]="Pago"),(BancoDeDados[TOTAL])),"")</f>
        <v>0</v>
      </c>
    </row>
    <row r="57" spans="3:4" ht="18" customHeight="1" x14ac:dyDescent="0.25">
      <c r="C57" s="500" t="str">
        <f>AjInterno!E29</f>
        <v>VAZIO</v>
      </c>
      <c r="D57" s="454">
        <f ca="1">IFERROR(SUMPRODUCT(--(BancoDeDados[ano pag]=$C$12),--(BancoDeDados[GRUPO]=C57),--(BancoDeDados[STATUS]="Pago"),(BancoDeDados[TOTAL])),"")</f>
        <v>0</v>
      </c>
    </row>
    <row r="58" spans="3:4" ht="18" customHeight="1" x14ac:dyDescent="0.25">
      <c r="C58" s="500" t="str">
        <f>AjInterno!E30</f>
        <v>VAZIO</v>
      </c>
      <c r="D58" s="454">
        <f ca="1">IFERROR(SUMPRODUCT(--(BancoDeDados[ano pag]=$C$12),--(BancoDeDados[GRUPO]=C58),--(BancoDeDados[STATUS]="Pago"),(BancoDeDados[TOTAL])),"")</f>
        <v>0</v>
      </c>
    </row>
    <row r="59" spans="3:4" ht="18" customHeight="1" x14ac:dyDescent="0.25">
      <c r="C59" s="500" t="str">
        <f>AjInterno!E31</f>
        <v>VAZIO</v>
      </c>
      <c r="D59" s="454">
        <f ca="1">IFERROR(SUMPRODUCT(--(BancoDeDados[ano pag]=$C$12),--(BancoDeDados[GRUPO]=C59),--(BancoDeDados[STATUS]="Pago"),(BancoDeDados[TOTAL])),"")</f>
        <v>0</v>
      </c>
    </row>
    <row r="60" spans="3:4" ht="18" customHeight="1" x14ac:dyDescent="0.25">
      <c r="C60" s="500" t="str">
        <f>AjInterno!E32</f>
        <v>VAZIO</v>
      </c>
      <c r="D60" s="454">
        <f ca="1">IFERROR(SUMPRODUCT(--(BancoDeDados[ano pag]=$C$12),--(BancoDeDados[GRUPO]=C60),--(BancoDeDados[STATUS]="Pago"),(BancoDeDados[TOTAL])),"")</f>
        <v>0</v>
      </c>
    </row>
    <row r="61" spans="3:4" ht="18" customHeight="1" x14ac:dyDescent="0.25">
      <c r="C61" s="500" t="str">
        <f>AjInterno!E33</f>
        <v>VAZIO</v>
      </c>
      <c r="D61" s="454">
        <f ca="1">IFERROR(SUMPRODUCT(--(BancoDeDados[ano pag]=$C$12),--(BancoDeDados[GRUPO]=C61),--(BancoDeDados[STATUS]="Pago"),(BancoDeDados[TOTAL])),"")</f>
        <v>0</v>
      </c>
    </row>
    <row r="62" spans="3:4" ht="18" customHeight="1" x14ac:dyDescent="0.3">
      <c r="C62" s="502" t="s">
        <v>65</v>
      </c>
      <c r="D62" s="503">
        <f ca="1">SUM(D42:D61)</f>
        <v>0</v>
      </c>
    </row>
  </sheetData>
  <mergeCells count="9">
    <mergeCell ref="G2:H2"/>
    <mergeCell ref="J1:N1"/>
    <mergeCell ref="C18:C19"/>
    <mergeCell ref="C12:C13"/>
    <mergeCell ref="A1:A2"/>
    <mergeCell ref="C4:F4"/>
    <mergeCell ref="C5:D5"/>
    <mergeCell ref="C6:D6"/>
    <mergeCell ref="C7:D7"/>
  </mergeCells>
  <conditionalFormatting sqref="D11:O11">
    <cfRule type="containsBlanks" priority="43" stopIfTrue="1">
      <formula>LEN(TRIM(D11))=0</formula>
    </cfRule>
    <cfRule type="cellIs" dxfId="14" priority="44" operator="greaterThanOrEqual">
      <formula>$J$4</formula>
    </cfRule>
  </conditionalFormatting>
  <dataValidations count="1">
    <dataValidation type="list" allowBlank="1" showInputMessage="1" showErrorMessage="1" sqref="C4:F4" xr:uid="{00000000-0002-0000-2300-000000000000}">
      <formula1>ContasBancariasCartoes</formula1>
    </dataValidation>
  </dataValidations>
  <hyperlinks>
    <hyperlink ref="A6" location="Ação!A1" display="Ação" xr:uid="{00000000-0004-0000-2300-000000000000}"/>
    <hyperlink ref="A7" location="Resultado!A1" display="Resultado" xr:uid="{00000000-0004-0000-2300-000001000000}"/>
    <hyperlink ref="A3" location="Menu!A1" display="Início" xr:uid="{00000000-0004-0000-2300-000002000000}"/>
    <hyperlink ref="A5" location="Diagnostico!A1" display="Diagnóstico" xr:uid="{00000000-0004-0000-2300-000003000000}"/>
    <hyperlink ref="A9" location="Registrar!A1" display="Registrar" xr:uid="{00000000-0004-0000-2300-000004000000}"/>
    <hyperlink ref="A10" location="'Banco de Dados'!A1" display="Banco de dados" xr:uid="{00000000-0004-0000-2300-000005000000}"/>
    <hyperlink ref="J1:N1" r:id="rId1" display="Alguma sugestão para esse recurso? Clique aqui e nos avise!" xr:uid="{00000000-0004-0000-2300-000006000000}"/>
    <hyperlink ref="G2:H2" location="GrupoCartões!A1" display="Ver contas e cartões" xr:uid="{00000000-0004-0000-2300-000007000000}"/>
  </hyperlinks>
  <pageMargins left="0.25" right="0.25" top="0.75" bottom="0.75" header="0.3" footer="0.3"/>
  <pageSetup paperSize="9" scale="50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7015" r:id="rId5" name="Controle giratório 7">
              <controlPr defaultSize="0" print="0" autoPict="0">
                <anchor moveWithCells="1" sizeWithCells="1">
                  <from>
                    <xdr:col>2</xdr:col>
                    <xdr:colOff>1343025</xdr:colOff>
                    <xdr:row>11</xdr:row>
                    <xdr:rowOff>38100</xdr:rowOff>
                  </from>
                  <to>
                    <xdr:col>2</xdr:col>
                    <xdr:colOff>1762125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16" r:id="rId6" name="Spinner 1032">
              <controlPr defaultSize="0" print="0" autoPict="0">
                <anchor moveWithCells="1" sizeWithCells="1">
                  <from>
                    <xdr:col>5</xdr:col>
                    <xdr:colOff>371475</xdr:colOff>
                    <xdr:row>39</xdr:row>
                    <xdr:rowOff>209550</xdr:rowOff>
                  </from>
                  <to>
                    <xdr:col>6</xdr:col>
                    <xdr:colOff>9525</xdr:colOff>
                    <xdr:row>41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"/>
  <dimension ref="A1:BO2000"/>
  <sheetViews>
    <sheetView showGridLines="0" workbookViewId="0">
      <selection sqref="A1:D1"/>
    </sheetView>
  </sheetViews>
  <sheetFormatPr defaultColWidth="0" defaultRowHeight="18" customHeight="1" x14ac:dyDescent="0.25"/>
  <cols>
    <col min="1" max="1" width="18.7109375" customWidth="1"/>
    <col min="2" max="4" width="14.7109375" customWidth="1"/>
    <col min="5" max="5" width="29.42578125" customWidth="1"/>
    <col min="6" max="6" width="23" customWidth="1"/>
    <col min="7" max="7" width="20.85546875" customWidth="1"/>
    <col min="8" max="8" width="28.140625" customWidth="1"/>
    <col min="9" max="9" width="10.28515625" bestFit="1" customWidth="1"/>
    <col min="10" max="10" width="11.140625" customWidth="1"/>
    <col min="11" max="11" width="13.140625" bestFit="1" customWidth="1"/>
    <col min="12" max="12" width="9.7109375" customWidth="1"/>
    <col min="13" max="13" width="15.28515625" bestFit="1" customWidth="1"/>
    <col min="14" max="14" width="10.140625" customWidth="1"/>
    <col min="15" max="29" width="9.140625" hidden="1" customWidth="1"/>
    <col min="30" max="32" width="9.140625" customWidth="1"/>
    <col min="33" max="33" width="9.140625" hidden="1" customWidth="1"/>
    <col min="34" max="34" width="16.42578125" hidden="1" customWidth="1"/>
    <col min="35" max="43" width="9.140625" hidden="1" customWidth="1"/>
    <col min="44" max="44" width="18.7109375" hidden="1" customWidth="1"/>
    <col min="45" max="45" width="10.7109375" hidden="1" customWidth="1"/>
    <col min="46" max="46" width="16.5703125" hidden="1" customWidth="1"/>
    <col min="47" max="16384" width="9.140625" hidden="1"/>
  </cols>
  <sheetData>
    <row r="1" spans="1:67" s="23" customFormat="1" ht="27" customHeight="1" x14ac:dyDescent="0.35">
      <c r="A1" s="1082" t="s">
        <v>250</v>
      </c>
      <c r="B1" s="1082"/>
      <c r="C1" s="1082"/>
      <c r="D1" s="1082"/>
      <c r="E1" s="882"/>
      <c r="F1" s="882"/>
      <c r="G1" s="882"/>
      <c r="H1" s="882"/>
      <c r="I1" s="882"/>
      <c r="J1" s="882"/>
      <c r="K1" s="882"/>
      <c r="L1" s="882"/>
      <c r="M1" s="882"/>
      <c r="N1" s="882"/>
      <c r="AH1" s="23" t="s">
        <v>601</v>
      </c>
      <c r="AJ1" s="23" t="s">
        <v>268</v>
      </c>
      <c r="AK1" s="23" t="s">
        <v>267</v>
      </c>
      <c r="AL1" s="23" t="s">
        <v>255</v>
      </c>
      <c r="AM1" s="23" t="s">
        <v>257</v>
      </c>
      <c r="AO1" s="23" t="s">
        <v>207</v>
      </c>
      <c r="AP1" s="23" t="s">
        <v>172</v>
      </c>
      <c r="AQ1" s="23" t="s">
        <v>204</v>
      </c>
      <c r="AR1" s="23" t="s">
        <v>12</v>
      </c>
      <c r="AS1" s="23" t="s">
        <v>13</v>
      </c>
      <c r="AT1" s="23" t="s">
        <v>14</v>
      </c>
      <c r="AU1" s="23" t="s">
        <v>15</v>
      </c>
      <c r="AV1" s="23" t="s">
        <v>209</v>
      </c>
      <c r="AW1" s="23" t="s">
        <v>210</v>
      </c>
      <c r="AX1" s="23" t="s">
        <v>211</v>
      </c>
      <c r="AY1" s="23" t="s">
        <v>65</v>
      </c>
      <c r="AZ1" s="23" t="s">
        <v>47</v>
      </c>
      <c r="BA1" s="23" t="s">
        <v>231</v>
      </c>
      <c r="BB1" s="23" t="s">
        <v>17</v>
      </c>
      <c r="BC1" s="23" t="s">
        <v>18</v>
      </c>
      <c r="BD1" s="23" t="s">
        <v>217</v>
      </c>
      <c r="BE1" s="23" t="s">
        <v>218</v>
      </c>
      <c r="BF1" s="23" t="s">
        <v>212</v>
      </c>
      <c r="BG1" s="23" t="s">
        <v>213</v>
      </c>
      <c r="BH1" s="23" t="s">
        <v>215</v>
      </c>
      <c r="BI1" s="23" t="s">
        <v>216</v>
      </c>
      <c r="BJ1" s="23" t="s">
        <v>45</v>
      </c>
      <c r="BK1" s="23" t="s">
        <v>158</v>
      </c>
      <c r="BL1" s="23" t="s">
        <v>167</v>
      </c>
      <c r="BM1" s="23" t="s">
        <v>197</v>
      </c>
      <c r="BN1" s="23" t="s">
        <v>206</v>
      </c>
      <c r="BO1" s="23" t="s">
        <v>214</v>
      </c>
    </row>
    <row r="2" spans="1:67" s="4" customFormat="1" ht="29.25" customHeight="1" x14ac:dyDescent="0.35">
      <c r="A2" s="695"/>
      <c r="B2" s="874"/>
      <c r="C2" s="875"/>
      <c r="D2" s="881" t="s">
        <v>726</v>
      </c>
      <c r="E2" s="1080" t="s">
        <v>194</v>
      </c>
      <c r="F2" s="1081"/>
      <c r="G2" s="876" t="s">
        <v>252</v>
      </c>
      <c r="H2" s="877" t="str">
        <f>IF(AND(H3&lt;&gt;"PAGAMENTO TOTAL DA FATURA",G5=""),"INFORME A DATA DA PRÓXIMA FATURA","")</f>
        <v>INFORME A DATA DA PRÓXIMA FATURA</v>
      </c>
      <c r="I2" s="878"/>
      <c r="J2" s="879"/>
      <c r="K2" s="878"/>
      <c r="L2" s="880"/>
      <c r="M2" s="878"/>
      <c r="N2" s="876"/>
      <c r="O2" s="188"/>
      <c r="P2" s="188"/>
      <c r="Q2" s="189"/>
      <c r="AH2" s="190">
        <f>SUM(I9:I500)</f>
        <v>40</v>
      </c>
      <c r="AJ2" s="99" t="str">
        <f>IFERROR(IF(E2="","",VLOOKUP(E2,TContasBancariasCartoes[],8,FALSE)),"")</f>
        <v/>
      </c>
      <c r="AK2" s="190">
        <f>D6-G3</f>
        <v>0</v>
      </c>
      <c r="AL2" s="47"/>
      <c r="AM2" s="57">
        <f>COUNTA(C9:C500)</f>
        <v>1</v>
      </c>
      <c r="AR2" s="392" t="s">
        <v>463</v>
      </c>
      <c r="AT2" s="57" t="s">
        <v>194</v>
      </c>
      <c r="BO2" s="180" t="s">
        <v>721</v>
      </c>
    </row>
    <row r="3" spans="1:67" ht="18" customHeight="1" x14ac:dyDescent="0.3">
      <c r="A3" s="606" t="s">
        <v>0</v>
      </c>
      <c r="B3" s="177"/>
      <c r="C3" s="178" t="s">
        <v>19</v>
      </c>
      <c r="D3" s="182">
        <v>2018</v>
      </c>
      <c r="E3" s="743" t="str">
        <f>IFERROR(IF(E2="","",VLOOKUP(E2,TContasBancariasCartoes[],2,FALSE)),"")</f>
        <v/>
      </c>
      <c r="F3" s="678" t="s">
        <v>253</v>
      </c>
      <c r="G3" s="187"/>
      <c r="H3" s="55" t="str">
        <f>IF(G3="","",IF(G3&lt;D5,"PAGAMENTO PARCIAL",IF(G3=D5,"PAGAMENTO TOTAL DA FATURA",IF(G3=D5,"PAGAMENTO SUPERIOR A FATURA","PAGAMENTO SUPERIOR DA FATURA"))))</f>
        <v/>
      </c>
      <c r="AM3" t="str">
        <f>'Ajustes Diversos'!H7</f>
        <v>AJUSTAR SALDOS</v>
      </c>
    </row>
    <row r="4" spans="1:67" ht="18" customHeight="1" x14ac:dyDescent="0.3">
      <c r="A4" s="606"/>
      <c r="B4" s="177"/>
      <c r="C4" s="178" t="s">
        <v>16</v>
      </c>
      <c r="D4" s="182" t="s">
        <v>57</v>
      </c>
      <c r="E4" s="744" t="str">
        <f>IF(AJ2="SIM",SUMPRODUCT(--(BancoDeDados[CONTA]=E2),--(BancoDeDados[STATUS]&lt;&gt;"Pago"),(BancoDeDados[TOTAL])),"")</f>
        <v/>
      </c>
      <c r="F4" s="679" t="s">
        <v>254</v>
      </c>
      <c r="G4" s="185"/>
      <c r="H4" s="55"/>
      <c r="I4" s="680" t="s">
        <v>266</v>
      </c>
      <c r="J4" s="677"/>
      <c r="K4" s="681" t="s">
        <v>64</v>
      </c>
      <c r="AM4" t="str">
        <f>'Ajustes Diversos'!H8</f>
        <v>Pagto. parcial cartão de crédito</v>
      </c>
    </row>
    <row r="5" spans="1:67" ht="18" customHeight="1" x14ac:dyDescent="0.3">
      <c r="A5" s="606" t="s">
        <v>201</v>
      </c>
      <c r="B5" s="614"/>
      <c r="C5" s="719" t="str">
        <f>CONCATENATE("SALDO DEVEDOR ",D4,"/",D3)</f>
        <v>SALDO DEVEDOR SET/2018</v>
      </c>
      <c r="D5" s="613">
        <f ca="1">SUMPRODUCT(--(BancoDeDados[CONTA]=$E$2),--(BancoDeDados[ANO VENC]=$D$3),--(BancoDeDados[MÊS VENC]=$D$4),--(BancoDeDados[ENTRADA]=""),--(BancoDeDados[STATUS]&lt;&gt;"Pago"),(BancoDeDados[TOTAL]))-SUMPRODUCT(--(BancoDeDados[CONTA]=$E$2),--(BancoDeDados[ANO VENC]=$D$3),--(BancoDeDados[MÊS VENC]=$D$4),--(BancoDeDados[ENTRADA]&lt;&gt;""),--(BancoDeDados[STATUS]&lt;&gt;"Pago"),(BancoDeDados[TOTAL]))</f>
        <v>0</v>
      </c>
      <c r="E5" s="745" t="str">
        <f>IFERROR(E3-E4,"")</f>
        <v/>
      </c>
      <c r="F5" s="679" t="s">
        <v>264</v>
      </c>
      <c r="G5" s="186"/>
      <c r="I5" s="1078" t="s">
        <v>614</v>
      </c>
      <c r="J5" s="1079"/>
      <c r="K5" s="682" t="str">
        <f>IFERROR(IF(I4="","",VLOOKUP(I5,TContasBancariasCartoes[],5,FALSE)),"")</f>
        <v/>
      </c>
    </row>
    <row r="6" spans="1:67" ht="18" customHeight="1" x14ac:dyDescent="0.3">
      <c r="A6" s="606" t="s">
        <v>198</v>
      </c>
      <c r="B6" s="720"/>
      <c r="C6" s="721"/>
      <c r="D6" s="722"/>
    </row>
    <row r="7" spans="1:67" ht="18" customHeight="1" x14ac:dyDescent="0.25">
      <c r="A7" s="548" t="s">
        <v>199</v>
      </c>
      <c r="B7" s="1077" t="s">
        <v>249</v>
      </c>
      <c r="C7" s="1077"/>
      <c r="D7" s="1077"/>
      <c r="H7" s="47"/>
    </row>
    <row r="8" spans="1:67" ht="18" customHeight="1" x14ac:dyDescent="0.25">
      <c r="A8" s="606"/>
      <c r="B8" s="883" t="s">
        <v>207</v>
      </c>
      <c r="C8" s="883" t="s">
        <v>172</v>
      </c>
      <c r="D8" s="883" t="s">
        <v>204</v>
      </c>
      <c r="E8" s="883" t="s">
        <v>12</v>
      </c>
      <c r="F8" s="883" t="s">
        <v>13</v>
      </c>
      <c r="G8" s="883" t="s">
        <v>14</v>
      </c>
      <c r="H8" s="883" t="s">
        <v>15</v>
      </c>
      <c r="I8" s="883" t="s">
        <v>209</v>
      </c>
      <c r="J8" s="883" t="s">
        <v>210</v>
      </c>
      <c r="K8" s="883" t="s">
        <v>211</v>
      </c>
      <c r="L8" s="883" t="s">
        <v>65</v>
      </c>
      <c r="M8" s="883" t="s">
        <v>47</v>
      </c>
      <c r="N8" s="883" t="s">
        <v>231</v>
      </c>
      <c r="O8" s="179" t="s">
        <v>17</v>
      </c>
      <c r="P8" s="179" t="s">
        <v>18</v>
      </c>
      <c r="Q8" s="179" t="s">
        <v>217</v>
      </c>
      <c r="R8" s="179" t="s">
        <v>218</v>
      </c>
      <c r="S8" s="179" t="s">
        <v>212</v>
      </c>
      <c r="T8" s="179" t="s">
        <v>213</v>
      </c>
      <c r="U8" s="179" t="s">
        <v>215</v>
      </c>
      <c r="V8" s="179" t="s">
        <v>216</v>
      </c>
      <c r="W8" s="179" t="s">
        <v>45</v>
      </c>
      <c r="X8" s="181" t="s">
        <v>158</v>
      </c>
      <c r="Y8" s="179" t="s">
        <v>167</v>
      </c>
      <c r="Z8" s="179" t="s">
        <v>197</v>
      </c>
      <c r="AA8" s="179" t="s">
        <v>206</v>
      </c>
      <c r="AB8" s="179" t="s">
        <v>214</v>
      </c>
    </row>
    <row r="9" spans="1:67" ht="18" customHeight="1" x14ac:dyDescent="0.25">
      <c r="A9" s="606" t="s">
        <v>208</v>
      </c>
      <c r="B9" s="394">
        <v>43377</v>
      </c>
      <c r="C9" s="394">
        <v>43373</v>
      </c>
      <c r="D9" s="394">
        <v>43373</v>
      </c>
      <c r="E9" s="395" t="s">
        <v>4</v>
      </c>
      <c r="F9" s="395" t="s">
        <v>177</v>
      </c>
      <c r="G9" s="395" t="s">
        <v>194</v>
      </c>
      <c r="H9" s="395" t="s">
        <v>719</v>
      </c>
      <c r="I9" s="396">
        <v>40</v>
      </c>
      <c r="J9" s="396"/>
      <c r="K9" s="396"/>
      <c r="L9" s="396">
        <v>40</v>
      </c>
      <c r="M9" s="113" t="s">
        <v>163</v>
      </c>
      <c r="N9" s="113" t="s">
        <v>678</v>
      </c>
      <c r="O9" s="10">
        <v>30</v>
      </c>
      <c r="P9" s="10" t="s">
        <v>722</v>
      </c>
      <c r="Q9" s="10" t="s">
        <v>723</v>
      </c>
      <c r="R9" s="10">
        <v>2018</v>
      </c>
      <c r="S9" s="10" t="s">
        <v>724</v>
      </c>
      <c r="T9" s="10">
        <v>2018</v>
      </c>
      <c r="U9" s="10" t="s">
        <v>724</v>
      </c>
      <c r="V9" s="10">
        <v>2018</v>
      </c>
      <c r="W9" s="10" t="s">
        <v>25</v>
      </c>
      <c r="X9" s="10">
        <v>12</v>
      </c>
      <c r="Y9" s="10" t="s">
        <v>232</v>
      </c>
      <c r="Z9" s="10">
        <v>0</v>
      </c>
      <c r="AA9" s="10">
        <v>0</v>
      </c>
      <c r="AB9" s="10" t="s">
        <v>725</v>
      </c>
    </row>
    <row r="10" spans="1:67" ht="18" customHeight="1" x14ac:dyDescent="0.25">
      <c r="A10" s="606" t="s">
        <v>205</v>
      </c>
      <c r="B10" s="394"/>
      <c r="C10" s="394"/>
      <c r="D10" s="394"/>
      <c r="E10" s="395"/>
      <c r="F10" s="395"/>
      <c r="G10" s="395"/>
      <c r="H10" s="395"/>
      <c r="I10" s="396"/>
      <c r="J10" s="396"/>
      <c r="K10" s="396"/>
      <c r="L10" s="396"/>
      <c r="M10" s="113"/>
      <c r="N10" s="113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</row>
    <row r="11" spans="1:67" ht="18" customHeight="1" x14ac:dyDescent="0.25">
      <c r="A11" s="606"/>
      <c r="B11" s="394"/>
      <c r="C11" s="394"/>
      <c r="D11" s="394"/>
      <c r="E11" s="395"/>
      <c r="F11" s="395"/>
      <c r="G11" s="395"/>
      <c r="H11" s="395"/>
      <c r="I11" s="396"/>
      <c r="J11" s="396"/>
      <c r="K11" s="396"/>
      <c r="L11" s="396"/>
      <c r="M11" s="113"/>
      <c r="N11" s="113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</row>
    <row r="12" spans="1:67" ht="18" customHeight="1" x14ac:dyDescent="0.25">
      <c r="A12" s="606" t="s">
        <v>200</v>
      </c>
      <c r="B12" s="394"/>
      <c r="C12" s="394"/>
      <c r="D12" s="394"/>
      <c r="E12" s="395"/>
      <c r="F12" s="395"/>
      <c r="G12" s="395"/>
      <c r="H12" s="395"/>
      <c r="I12" s="396"/>
      <c r="J12" s="396"/>
      <c r="K12" s="396"/>
      <c r="L12" s="396"/>
      <c r="M12" s="113"/>
      <c r="N12" s="113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</row>
    <row r="13" spans="1:67" ht="18" customHeight="1" x14ac:dyDescent="0.25">
      <c r="A13" s="606" t="s">
        <v>202</v>
      </c>
      <c r="B13" s="394"/>
      <c r="C13" s="394"/>
      <c r="D13" s="394"/>
      <c r="E13" s="395"/>
      <c r="F13" s="395"/>
      <c r="G13" s="395"/>
      <c r="H13" s="395"/>
      <c r="I13" s="396"/>
      <c r="J13" s="396"/>
      <c r="K13" s="396"/>
      <c r="L13" s="396"/>
      <c r="M13" s="113"/>
      <c r="N13" s="113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</row>
    <row r="14" spans="1:67" ht="18" customHeight="1" x14ac:dyDescent="0.25">
      <c r="A14" s="606" t="s">
        <v>203</v>
      </c>
      <c r="B14" s="394"/>
      <c r="C14" s="394"/>
      <c r="D14" s="394"/>
      <c r="E14" s="395"/>
      <c r="F14" s="395"/>
      <c r="G14" s="395"/>
      <c r="H14" s="395"/>
      <c r="I14" s="396"/>
      <c r="J14" s="396"/>
      <c r="K14" s="396"/>
      <c r="L14" s="396"/>
      <c r="M14" s="113"/>
      <c r="N14" s="113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67" ht="18" customHeight="1" x14ac:dyDescent="0.25">
      <c r="A15" s="606"/>
      <c r="B15" s="394"/>
      <c r="C15" s="394"/>
      <c r="D15" s="394"/>
      <c r="E15" s="395"/>
      <c r="F15" s="395"/>
      <c r="G15" s="395"/>
      <c r="H15" s="395"/>
      <c r="I15" s="396"/>
      <c r="J15" s="396"/>
      <c r="K15" s="396"/>
      <c r="L15" s="396"/>
      <c r="M15" s="113"/>
      <c r="N15" s="113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</row>
    <row r="16" spans="1:67" ht="18" customHeight="1" x14ac:dyDescent="0.25">
      <c r="A16" s="606"/>
      <c r="B16" s="394"/>
      <c r="C16" s="394"/>
      <c r="D16" s="394"/>
      <c r="E16" s="395"/>
      <c r="F16" s="395"/>
      <c r="G16" s="395"/>
      <c r="H16" s="395"/>
      <c r="I16" s="396"/>
      <c r="J16" s="396"/>
      <c r="K16" s="396"/>
      <c r="L16" s="396"/>
      <c r="M16" s="113"/>
      <c r="N16" s="113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</row>
    <row r="17" spans="1:28" ht="18" customHeight="1" x14ac:dyDescent="0.25">
      <c r="A17" s="606"/>
      <c r="B17" s="394"/>
      <c r="C17" s="394"/>
      <c r="D17" s="394"/>
      <c r="E17" s="395"/>
      <c r="F17" s="395"/>
      <c r="G17" s="395"/>
      <c r="H17" s="395"/>
      <c r="I17" s="396"/>
      <c r="J17" s="396"/>
      <c r="K17" s="396"/>
      <c r="L17" s="396"/>
      <c r="M17" s="113"/>
      <c r="N17" s="113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</row>
    <row r="18" spans="1:28" ht="18" customHeight="1" x14ac:dyDescent="0.25">
      <c r="A18" s="606"/>
      <c r="B18" s="394"/>
      <c r="C18" s="394"/>
      <c r="D18" s="394"/>
      <c r="E18" s="395"/>
      <c r="F18" s="395"/>
      <c r="G18" s="395"/>
      <c r="H18" s="395"/>
      <c r="I18" s="396"/>
      <c r="J18" s="396"/>
      <c r="K18" s="396"/>
      <c r="L18" s="396"/>
      <c r="M18" s="113"/>
      <c r="N18" s="113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</row>
    <row r="19" spans="1:28" ht="18" customHeight="1" x14ac:dyDescent="0.25">
      <c r="A19" s="606"/>
      <c r="B19" s="394"/>
      <c r="C19" s="394"/>
      <c r="D19" s="394"/>
      <c r="E19" s="395"/>
      <c r="F19" s="395"/>
      <c r="G19" s="395"/>
      <c r="H19" s="395"/>
      <c r="I19" s="396"/>
      <c r="J19" s="396"/>
      <c r="K19" s="396"/>
      <c r="L19" s="396"/>
      <c r="M19" s="113"/>
      <c r="N19" s="113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</row>
    <row r="20" spans="1:28" ht="18" customHeight="1" x14ac:dyDescent="0.25">
      <c r="A20" s="606"/>
      <c r="B20" s="394"/>
      <c r="C20" s="394"/>
      <c r="D20" s="394"/>
      <c r="E20" s="395"/>
      <c r="F20" s="395"/>
      <c r="G20" s="395"/>
      <c r="H20" s="395"/>
      <c r="I20" s="396"/>
      <c r="J20" s="396"/>
      <c r="K20" s="396"/>
      <c r="L20" s="396"/>
      <c r="M20" s="113"/>
      <c r="N20" s="113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</row>
    <row r="21" spans="1:28" ht="18" customHeight="1" x14ac:dyDescent="0.25">
      <c r="A21" s="606"/>
      <c r="B21" s="394"/>
      <c r="C21" s="394"/>
      <c r="D21" s="394"/>
      <c r="E21" s="395"/>
      <c r="F21" s="395"/>
      <c r="G21" s="395"/>
      <c r="H21" s="395"/>
      <c r="I21" s="396"/>
      <c r="J21" s="396"/>
      <c r="K21" s="396"/>
      <c r="L21" s="396"/>
      <c r="M21" s="113"/>
      <c r="N21" s="113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</row>
    <row r="22" spans="1:28" ht="18" customHeight="1" x14ac:dyDescent="0.25">
      <c r="A22" s="606"/>
      <c r="B22" s="394"/>
      <c r="C22" s="394"/>
      <c r="D22" s="394"/>
      <c r="E22" s="395"/>
      <c r="F22" s="395"/>
      <c r="G22" s="395"/>
      <c r="H22" s="395"/>
      <c r="I22" s="396"/>
      <c r="J22" s="396"/>
      <c r="K22" s="396"/>
      <c r="L22" s="396"/>
      <c r="M22" s="113"/>
      <c r="N22" s="113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</row>
    <row r="23" spans="1:28" ht="18" customHeight="1" x14ac:dyDescent="0.25">
      <c r="A23" s="606"/>
      <c r="B23" s="394"/>
      <c r="C23" s="394"/>
      <c r="D23" s="394"/>
      <c r="E23" s="395"/>
      <c r="F23" s="395"/>
      <c r="G23" s="395"/>
      <c r="H23" s="395"/>
      <c r="I23" s="396"/>
      <c r="J23" s="396"/>
      <c r="K23" s="396"/>
      <c r="L23" s="396"/>
      <c r="M23" s="113"/>
      <c r="N23" s="113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</row>
    <row r="24" spans="1:28" ht="18" customHeight="1" x14ac:dyDescent="0.25">
      <c r="A24" s="606"/>
      <c r="B24" s="394"/>
      <c r="C24" s="394"/>
      <c r="D24" s="394"/>
      <c r="E24" s="395"/>
      <c r="F24" s="395"/>
      <c r="G24" s="395"/>
      <c r="H24" s="395"/>
      <c r="I24" s="396"/>
      <c r="J24" s="396"/>
      <c r="K24" s="396"/>
      <c r="L24" s="396"/>
      <c r="M24" s="113"/>
      <c r="N24" s="113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</row>
    <row r="25" spans="1:28" ht="18" customHeight="1" x14ac:dyDescent="0.25">
      <c r="A25" s="606"/>
      <c r="B25" s="394"/>
      <c r="C25" s="394"/>
      <c r="D25" s="394"/>
      <c r="E25" s="395"/>
      <c r="F25" s="395"/>
      <c r="G25" s="395"/>
      <c r="H25" s="395"/>
      <c r="I25" s="396"/>
      <c r="J25" s="396"/>
      <c r="K25" s="396"/>
      <c r="L25" s="396"/>
      <c r="M25" s="113"/>
      <c r="N25" s="113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</row>
    <row r="26" spans="1:28" ht="18" customHeight="1" x14ac:dyDescent="0.25">
      <c r="A26" s="606"/>
      <c r="B26" s="394"/>
      <c r="C26" s="394"/>
      <c r="D26" s="394"/>
      <c r="E26" s="395"/>
      <c r="F26" s="395"/>
      <c r="G26" s="395"/>
      <c r="H26" s="395"/>
      <c r="I26" s="396"/>
      <c r="J26" s="396"/>
      <c r="K26" s="396"/>
      <c r="L26" s="396"/>
      <c r="M26" s="113"/>
      <c r="N26" s="113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</row>
    <row r="27" spans="1:28" ht="18" customHeight="1" x14ac:dyDescent="0.25">
      <c r="A27" s="606"/>
      <c r="B27" s="394"/>
      <c r="C27" s="394"/>
      <c r="D27" s="394"/>
      <c r="E27" s="395"/>
      <c r="F27" s="395"/>
      <c r="G27" s="395"/>
      <c r="H27" s="395"/>
      <c r="I27" s="396"/>
      <c r="J27" s="396"/>
      <c r="K27" s="396"/>
      <c r="L27" s="396"/>
      <c r="M27" s="113"/>
      <c r="N27" s="113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</row>
    <row r="28" spans="1:28" ht="18" customHeight="1" x14ac:dyDescent="0.25">
      <c r="A28" s="606"/>
      <c r="B28" s="394"/>
      <c r="C28" s="394"/>
      <c r="D28" s="394"/>
      <c r="E28" s="395"/>
      <c r="F28" s="395"/>
      <c r="G28" s="395"/>
      <c r="H28" s="395"/>
      <c r="I28" s="396"/>
      <c r="J28" s="396"/>
      <c r="K28" s="396"/>
      <c r="L28" s="396"/>
      <c r="M28" s="113"/>
      <c r="N28" s="113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</row>
    <row r="29" spans="1:28" ht="18" customHeight="1" x14ac:dyDescent="0.25">
      <c r="A29" s="606"/>
      <c r="B29" s="394"/>
      <c r="C29" s="394"/>
      <c r="D29" s="394"/>
      <c r="E29" s="395"/>
      <c r="F29" s="395"/>
      <c r="G29" s="395"/>
      <c r="H29" s="395"/>
      <c r="I29" s="396"/>
      <c r="J29" s="396"/>
      <c r="K29" s="396"/>
      <c r="L29" s="396"/>
      <c r="M29" s="113"/>
      <c r="N29" s="113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</row>
    <row r="30" spans="1:28" ht="18" customHeight="1" x14ac:dyDescent="0.25">
      <c r="A30" s="606"/>
      <c r="B30" s="394"/>
      <c r="C30" s="394"/>
      <c r="D30" s="394"/>
      <c r="E30" s="395"/>
      <c r="F30" s="395"/>
      <c r="G30" s="395"/>
      <c r="H30" s="395"/>
      <c r="I30" s="396"/>
      <c r="J30" s="396"/>
      <c r="K30" s="396"/>
      <c r="L30" s="396"/>
      <c r="M30" s="113"/>
      <c r="N30" s="113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</row>
    <row r="31" spans="1:28" ht="18" customHeight="1" x14ac:dyDescent="0.25">
      <c r="A31" s="606"/>
      <c r="B31" s="394"/>
      <c r="C31" s="394"/>
      <c r="D31" s="394"/>
      <c r="E31" s="395"/>
      <c r="F31" s="395"/>
      <c r="G31" s="395"/>
      <c r="H31" s="395"/>
      <c r="I31" s="396"/>
      <c r="J31" s="396"/>
      <c r="K31" s="396"/>
      <c r="L31" s="396"/>
      <c r="M31" s="113"/>
      <c r="N31" s="113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ht="18" customHeight="1" x14ac:dyDescent="0.25">
      <c r="A32" s="606"/>
      <c r="B32" s="394"/>
      <c r="C32" s="394"/>
      <c r="D32" s="394"/>
      <c r="E32" s="395"/>
      <c r="F32" s="395"/>
      <c r="G32" s="395"/>
      <c r="H32" s="395"/>
      <c r="I32" s="396"/>
      <c r="J32" s="396"/>
      <c r="K32" s="396"/>
      <c r="L32" s="396"/>
      <c r="M32" s="113"/>
      <c r="N32" s="113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ht="18" customHeight="1" x14ac:dyDescent="0.25">
      <c r="A33" s="606"/>
      <c r="B33" s="394"/>
      <c r="C33" s="394"/>
      <c r="D33" s="394"/>
      <c r="E33" s="395"/>
      <c r="F33" s="395"/>
      <c r="G33" s="395"/>
      <c r="H33" s="395"/>
      <c r="I33" s="396"/>
      <c r="J33" s="396"/>
      <c r="K33" s="396"/>
      <c r="L33" s="396"/>
      <c r="M33" s="113"/>
      <c r="N33" s="113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ht="18" customHeight="1" x14ac:dyDescent="0.25">
      <c r="A34" s="606"/>
      <c r="B34" s="394"/>
      <c r="C34" s="394"/>
      <c r="D34" s="394"/>
      <c r="E34" s="395"/>
      <c r="F34" s="395"/>
      <c r="G34" s="395"/>
      <c r="H34" s="395"/>
      <c r="I34" s="396"/>
      <c r="J34" s="396"/>
      <c r="K34" s="396"/>
      <c r="L34" s="396"/>
      <c r="M34" s="113"/>
      <c r="N34" s="113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ht="18" customHeight="1" x14ac:dyDescent="0.25">
      <c r="A35" s="606"/>
      <c r="B35" s="394"/>
      <c r="C35" s="394"/>
      <c r="D35" s="394"/>
      <c r="E35" s="395"/>
      <c r="F35" s="395"/>
      <c r="G35" s="395"/>
      <c r="H35" s="395"/>
      <c r="I35" s="396"/>
      <c r="J35" s="396"/>
      <c r="K35" s="396"/>
      <c r="L35" s="396"/>
      <c r="M35" s="113"/>
      <c r="N35" s="113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ht="18" customHeight="1" x14ac:dyDescent="0.25">
      <c r="A36" s="606"/>
      <c r="B36" s="394"/>
      <c r="C36" s="394"/>
      <c r="D36" s="394"/>
      <c r="E36" s="395"/>
      <c r="F36" s="395"/>
      <c r="G36" s="395"/>
      <c r="H36" s="395"/>
      <c r="I36" s="396"/>
      <c r="J36" s="396"/>
      <c r="K36" s="396"/>
      <c r="L36" s="396"/>
      <c r="M36" s="113"/>
      <c r="N36" s="113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ht="18" customHeight="1" x14ac:dyDescent="0.25">
      <c r="A37" s="606"/>
      <c r="B37" s="394"/>
      <c r="C37" s="394"/>
      <c r="D37" s="394"/>
      <c r="E37" s="395"/>
      <c r="F37" s="395"/>
      <c r="G37" s="395"/>
      <c r="H37" s="395"/>
      <c r="I37" s="396"/>
      <c r="J37" s="396"/>
      <c r="K37" s="396"/>
      <c r="L37" s="396"/>
      <c r="M37" s="113"/>
      <c r="N37" s="113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ht="18" customHeight="1" x14ac:dyDescent="0.25">
      <c r="A38" s="606"/>
      <c r="B38" s="394"/>
      <c r="C38" s="394"/>
      <c r="D38" s="394"/>
      <c r="E38" s="395"/>
      <c r="F38" s="395"/>
      <c r="G38" s="395"/>
      <c r="H38" s="395"/>
      <c r="I38" s="396"/>
      <c r="J38" s="396"/>
      <c r="K38" s="396"/>
      <c r="L38" s="396"/>
      <c r="M38" s="113"/>
      <c r="N38" s="113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ht="18" customHeight="1" x14ac:dyDescent="0.25">
      <c r="A39" s="606"/>
      <c r="B39" s="394"/>
      <c r="C39" s="394"/>
      <c r="D39" s="394"/>
      <c r="E39" s="395"/>
      <c r="F39" s="395"/>
      <c r="G39" s="395"/>
      <c r="H39" s="395"/>
      <c r="I39" s="396"/>
      <c r="J39" s="396"/>
      <c r="K39" s="396"/>
      <c r="L39" s="396"/>
      <c r="M39" s="113"/>
      <c r="N39" s="113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ht="18" customHeight="1" x14ac:dyDescent="0.25">
      <c r="A40" s="606"/>
      <c r="B40" s="394"/>
      <c r="C40" s="394"/>
      <c r="D40" s="394"/>
      <c r="E40" s="395"/>
      <c r="F40" s="395"/>
      <c r="G40" s="395"/>
      <c r="H40" s="395"/>
      <c r="I40" s="396"/>
      <c r="J40" s="396"/>
      <c r="K40" s="396"/>
      <c r="L40" s="396"/>
      <c r="M40" s="113"/>
      <c r="N40" s="113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ht="18" customHeight="1" x14ac:dyDescent="0.25">
      <c r="A41" s="606"/>
      <c r="B41" s="394"/>
      <c r="C41" s="394"/>
      <c r="D41" s="394"/>
      <c r="E41" s="395"/>
      <c r="F41" s="395"/>
      <c r="G41" s="395"/>
      <c r="H41" s="395"/>
      <c r="I41" s="396"/>
      <c r="J41" s="396"/>
      <c r="K41" s="396"/>
      <c r="L41" s="396"/>
      <c r="M41" s="113"/>
      <c r="N41" s="113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ht="18" customHeight="1" x14ac:dyDescent="0.25">
      <c r="A42" s="606"/>
      <c r="B42" s="394"/>
      <c r="C42" s="394"/>
      <c r="D42" s="394"/>
      <c r="E42" s="395"/>
      <c r="F42" s="395"/>
      <c r="G42" s="395"/>
      <c r="H42" s="395"/>
      <c r="I42" s="396"/>
      <c r="J42" s="396"/>
      <c r="K42" s="396"/>
      <c r="L42" s="396"/>
      <c r="M42" s="113"/>
      <c r="N42" s="113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ht="18" customHeight="1" x14ac:dyDescent="0.25">
      <c r="A43" s="606"/>
      <c r="B43" s="394"/>
      <c r="C43" s="394"/>
      <c r="D43" s="394"/>
      <c r="E43" s="395"/>
      <c r="F43" s="395"/>
      <c r="G43" s="395"/>
      <c r="H43" s="395"/>
      <c r="I43" s="396"/>
      <c r="J43" s="396"/>
      <c r="K43" s="396"/>
      <c r="L43" s="396"/>
      <c r="M43" s="113"/>
      <c r="N43" s="113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ht="18" customHeight="1" x14ac:dyDescent="0.25">
      <c r="B44" s="394"/>
      <c r="C44" s="394"/>
      <c r="D44" s="394"/>
      <c r="E44" s="395"/>
      <c r="F44" s="395"/>
      <c r="G44" s="395"/>
      <c r="H44" s="395"/>
      <c r="I44" s="396"/>
      <c r="J44" s="396"/>
      <c r="K44" s="396"/>
      <c r="L44" s="396"/>
      <c r="M44" s="113"/>
      <c r="N44" s="113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ht="18" customHeight="1" x14ac:dyDescent="0.25">
      <c r="B45" s="394"/>
      <c r="C45" s="394"/>
      <c r="D45" s="394"/>
      <c r="E45" s="395"/>
      <c r="F45" s="395"/>
      <c r="G45" s="395"/>
      <c r="H45" s="395"/>
      <c r="I45" s="396"/>
      <c r="J45" s="396"/>
      <c r="K45" s="396"/>
      <c r="L45" s="396"/>
      <c r="M45" s="113"/>
      <c r="N45" s="113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ht="18" customHeight="1" x14ac:dyDescent="0.25">
      <c r="B46" s="394"/>
      <c r="C46" s="394"/>
      <c r="D46" s="394"/>
      <c r="E46" s="395"/>
      <c r="F46" s="395"/>
      <c r="G46" s="395"/>
      <c r="H46" s="395"/>
      <c r="I46" s="396"/>
      <c r="J46" s="396"/>
      <c r="K46" s="396"/>
      <c r="L46" s="396"/>
      <c r="M46" s="113"/>
      <c r="N46" s="113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</row>
    <row r="47" spans="1:28" ht="18" customHeight="1" x14ac:dyDescent="0.25">
      <c r="B47" s="394"/>
      <c r="C47" s="394"/>
      <c r="D47" s="394"/>
      <c r="E47" s="395"/>
      <c r="F47" s="395"/>
      <c r="G47" s="395"/>
      <c r="H47" s="395"/>
      <c r="I47" s="396"/>
      <c r="J47" s="396"/>
      <c r="K47" s="396"/>
      <c r="L47" s="396"/>
      <c r="M47" s="113"/>
      <c r="N47" s="113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</row>
    <row r="48" spans="1:28" ht="18" customHeight="1" x14ac:dyDescent="0.25">
      <c r="B48" s="394"/>
      <c r="C48" s="394"/>
      <c r="D48" s="394"/>
      <c r="E48" s="395"/>
      <c r="F48" s="395"/>
      <c r="G48" s="395"/>
      <c r="H48" s="395"/>
      <c r="I48" s="396"/>
      <c r="J48" s="396"/>
      <c r="K48" s="396"/>
      <c r="L48" s="396"/>
      <c r="M48" s="113"/>
      <c r="N48" s="113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</row>
    <row r="49" spans="2:28" ht="18" customHeight="1" x14ac:dyDescent="0.25">
      <c r="B49" s="394"/>
      <c r="C49" s="394"/>
      <c r="D49" s="394"/>
      <c r="E49" s="395"/>
      <c r="F49" s="395"/>
      <c r="G49" s="395"/>
      <c r="H49" s="395"/>
      <c r="I49" s="396"/>
      <c r="J49" s="396"/>
      <c r="K49" s="396"/>
      <c r="L49" s="396"/>
      <c r="M49" s="113"/>
      <c r="N49" s="113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</row>
    <row r="50" spans="2:28" ht="18" customHeight="1" x14ac:dyDescent="0.25">
      <c r="B50" s="394"/>
      <c r="C50" s="394"/>
      <c r="D50" s="394"/>
      <c r="E50" s="395"/>
      <c r="F50" s="395"/>
      <c r="G50" s="395"/>
      <c r="H50" s="395"/>
      <c r="I50" s="396"/>
      <c r="J50" s="396"/>
      <c r="K50" s="396"/>
      <c r="L50" s="396"/>
      <c r="M50" s="113"/>
      <c r="N50" s="113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</row>
    <row r="51" spans="2:28" ht="18" customHeight="1" x14ac:dyDescent="0.25">
      <c r="B51" s="394"/>
      <c r="C51" s="394"/>
      <c r="D51" s="394"/>
      <c r="E51" s="395"/>
      <c r="F51" s="395"/>
      <c r="G51" s="395"/>
      <c r="H51" s="395"/>
      <c r="I51" s="396"/>
      <c r="J51" s="396"/>
      <c r="K51" s="396"/>
      <c r="L51" s="396"/>
      <c r="M51" s="113"/>
      <c r="N51" s="113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</row>
    <row r="52" spans="2:28" ht="18" customHeight="1" x14ac:dyDescent="0.25">
      <c r="B52" s="394"/>
      <c r="C52" s="394"/>
      <c r="D52" s="394"/>
      <c r="E52" s="395"/>
      <c r="F52" s="395"/>
      <c r="G52" s="395"/>
      <c r="H52" s="395"/>
      <c r="I52" s="396"/>
      <c r="J52" s="396"/>
      <c r="K52" s="396"/>
      <c r="L52" s="396"/>
      <c r="M52" s="113"/>
      <c r="N52" s="113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</row>
    <row r="53" spans="2:28" ht="18" customHeight="1" x14ac:dyDescent="0.25">
      <c r="B53" s="394"/>
      <c r="C53" s="394"/>
      <c r="D53" s="394"/>
      <c r="E53" s="395"/>
      <c r="F53" s="395"/>
      <c r="G53" s="395"/>
      <c r="H53" s="395"/>
      <c r="I53" s="396"/>
      <c r="J53" s="396"/>
      <c r="K53" s="396"/>
      <c r="L53" s="396"/>
      <c r="M53" s="113"/>
      <c r="N53" s="113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</row>
    <row r="54" spans="2:28" ht="18" customHeight="1" x14ac:dyDescent="0.25">
      <c r="B54" s="394"/>
      <c r="C54" s="394"/>
      <c r="D54" s="394"/>
      <c r="E54" s="395"/>
      <c r="F54" s="395"/>
      <c r="G54" s="395"/>
      <c r="H54" s="395"/>
      <c r="I54" s="396"/>
      <c r="J54" s="396"/>
      <c r="K54" s="396"/>
      <c r="L54" s="396"/>
      <c r="M54" s="113"/>
      <c r="N54" s="113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</row>
    <row r="55" spans="2:28" ht="18" customHeight="1" x14ac:dyDescent="0.25">
      <c r="B55" s="394"/>
      <c r="C55" s="394"/>
      <c r="D55" s="394"/>
      <c r="E55" s="395"/>
      <c r="F55" s="395"/>
      <c r="G55" s="395"/>
      <c r="H55" s="395"/>
      <c r="I55" s="396"/>
      <c r="J55" s="396"/>
      <c r="K55" s="396"/>
      <c r="L55" s="396"/>
      <c r="M55" s="113"/>
      <c r="N55" s="113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</row>
    <row r="56" spans="2:28" ht="18" customHeight="1" x14ac:dyDescent="0.25">
      <c r="B56" s="394"/>
      <c r="C56" s="394"/>
      <c r="D56" s="394"/>
      <c r="E56" s="395"/>
      <c r="F56" s="395"/>
      <c r="G56" s="395"/>
      <c r="H56" s="395"/>
      <c r="I56" s="396"/>
      <c r="J56" s="396"/>
      <c r="K56" s="396"/>
      <c r="L56" s="396"/>
      <c r="M56" s="113"/>
      <c r="N56" s="113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</row>
    <row r="57" spans="2:28" ht="18" customHeight="1" x14ac:dyDescent="0.25">
      <c r="B57" s="394"/>
      <c r="C57" s="394"/>
      <c r="D57" s="394"/>
      <c r="E57" s="395"/>
      <c r="F57" s="395"/>
      <c r="G57" s="395"/>
      <c r="H57" s="395"/>
      <c r="I57" s="396"/>
      <c r="J57" s="396"/>
      <c r="K57" s="396"/>
      <c r="L57" s="396"/>
      <c r="M57" s="113"/>
      <c r="N57" s="113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</row>
    <row r="58" spans="2:28" ht="18" customHeight="1" x14ac:dyDescent="0.25">
      <c r="B58" s="394"/>
      <c r="C58" s="394"/>
      <c r="D58" s="394"/>
      <c r="E58" s="395"/>
      <c r="F58" s="395"/>
      <c r="G58" s="395"/>
      <c r="H58" s="395"/>
      <c r="I58" s="396"/>
      <c r="J58" s="396"/>
      <c r="K58" s="396"/>
      <c r="L58" s="396"/>
      <c r="M58" s="113"/>
      <c r="N58" s="113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</row>
    <row r="59" spans="2:28" ht="18" customHeight="1" x14ac:dyDescent="0.25">
      <c r="B59" s="394"/>
      <c r="C59" s="394"/>
      <c r="D59" s="394"/>
      <c r="E59" s="395"/>
      <c r="F59" s="395"/>
      <c r="G59" s="395"/>
      <c r="H59" s="395"/>
      <c r="I59" s="396"/>
      <c r="J59" s="396"/>
      <c r="K59" s="396"/>
      <c r="L59" s="396"/>
      <c r="M59" s="113"/>
      <c r="N59" s="113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</row>
    <row r="60" spans="2:28" ht="18" customHeight="1" x14ac:dyDescent="0.25">
      <c r="B60" s="394"/>
      <c r="C60" s="394"/>
      <c r="D60" s="394"/>
      <c r="E60" s="395"/>
      <c r="F60" s="395"/>
      <c r="G60" s="395"/>
      <c r="H60" s="395"/>
      <c r="I60" s="396"/>
      <c r="J60" s="396"/>
      <c r="K60" s="396"/>
      <c r="L60" s="396"/>
      <c r="M60" s="113"/>
      <c r="N60" s="113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</row>
    <row r="61" spans="2:28" ht="18" customHeight="1" x14ac:dyDescent="0.25">
      <c r="B61" s="394"/>
      <c r="C61" s="394"/>
      <c r="D61" s="394"/>
      <c r="E61" s="395"/>
      <c r="F61" s="395"/>
      <c r="G61" s="395"/>
      <c r="H61" s="395"/>
      <c r="I61" s="396"/>
      <c r="J61" s="396"/>
      <c r="K61" s="396"/>
      <c r="L61" s="396"/>
      <c r="M61" s="113"/>
      <c r="N61" s="113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76"/>
      <c r="AA61" s="176"/>
      <c r="AB61" s="176"/>
    </row>
    <row r="62" spans="2:28" ht="18" customHeight="1" x14ac:dyDescent="0.25">
      <c r="B62" s="394"/>
      <c r="C62" s="394"/>
      <c r="D62" s="394"/>
      <c r="E62" s="395"/>
      <c r="F62" s="395"/>
      <c r="G62" s="395"/>
      <c r="H62" s="395"/>
      <c r="I62" s="396"/>
      <c r="J62" s="396"/>
      <c r="K62" s="396"/>
      <c r="L62" s="396"/>
      <c r="M62" s="113"/>
      <c r="N62" s="113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76"/>
      <c r="AA62" s="176"/>
      <c r="AB62" s="176"/>
    </row>
    <row r="63" spans="2:28" ht="18" customHeight="1" x14ac:dyDescent="0.25">
      <c r="B63" s="394"/>
      <c r="C63" s="394"/>
      <c r="D63" s="394"/>
      <c r="E63" s="395"/>
      <c r="F63" s="395"/>
      <c r="G63" s="395"/>
      <c r="H63" s="395"/>
      <c r="I63" s="396"/>
      <c r="J63" s="396"/>
      <c r="K63" s="396"/>
      <c r="L63" s="396"/>
      <c r="M63" s="113"/>
      <c r="N63" s="113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</row>
    <row r="64" spans="2:28" ht="18" customHeight="1" x14ac:dyDescent="0.25">
      <c r="B64" s="394"/>
      <c r="C64" s="394"/>
      <c r="D64" s="394"/>
      <c r="E64" s="395"/>
      <c r="F64" s="395"/>
      <c r="G64" s="395"/>
      <c r="H64" s="395"/>
      <c r="I64" s="396"/>
      <c r="J64" s="396"/>
      <c r="K64" s="396"/>
      <c r="L64" s="396"/>
      <c r="M64" s="113"/>
      <c r="N64" s="113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</row>
    <row r="65" spans="2:28" ht="18" customHeight="1" x14ac:dyDescent="0.25">
      <c r="B65" s="394"/>
      <c r="C65" s="394"/>
      <c r="D65" s="394"/>
      <c r="E65" s="395"/>
      <c r="F65" s="395"/>
      <c r="G65" s="395"/>
      <c r="H65" s="395"/>
      <c r="I65" s="396"/>
      <c r="J65" s="396"/>
      <c r="K65" s="396"/>
      <c r="L65" s="396"/>
      <c r="M65" s="113"/>
      <c r="N65" s="113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</row>
    <row r="66" spans="2:28" ht="18" customHeight="1" x14ac:dyDescent="0.25">
      <c r="B66" s="394"/>
      <c r="C66" s="394"/>
      <c r="D66" s="394"/>
      <c r="E66" s="395"/>
      <c r="F66" s="395"/>
      <c r="G66" s="395"/>
      <c r="H66" s="395"/>
      <c r="I66" s="396"/>
      <c r="J66" s="396"/>
      <c r="K66" s="396"/>
      <c r="L66" s="396"/>
      <c r="M66" s="113"/>
      <c r="N66" s="113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</row>
    <row r="67" spans="2:28" ht="18" customHeight="1" x14ac:dyDescent="0.25">
      <c r="B67" s="394"/>
      <c r="C67" s="394"/>
      <c r="D67" s="394"/>
      <c r="E67" s="395"/>
      <c r="F67" s="395"/>
      <c r="G67" s="395"/>
      <c r="H67" s="395"/>
      <c r="I67" s="396"/>
      <c r="J67" s="396"/>
      <c r="K67" s="396"/>
      <c r="L67" s="396"/>
      <c r="M67" s="113"/>
      <c r="N67" s="113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</row>
    <row r="68" spans="2:28" ht="18" customHeight="1" x14ac:dyDescent="0.25">
      <c r="B68" s="394"/>
      <c r="C68" s="394"/>
      <c r="D68" s="394"/>
      <c r="E68" s="395"/>
      <c r="F68" s="395"/>
      <c r="G68" s="395"/>
      <c r="H68" s="395"/>
      <c r="I68" s="396"/>
      <c r="J68" s="396"/>
      <c r="K68" s="396"/>
      <c r="L68" s="396"/>
      <c r="M68" s="113"/>
      <c r="N68" s="113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</row>
    <row r="69" spans="2:28" ht="18" customHeight="1" x14ac:dyDescent="0.25">
      <c r="B69" s="394"/>
      <c r="C69" s="394"/>
      <c r="D69" s="394"/>
      <c r="E69" s="395"/>
      <c r="F69" s="395"/>
      <c r="G69" s="395"/>
      <c r="H69" s="395"/>
      <c r="I69" s="396"/>
      <c r="J69" s="396"/>
      <c r="K69" s="396"/>
      <c r="L69" s="396"/>
      <c r="M69" s="113"/>
      <c r="N69" s="113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</row>
    <row r="70" spans="2:28" ht="18" customHeight="1" x14ac:dyDescent="0.25">
      <c r="B70" s="394"/>
      <c r="C70" s="394"/>
      <c r="D70" s="394"/>
      <c r="E70" s="395"/>
      <c r="F70" s="395"/>
      <c r="G70" s="395"/>
      <c r="H70" s="395"/>
      <c r="I70" s="396"/>
      <c r="J70" s="396"/>
      <c r="K70" s="396"/>
      <c r="L70" s="396"/>
      <c r="M70" s="113"/>
      <c r="N70" s="113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</row>
    <row r="71" spans="2:28" ht="18" customHeight="1" x14ac:dyDescent="0.25">
      <c r="B71" s="394"/>
      <c r="C71" s="394"/>
      <c r="D71" s="394"/>
      <c r="E71" s="395"/>
      <c r="F71" s="395"/>
      <c r="G71" s="395"/>
      <c r="H71" s="395"/>
      <c r="I71" s="396"/>
      <c r="J71" s="396"/>
      <c r="K71" s="396"/>
      <c r="L71" s="396"/>
      <c r="M71" s="113"/>
      <c r="N71" s="113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</row>
    <row r="72" spans="2:28" ht="18" customHeight="1" x14ac:dyDescent="0.25">
      <c r="B72" s="394"/>
      <c r="C72" s="394"/>
      <c r="D72" s="394"/>
      <c r="E72" s="395"/>
      <c r="F72" s="395"/>
      <c r="G72" s="395"/>
      <c r="H72" s="395"/>
      <c r="I72" s="396"/>
      <c r="J72" s="396"/>
      <c r="K72" s="396"/>
      <c r="L72" s="396"/>
      <c r="M72" s="113"/>
      <c r="N72" s="113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</row>
    <row r="73" spans="2:28" ht="18" customHeight="1" x14ac:dyDescent="0.25">
      <c r="B73" s="394"/>
      <c r="C73" s="394"/>
      <c r="D73" s="394"/>
      <c r="E73" s="395"/>
      <c r="F73" s="395"/>
      <c r="G73" s="395"/>
      <c r="H73" s="395"/>
      <c r="I73" s="396"/>
      <c r="J73" s="396"/>
      <c r="K73" s="396"/>
      <c r="L73" s="396"/>
      <c r="M73" s="113"/>
      <c r="N73" s="113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</row>
    <row r="74" spans="2:28" ht="18" customHeight="1" x14ac:dyDescent="0.25">
      <c r="B74" s="394"/>
      <c r="C74" s="394"/>
      <c r="D74" s="394"/>
      <c r="E74" s="395"/>
      <c r="F74" s="395"/>
      <c r="G74" s="395"/>
      <c r="H74" s="395"/>
      <c r="I74" s="396"/>
      <c r="J74" s="396"/>
      <c r="K74" s="396"/>
      <c r="L74" s="396"/>
      <c r="M74" s="113"/>
      <c r="N74" s="113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</row>
    <row r="75" spans="2:28" ht="18" customHeight="1" x14ac:dyDescent="0.25">
      <c r="B75" s="394"/>
      <c r="C75" s="394"/>
      <c r="D75" s="394"/>
      <c r="E75" s="395"/>
      <c r="F75" s="395"/>
      <c r="G75" s="395"/>
      <c r="H75" s="395"/>
      <c r="I75" s="396"/>
      <c r="J75" s="396"/>
      <c r="K75" s="396"/>
      <c r="L75" s="396"/>
      <c r="M75" s="113"/>
      <c r="N75" s="113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</row>
    <row r="76" spans="2:28" ht="18" customHeight="1" x14ac:dyDescent="0.25">
      <c r="B76" s="394"/>
      <c r="C76" s="394"/>
      <c r="D76" s="394"/>
      <c r="E76" s="395"/>
      <c r="F76" s="395"/>
      <c r="G76" s="395"/>
      <c r="H76" s="395"/>
      <c r="I76" s="396"/>
      <c r="J76" s="396"/>
      <c r="K76" s="396"/>
      <c r="L76" s="396"/>
      <c r="M76" s="113"/>
      <c r="N76" s="113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</row>
    <row r="77" spans="2:28" ht="18" customHeight="1" x14ac:dyDescent="0.25">
      <c r="B77" s="394"/>
      <c r="C77" s="394"/>
      <c r="D77" s="394"/>
      <c r="E77" s="395"/>
      <c r="F77" s="395"/>
      <c r="G77" s="395"/>
      <c r="H77" s="395"/>
      <c r="I77" s="396"/>
      <c r="J77" s="396"/>
      <c r="K77" s="396"/>
      <c r="L77" s="396"/>
      <c r="M77" s="113"/>
      <c r="N77" s="113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</row>
    <row r="78" spans="2:28" ht="18" customHeight="1" x14ac:dyDescent="0.25">
      <c r="B78" s="394"/>
      <c r="C78" s="394"/>
      <c r="D78" s="394"/>
      <c r="E78" s="395"/>
      <c r="F78" s="395"/>
      <c r="G78" s="395"/>
      <c r="H78" s="395"/>
      <c r="I78" s="396"/>
      <c r="J78" s="396"/>
      <c r="K78" s="396"/>
      <c r="L78" s="396"/>
      <c r="M78" s="113"/>
      <c r="N78" s="113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</row>
    <row r="79" spans="2:28" ht="18" customHeight="1" x14ac:dyDescent="0.25">
      <c r="B79" s="394"/>
      <c r="C79" s="394"/>
      <c r="D79" s="394"/>
      <c r="E79" s="395"/>
      <c r="F79" s="395"/>
      <c r="G79" s="395"/>
      <c r="H79" s="395"/>
      <c r="I79" s="396"/>
      <c r="J79" s="396"/>
      <c r="K79" s="396"/>
      <c r="L79" s="396"/>
      <c r="M79" s="113"/>
      <c r="N79" s="113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</row>
    <row r="80" spans="2:28" ht="18" customHeight="1" x14ac:dyDescent="0.25">
      <c r="B80" s="394"/>
      <c r="C80" s="394"/>
      <c r="D80" s="394"/>
      <c r="E80" s="395"/>
      <c r="F80" s="395"/>
      <c r="G80" s="395"/>
      <c r="H80" s="395"/>
      <c r="I80" s="396"/>
      <c r="J80" s="396"/>
      <c r="K80" s="396"/>
      <c r="L80" s="396"/>
      <c r="M80" s="113"/>
      <c r="N80" s="113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</row>
    <row r="81" spans="2:28" ht="18" customHeight="1" x14ac:dyDescent="0.25">
      <c r="B81" s="394"/>
      <c r="C81" s="394"/>
      <c r="D81" s="394"/>
      <c r="E81" s="395"/>
      <c r="F81" s="395"/>
      <c r="G81" s="395"/>
      <c r="H81" s="395"/>
      <c r="I81" s="396"/>
      <c r="J81" s="396"/>
      <c r="K81" s="396"/>
      <c r="L81" s="396"/>
      <c r="M81" s="113"/>
      <c r="N81" s="113"/>
      <c r="O81" s="176"/>
      <c r="P81" s="176"/>
      <c r="Q81" s="176"/>
      <c r="R81" s="176"/>
      <c r="S81" s="176"/>
      <c r="T81" s="176"/>
      <c r="U81" s="176"/>
      <c r="V81" s="176"/>
      <c r="W81" s="176"/>
      <c r="X81" s="176"/>
      <c r="Y81" s="176"/>
      <c r="Z81" s="176"/>
      <c r="AA81" s="176"/>
      <c r="AB81" s="176"/>
    </row>
    <row r="82" spans="2:28" ht="18" customHeight="1" x14ac:dyDescent="0.25">
      <c r="B82" s="394"/>
      <c r="C82" s="394"/>
      <c r="D82" s="394"/>
      <c r="E82" s="395"/>
      <c r="F82" s="395"/>
      <c r="G82" s="395"/>
      <c r="H82" s="395"/>
      <c r="I82" s="396"/>
      <c r="J82" s="396"/>
      <c r="K82" s="396"/>
      <c r="L82" s="396"/>
      <c r="M82" s="113"/>
      <c r="N82" s="113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</row>
    <row r="83" spans="2:28" ht="18" customHeight="1" x14ac:dyDescent="0.25">
      <c r="B83" s="394"/>
      <c r="C83" s="394"/>
      <c r="D83" s="394"/>
      <c r="E83" s="395"/>
      <c r="F83" s="395"/>
      <c r="G83" s="395"/>
      <c r="H83" s="395"/>
      <c r="I83" s="396"/>
      <c r="J83" s="396"/>
      <c r="K83" s="396"/>
      <c r="L83" s="396"/>
      <c r="M83" s="113"/>
      <c r="N83" s="113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</row>
    <row r="84" spans="2:28" ht="18" customHeight="1" x14ac:dyDescent="0.25">
      <c r="B84" s="394"/>
      <c r="C84" s="394"/>
      <c r="D84" s="394"/>
      <c r="E84" s="395"/>
      <c r="F84" s="395"/>
      <c r="G84" s="395"/>
      <c r="H84" s="395"/>
      <c r="I84" s="396"/>
      <c r="J84" s="396"/>
      <c r="K84" s="396"/>
      <c r="L84" s="396"/>
      <c r="M84" s="113"/>
      <c r="N84" s="113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</row>
    <row r="85" spans="2:28" ht="18" customHeight="1" x14ac:dyDescent="0.25">
      <c r="B85" s="394"/>
      <c r="C85" s="394"/>
      <c r="D85" s="394"/>
      <c r="E85" s="395"/>
      <c r="F85" s="395"/>
      <c r="G85" s="395"/>
      <c r="H85" s="395"/>
      <c r="I85" s="396"/>
      <c r="J85" s="396"/>
      <c r="K85" s="396"/>
      <c r="L85" s="396"/>
      <c r="M85" s="113"/>
      <c r="N85" s="113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</row>
    <row r="86" spans="2:28" ht="18" customHeight="1" x14ac:dyDescent="0.25">
      <c r="B86" s="394"/>
      <c r="C86" s="394"/>
      <c r="D86" s="394"/>
      <c r="E86" s="395"/>
      <c r="F86" s="395"/>
      <c r="G86" s="395"/>
      <c r="H86" s="395"/>
      <c r="I86" s="396"/>
      <c r="J86" s="396"/>
      <c r="K86" s="396"/>
      <c r="L86" s="396"/>
      <c r="M86" s="113"/>
      <c r="N86" s="113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</row>
    <row r="87" spans="2:28" ht="18" customHeight="1" x14ac:dyDescent="0.25">
      <c r="B87" s="394"/>
      <c r="C87" s="394"/>
      <c r="D87" s="394"/>
      <c r="E87" s="395"/>
      <c r="F87" s="395"/>
      <c r="G87" s="395"/>
      <c r="H87" s="395"/>
      <c r="I87" s="396"/>
      <c r="J87" s="396"/>
      <c r="K87" s="396"/>
      <c r="L87" s="396"/>
      <c r="M87" s="113"/>
      <c r="N87" s="113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</row>
    <row r="88" spans="2:28" ht="18" customHeight="1" x14ac:dyDescent="0.25">
      <c r="B88" s="394"/>
      <c r="C88" s="394"/>
      <c r="D88" s="394"/>
      <c r="E88" s="395"/>
      <c r="F88" s="395"/>
      <c r="G88" s="395"/>
      <c r="H88" s="395"/>
      <c r="I88" s="396"/>
      <c r="J88" s="396"/>
      <c r="K88" s="396"/>
      <c r="L88" s="396"/>
      <c r="M88" s="113"/>
      <c r="N88" s="113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</row>
    <row r="89" spans="2:28" ht="18" customHeight="1" x14ac:dyDescent="0.25">
      <c r="B89" s="394"/>
      <c r="C89" s="394"/>
      <c r="D89" s="394"/>
      <c r="E89" s="395"/>
      <c r="F89" s="395"/>
      <c r="G89" s="395"/>
      <c r="H89" s="395"/>
      <c r="I89" s="396"/>
      <c r="J89" s="396"/>
      <c r="K89" s="396"/>
      <c r="L89" s="396"/>
      <c r="M89" s="113"/>
      <c r="N89" s="113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</row>
    <row r="90" spans="2:28" ht="18" customHeight="1" x14ac:dyDescent="0.25">
      <c r="B90" s="394"/>
      <c r="C90" s="394"/>
      <c r="D90" s="394"/>
      <c r="E90" s="395"/>
      <c r="F90" s="395"/>
      <c r="G90" s="395"/>
      <c r="H90" s="395"/>
      <c r="I90" s="396"/>
      <c r="J90" s="396"/>
      <c r="K90" s="396"/>
      <c r="L90" s="396"/>
      <c r="M90" s="113"/>
      <c r="N90" s="113"/>
      <c r="O90" s="176"/>
      <c r="P90" s="176"/>
      <c r="Q90" s="176"/>
      <c r="R90" s="176"/>
      <c r="S90" s="176"/>
      <c r="T90" s="176"/>
      <c r="U90" s="176"/>
      <c r="V90" s="176"/>
      <c r="W90" s="176"/>
      <c r="X90" s="176"/>
      <c r="Y90" s="176"/>
      <c r="Z90" s="176"/>
      <c r="AA90" s="176"/>
      <c r="AB90" s="176"/>
    </row>
    <row r="91" spans="2:28" ht="18" customHeight="1" x14ac:dyDescent="0.25">
      <c r="B91" s="394"/>
      <c r="C91" s="394"/>
      <c r="D91" s="394"/>
      <c r="E91" s="395"/>
      <c r="F91" s="395"/>
      <c r="G91" s="395"/>
      <c r="H91" s="395"/>
      <c r="I91" s="396"/>
      <c r="J91" s="396"/>
      <c r="K91" s="396"/>
      <c r="L91" s="396"/>
      <c r="M91" s="113"/>
      <c r="N91" s="113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</row>
    <row r="92" spans="2:28" ht="18" customHeight="1" x14ac:dyDescent="0.25">
      <c r="B92" s="394"/>
      <c r="C92" s="394"/>
      <c r="D92" s="394"/>
      <c r="E92" s="395"/>
      <c r="F92" s="395"/>
      <c r="G92" s="395"/>
      <c r="H92" s="395"/>
      <c r="I92" s="396"/>
      <c r="J92" s="396"/>
      <c r="K92" s="396"/>
      <c r="L92" s="396"/>
      <c r="M92" s="113"/>
      <c r="N92" s="113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</row>
    <row r="93" spans="2:28" ht="18" customHeight="1" x14ac:dyDescent="0.25">
      <c r="B93" s="394"/>
      <c r="C93" s="394"/>
      <c r="D93" s="394"/>
      <c r="E93" s="395"/>
      <c r="F93" s="395"/>
      <c r="G93" s="395"/>
      <c r="H93" s="395"/>
      <c r="I93" s="396"/>
      <c r="J93" s="396"/>
      <c r="K93" s="396"/>
      <c r="L93" s="396"/>
      <c r="M93" s="113"/>
      <c r="N93" s="113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</row>
    <row r="94" spans="2:28" ht="18" customHeight="1" x14ac:dyDescent="0.25">
      <c r="B94" s="394"/>
      <c r="C94" s="394"/>
      <c r="D94" s="394"/>
      <c r="E94" s="395"/>
      <c r="F94" s="395"/>
      <c r="G94" s="395"/>
      <c r="H94" s="395"/>
      <c r="I94" s="396"/>
      <c r="J94" s="396"/>
      <c r="K94" s="396"/>
      <c r="L94" s="396"/>
      <c r="M94" s="113"/>
      <c r="N94" s="113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</row>
    <row r="95" spans="2:28" ht="18" customHeight="1" x14ac:dyDescent="0.25">
      <c r="B95" s="394"/>
      <c r="C95" s="394"/>
      <c r="D95" s="394"/>
      <c r="E95" s="395"/>
      <c r="F95" s="395"/>
      <c r="G95" s="395"/>
      <c r="H95" s="395"/>
      <c r="I95" s="396"/>
      <c r="J95" s="396"/>
      <c r="K95" s="396"/>
      <c r="L95" s="396"/>
      <c r="M95" s="113"/>
      <c r="N95" s="113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</row>
    <row r="96" spans="2:28" ht="18" customHeight="1" x14ac:dyDescent="0.25">
      <c r="B96" s="394"/>
      <c r="C96" s="394"/>
      <c r="D96" s="394"/>
      <c r="E96" s="395"/>
      <c r="F96" s="395"/>
      <c r="G96" s="395"/>
      <c r="H96" s="395"/>
      <c r="I96" s="396"/>
      <c r="J96" s="396"/>
      <c r="K96" s="396"/>
      <c r="L96" s="396"/>
      <c r="M96" s="113"/>
      <c r="N96" s="113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</row>
    <row r="97" spans="2:28" ht="18" customHeight="1" x14ac:dyDescent="0.25">
      <c r="B97" s="394"/>
      <c r="C97" s="394"/>
      <c r="D97" s="394"/>
      <c r="E97" s="395"/>
      <c r="F97" s="395"/>
      <c r="G97" s="395"/>
      <c r="H97" s="395"/>
      <c r="I97" s="396"/>
      <c r="J97" s="396"/>
      <c r="K97" s="396"/>
      <c r="L97" s="396"/>
      <c r="M97" s="113"/>
      <c r="N97" s="113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</row>
    <row r="98" spans="2:28" ht="18" customHeight="1" x14ac:dyDescent="0.25">
      <c r="B98" s="394"/>
      <c r="C98" s="394"/>
      <c r="D98" s="394"/>
      <c r="E98" s="395"/>
      <c r="F98" s="395"/>
      <c r="G98" s="395"/>
      <c r="H98" s="395"/>
      <c r="I98" s="396"/>
      <c r="J98" s="396"/>
      <c r="K98" s="396"/>
      <c r="L98" s="396"/>
      <c r="M98" s="113"/>
      <c r="N98" s="113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</row>
    <row r="99" spans="2:28" ht="18" customHeight="1" x14ac:dyDescent="0.25">
      <c r="B99" s="394"/>
      <c r="C99" s="394"/>
      <c r="D99" s="394"/>
      <c r="E99" s="395"/>
      <c r="F99" s="395"/>
      <c r="G99" s="395"/>
      <c r="H99" s="395"/>
      <c r="I99" s="396"/>
      <c r="J99" s="396"/>
      <c r="K99" s="396"/>
      <c r="L99" s="396"/>
      <c r="M99" s="113"/>
      <c r="N99" s="113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</row>
    <row r="100" spans="2:28" ht="18" customHeight="1" x14ac:dyDescent="0.25">
      <c r="B100" s="394"/>
      <c r="C100" s="394"/>
      <c r="D100" s="394"/>
      <c r="E100" s="395"/>
      <c r="F100" s="395"/>
      <c r="G100" s="395"/>
      <c r="H100" s="395"/>
      <c r="I100" s="396"/>
      <c r="J100" s="396"/>
      <c r="K100" s="396"/>
      <c r="L100" s="396"/>
      <c r="M100" s="113"/>
      <c r="N100" s="113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</row>
    <row r="101" spans="2:28" ht="18" customHeight="1" x14ac:dyDescent="0.25">
      <c r="B101" s="394"/>
      <c r="C101" s="394"/>
      <c r="D101" s="394"/>
      <c r="E101" s="395"/>
      <c r="F101" s="395"/>
      <c r="G101" s="395"/>
      <c r="H101" s="395"/>
      <c r="I101" s="396"/>
      <c r="J101" s="396"/>
      <c r="K101" s="396"/>
      <c r="L101" s="396"/>
      <c r="M101" s="113"/>
      <c r="N101" s="113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</row>
    <row r="102" spans="2:28" ht="18" customHeight="1" x14ac:dyDescent="0.25">
      <c r="B102" s="394"/>
      <c r="C102" s="394"/>
      <c r="D102" s="394"/>
      <c r="E102" s="395"/>
      <c r="F102" s="395"/>
      <c r="G102" s="395"/>
      <c r="H102" s="395"/>
      <c r="I102" s="396"/>
      <c r="J102" s="396"/>
      <c r="K102" s="396"/>
      <c r="L102" s="396"/>
      <c r="M102" s="113"/>
      <c r="N102" s="113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</row>
    <row r="103" spans="2:28" ht="18" customHeight="1" x14ac:dyDescent="0.25">
      <c r="B103" s="394"/>
      <c r="C103" s="394"/>
      <c r="D103" s="394"/>
      <c r="E103" s="395"/>
      <c r="F103" s="395"/>
      <c r="G103" s="395"/>
      <c r="H103" s="395"/>
      <c r="I103" s="396"/>
      <c r="J103" s="396"/>
      <c r="K103" s="396"/>
      <c r="L103" s="396"/>
      <c r="M103" s="113"/>
      <c r="N103" s="113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</row>
    <row r="104" spans="2:28" ht="18" customHeight="1" x14ac:dyDescent="0.25"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28" ht="18" customHeight="1" x14ac:dyDescent="0.25"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28" ht="18" customHeight="1" x14ac:dyDescent="0.25"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28" ht="18" customHeight="1" x14ac:dyDescent="0.25"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28" ht="18" customHeight="1" x14ac:dyDescent="0.25"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28" ht="18" customHeight="1" x14ac:dyDescent="0.25"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28" ht="18" customHeight="1" x14ac:dyDescent="0.25"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28" ht="18" customHeight="1" x14ac:dyDescent="0.25"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28" ht="18" customHeight="1" x14ac:dyDescent="0.25"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ht="18" customHeight="1" x14ac:dyDescent="0.25"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ht="18" customHeight="1" x14ac:dyDescent="0.25"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ht="18" customHeight="1" x14ac:dyDescent="0.25"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ht="18" customHeight="1" x14ac:dyDescent="0.25"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ht="18" customHeight="1" x14ac:dyDescent="0.25"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ht="18" customHeight="1" x14ac:dyDescent="0.25"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ht="18" customHeight="1" x14ac:dyDescent="0.25"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ht="18" customHeight="1" x14ac:dyDescent="0.25"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ht="18" customHeight="1" x14ac:dyDescent="0.25"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ht="18" customHeight="1" x14ac:dyDescent="0.25"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ht="18" customHeight="1" x14ac:dyDescent="0.25"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ht="18" customHeight="1" x14ac:dyDescent="0.25"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ht="18" customHeight="1" x14ac:dyDescent="0.25"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ht="18" customHeight="1" x14ac:dyDescent="0.25"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ht="18" customHeight="1" x14ac:dyDescent="0.25"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ht="18" customHeight="1" x14ac:dyDescent="0.25"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ht="18" customHeight="1" x14ac:dyDescent="0.25"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ht="18" customHeight="1" x14ac:dyDescent="0.25"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ht="18" customHeight="1" x14ac:dyDescent="0.25"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ht="18" customHeight="1" x14ac:dyDescent="0.25"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ht="18" customHeight="1" x14ac:dyDescent="0.25"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ht="18" customHeight="1" x14ac:dyDescent="0.25"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ht="18" customHeight="1" x14ac:dyDescent="0.25"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ht="18" customHeight="1" x14ac:dyDescent="0.25"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ht="18" customHeight="1" x14ac:dyDescent="0.25"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ht="18" customHeight="1" x14ac:dyDescent="0.25"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ht="18" customHeight="1" x14ac:dyDescent="0.25"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ht="18" customHeight="1" x14ac:dyDescent="0.25"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ht="18" customHeight="1" x14ac:dyDescent="0.25"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ht="18" customHeight="1" x14ac:dyDescent="0.25"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ht="18" customHeight="1" x14ac:dyDescent="0.25"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ht="18" customHeight="1" x14ac:dyDescent="0.25"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ht="18" customHeight="1" x14ac:dyDescent="0.25"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ht="18" customHeight="1" x14ac:dyDescent="0.25"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ht="18" customHeight="1" x14ac:dyDescent="0.25"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ht="18" customHeight="1" x14ac:dyDescent="0.25"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ht="18" customHeight="1" x14ac:dyDescent="0.25"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ht="18" customHeight="1" x14ac:dyDescent="0.25"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ht="18" customHeight="1" x14ac:dyDescent="0.25"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ht="18" customHeight="1" x14ac:dyDescent="0.25"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ht="18" customHeight="1" x14ac:dyDescent="0.25"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ht="18" customHeight="1" x14ac:dyDescent="0.25"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ht="18" customHeight="1" x14ac:dyDescent="0.25"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ht="18" customHeight="1" x14ac:dyDescent="0.25"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ht="18" customHeight="1" x14ac:dyDescent="0.25"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ht="18" customHeight="1" x14ac:dyDescent="0.25"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ht="18" customHeight="1" x14ac:dyDescent="0.25"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ht="18" customHeight="1" x14ac:dyDescent="0.25"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ht="18" customHeight="1" x14ac:dyDescent="0.25"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ht="18" customHeight="1" x14ac:dyDescent="0.25"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ht="18" customHeight="1" x14ac:dyDescent="0.25"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ht="18" customHeight="1" x14ac:dyDescent="0.25"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ht="18" customHeight="1" x14ac:dyDescent="0.25"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ht="18" customHeight="1" x14ac:dyDescent="0.25"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ht="18" customHeight="1" x14ac:dyDescent="0.25"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ht="18" customHeight="1" x14ac:dyDescent="0.25"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ht="18" customHeight="1" x14ac:dyDescent="0.25"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ht="18" customHeight="1" x14ac:dyDescent="0.25"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ht="18" customHeight="1" x14ac:dyDescent="0.25"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ht="18" customHeight="1" x14ac:dyDescent="0.25"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ht="18" customHeight="1" x14ac:dyDescent="0.25"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ht="18" customHeight="1" x14ac:dyDescent="0.25"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ht="18" customHeight="1" x14ac:dyDescent="0.25"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ht="18" customHeight="1" x14ac:dyDescent="0.25"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ht="18" customHeight="1" x14ac:dyDescent="0.25"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ht="18" customHeight="1" x14ac:dyDescent="0.25"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ht="18" customHeight="1" x14ac:dyDescent="0.25"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ht="18" customHeight="1" x14ac:dyDescent="0.25"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ht="18" customHeight="1" x14ac:dyDescent="0.25"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ht="18" customHeight="1" x14ac:dyDescent="0.25"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ht="18" customHeight="1" x14ac:dyDescent="0.25"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ht="18" customHeight="1" x14ac:dyDescent="0.25"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ht="18" customHeight="1" x14ac:dyDescent="0.25"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ht="18" customHeight="1" x14ac:dyDescent="0.25"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ht="18" customHeight="1" x14ac:dyDescent="0.25"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ht="18" customHeight="1" x14ac:dyDescent="0.25"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ht="18" customHeight="1" x14ac:dyDescent="0.25"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ht="18" customHeight="1" x14ac:dyDescent="0.25"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ht="18" customHeight="1" x14ac:dyDescent="0.25"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ht="18" customHeight="1" x14ac:dyDescent="0.25"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ht="18" customHeight="1" x14ac:dyDescent="0.25"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ht="18" customHeight="1" x14ac:dyDescent="0.25"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ht="18" customHeight="1" x14ac:dyDescent="0.25"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ht="18" customHeight="1" x14ac:dyDescent="0.25"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ht="18" customHeight="1" x14ac:dyDescent="0.25"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ht="18" customHeight="1" x14ac:dyDescent="0.25"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ht="18" customHeight="1" x14ac:dyDescent="0.25"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ht="18" customHeight="1" x14ac:dyDescent="0.25"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ht="18" customHeight="1" x14ac:dyDescent="0.25"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ht="18" customHeight="1" x14ac:dyDescent="0.25"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ht="18" customHeight="1" x14ac:dyDescent="0.25"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ht="18" customHeight="1" x14ac:dyDescent="0.25"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ht="18" customHeight="1" x14ac:dyDescent="0.25"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ht="18" customHeight="1" x14ac:dyDescent="0.25"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ht="18" customHeight="1" x14ac:dyDescent="0.25"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ht="18" customHeight="1" x14ac:dyDescent="0.25"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ht="18" customHeight="1" x14ac:dyDescent="0.25"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ht="18" customHeight="1" x14ac:dyDescent="0.25"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ht="18" customHeight="1" x14ac:dyDescent="0.25"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ht="18" customHeight="1" x14ac:dyDescent="0.25"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ht="18" customHeight="1" x14ac:dyDescent="0.25"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ht="18" customHeight="1" x14ac:dyDescent="0.25"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ht="18" customHeight="1" x14ac:dyDescent="0.25"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ht="18" customHeight="1" x14ac:dyDescent="0.25"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ht="18" customHeight="1" x14ac:dyDescent="0.25"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ht="18" customHeight="1" x14ac:dyDescent="0.25"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ht="18" customHeight="1" x14ac:dyDescent="0.25"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ht="18" customHeight="1" x14ac:dyDescent="0.25"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ht="18" customHeight="1" x14ac:dyDescent="0.25"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ht="18" customHeight="1" x14ac:dyDescent="0.25"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ht="18" customHeight="1" x14ac:dyDescent="0.25"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ht="18" customHeight="1" x14ac:dyDescent="0.25"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ht="18" customHeight="1" x14ac:dyDescent="0.25"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ht="18" customHeight="1" x14ac:dyDescent="0.25"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ht="18" customHeight="1" x14ac:dyDescent="0.25"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ht="18" customHeight="1" x14ac:dyDescent="0.25"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ht="18" customHeight="1" x14ac:dyDescent="0.25"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ht="18" customHeight="1" x14ac:dyDescent="0.25"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ht="18" customHeight="1" x14ac:dyDescent="0.25"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ht="18" customHeight="1" x14ac:dyDescent="0.25"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ht="18" customHeight="1" x14ac:dyDescent="0.25"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ht="18" customHeight="1" x14ac:dyDescent="0.25"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ht="18" customHeight="1" x14ac:dyDescent="0.25"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ht="18" customHeight="1" x14ac:dyDescent="0.25"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ht="18" customHeight="1" x14ac:dyDescent="0.25"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ht="18" customHeight="1" x14ac:dyDescent="0.25"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ht="18" customHeight="1" x14ac:dyDescent="0.25"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ht="18" customHeight="1" x14ac:dyDescent="0.25"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ht="18" customHeight="1" x14ac:dyDescent="0.25"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ht="18" customHeight="1" x14ac:dyDescent="0.25"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ht="18" customHeight="1" x14ac:dyDescent="0.25"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ht="18" customHeight="1" x14ac:dyDescent="0.25"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ht="18" customHeight="1" x14ac:dyDescent="0.25"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ht="18" customHeight="1" x14ac:dyDescent="0.25"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ht="18" customHeight="1" x14ac:dyDescent="0.25"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ht="18" customHeight="1" x14ac:dyDescent="0.25"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ht="18" customHeight="1" x14ac:dyDescent="0.25"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ht="18" customHeight="1" x14ac:dyDescent="0.25"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ht="18" customHeight="1" x14ac:dyDescent="0.25"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ht="18" customHeight="1" x14ac:dyDescent="0.25"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ht="18" customHeight="1" x14ac:dyDescent="0.25"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ht="18" customHeight="1" x14ac:dyDescent="0.25"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ht="18" customHeight="1" x14ac:dyDescent="0.25"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ht="18" customHeight="1" x14ac:dyDescent="0.25"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ht="18" customHeight="1" x14ac:dyDescent="0.25"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ht="18" customHeight="1" x14ac:dyDescent="0.25"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ht="18" customHeight="1" x14ac:dyDescent="0.25"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ht="18" customHeight="1" x14ac:dyDescent="0.25"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ht="18" customHeight="1" x14ac:dyDescent="0.25"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ht="18" customHeight="1" x14ac:dyDescent="0.25"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ht="18" customHeight="1" x14ac:dyDescent="0.25"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ht="18" customHeight="1" x14ac:dyDescent="0.25"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ht="18" customHeight="1" x14ac:dyDescent="0.25"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ht="18" customHeight="1" x14ac:dyDescent="0.25"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ht="18" customHeight="1" x14ac:dyDescent="0.25"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ht="18" customHeight="1" x14ac:dyDescent="0.25"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ht="18" customHeight="1" x14ac:dyDescent="0.25"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ht="18" customHeight="1" x14ac:dyDescent="0.25"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ht="18" customHeight="1" x14ac:dyDescent="0.25"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ht="18" customHeight="1" x14ac:dyDescent="0.25"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ht="18" customHeight="1" x14ac:dyDescent="0.25"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ht="18" customHeight="1" x14ac:dyDescent="0.25"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ht="18" customHeight="1" x14ac:dyDescent="0.25"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ht="18" customHeight="1" x14ac:dyDescent="0.25"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ht="18" customHeight="1" x14ac:dyDescent="0.25"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ht="18" customHeight="1" x14ac:dyDescent="0.25"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ht="18" customHeight="1" x14ac:dyDescent="0.25"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ht="18" customHeight="1" x14ac:dyDescent="0.25"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ht="18" customHeight="1" x14ac:dyDescent="0.25"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ht="18" customHeight="1" x14ac:dyDescent="0.25"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ht="18" customHeight="1" x14ac:dyDescent="0.25"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ht="18" customHeight="1" x14ac:dyDescent="0.25"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ht="18" customHeight="1" x14ac:dyDescent="0.25"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ht="18" customHeight="1" x14ac:dyDescent="0.25"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ht="18" customHeight="1" x14ac:dyDescent="0.25"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ht="18" customHeight="1" x14ac:dyDescent="0.25"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ht="18" customHeight="1" x14ac:dyDescent="0.25"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ht="18" customHeight="1" x14ac:dyDescent="0.25"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ht="18" customHeight="1" x14ac:dyDescent="0.25"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ht="18" customHeight="1" x14ac:dyDescent="0.25"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ht="18" customHeight="1" x14ac:dyDescent="0.25"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ht="18" customHeight="1" x14ac:dyDescent="0.25"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ht="18" customHeight="1" x14ac:dyDescent="0.25"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ht="18" customHeight="1" x14ac:dyDescent="0.25"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ht="18" customHeight="1" x14ac:dyDescent="0.25"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ht="18" customHeight="1" x14ac:dyDescent="0.25"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ht="18" customHeight="1" x14ac:dyDescent="0.25"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ht="18" customHeight="1" x14ac:dyDescent="0.25"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ht="18" customHeight="1" x14ac:dyDescent="0.25"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ht="18" customHeight="1" x14ac:dyDescent="0.25"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ht="18" customHeight="1" x14ac:dyDescent="0.25"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ht="18" customHeight="1" x14ac:dyDescent="0.25"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ht="18" customHeight="1" x14ac:dyDescent="0.25"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ht="18" customHeight="1" x14ac:dyDescent="0.25"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ht="18" customHeight="1" x14ac:dyDescent="0.25"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ht="18" customHeight="1" x14ac:dyDescent="0.25"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ht="18" customHeight="1" x14ac:dyDescent="0.25"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ht="18" customHeight="1" x14ac:dyDescent="0.25"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ht="18" customHeight="1" x14ac:dyDescent="0.25"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ht="18" customHeight="1" x14ac:dyDescent="0.25"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ht="18" customHeight="1" x14ac:dyDescent="0.25"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ht="18" customHeight="1" x14ac:dyDescent="0.25"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ht="18" customHeight="1" x14ac:dyDescent="0.25"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ht="18" customHeight="1" x14ac:dyDescent="0.25"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ht="18" customHeight="1" x14ac:dyDescent="0.25"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ht="18" customHeight="1" x14ac:dyDescent="0.25"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ht="18" customHeight="1" x14ac:dyDescent="0.25"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ht="18" customHeight="1" x14ac:dyDescent="0.25"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ht="18" customHeight="1" x14ac:dyDescent="0.25"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ht="18" customHeight="1" x14ac:dyDescent="0.25"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ht="18" customHeight="1" x14ac:dyDescent="0.25"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ht="18" customHeight="1" x14ac:dyDescent="0.25"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ht="18" customHeight="1" x14ac:dyDescent="0.25"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ht="18" customHeight="1" x14ac:dyDescent="0.25"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ht="18" customHeight="1" x14ac:dyDescent="0.25"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ht="18" customHeight="1" x14ac:dyDescent="0.25"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ht="18" customHeight="1" x14ac:dyDescent="0.25"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ht="18" customHeight="1" x14ac:dyDescent="0.25"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ht="18" customHeight="1" x14ac:dyDescent="0.25"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ht="18" customHeight="1" x14ac:dyDescent="0.25"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ht="18" customHeight="1" x14ac:dyDescent="0.25"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ht="18" customHeight="1" x14ac:dyDescent="0.25"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ht="18" customHeight="1" x14ac:dyDescent="0.25"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ht="18" customHeight="1" x14ac:dyDescent="0.25"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ht="18" customHeight="1" x14ac:dyDescent="0.25"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ht="18" customHeight="1" x14ac:dyDescent="0.25"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ht="18" customHeight="1" x14ac:dyDescent="0.25"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ht="18" customHeight="1" x14ac:dyDescent="0.25"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ht="18" customHeight="1" x14ac:dyDescent="0.25"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ht="18" customHeight="1" x14ac:dyDescent="0.25"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ht="18" customHeight="1" x14ac:dyDescent="0.25"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ht="18" customHeight="1" x14ac:dyDescent="0.25"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ht="18" customHeight="1" x14ac:dyDescent="0.25"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ht="18" customHeight="1" x14ac:dyDescent="0.25"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ht="18" customHeight="1" x14ac:dyDescent="0.25"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ht="18" customHeight="1" x14ac:dyDescent="0.25"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ht="18" customHeight="1" x14ac:dyDescent="0.25"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ht="18" customHeight="1" x14ac:dyDescent="0.25"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ht="18" customHeight="1" x14ac:dyDescent="0.25"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ht="18" customHeight="1" x14ac:dyDescent="0.25"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ht="18" customHeight="1" x14ac:dyDescent="0.25"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ht="18" customHeight="1" x14ac:dyDescent="0.25"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ht="18" customHeight="1" x14ac:dyDescent="0.25"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ht="18" customHeight="1" x14ac:dyDescent="0.25"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ht="18" customHeight="1" x14ac:dyDescent="0.25"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ht="18" customHeight="1" x14ac:dyDescent="0.25"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ht="18" customHeight="1" x14ac:dyDescent="0.25"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ht="18" customHeight="1" x14ac:dyDescent="0.25"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ht="18" customHeight="1" x14ac:dyDescent="0.25"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ht="18" customHeight="1" x14ac:dyDescent="0.25"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ht="18" customHeight="1" x14ac:dyDescent="0.25"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ht="18" customHeight="1" x14ac:dyDescent="0.25"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ht="18" customHeight="1" x14ac:dyDescent="0.25"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ht="18" customHeight="1" x14ac:dyDescent="0.25"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ht="18" customHeight="1" x14ac:dyDescent="0.25"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ht="18" customHeight="1" x14ac:dyDescent="0.25"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ht="18" customHeight="1" x14ac:dyDescent="0.25"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ht="18" customHeight="1" x14ac:dyDescent="0.25"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ht="18" customHeight="1" x14ac:dyDescent="0.25"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ht="18" customHeight="1" x14ac:dyDescent="0.25"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ht="18" customHeight="1" x14ac:dyDescent="0.25"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ht="18" customHeight="1" x14ac:dyDescent="0.25"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ht="18" customHeight="1" x14ac:dyDescent="0.25"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ht="18" customHeight="1" x14ac:dyDescent="0.25"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ht="18" customHeight="1" x14ac:dyDescent="0.25"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ht="18" customHeight="1" x14ac:dyDescent="0.25"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ht="18" customHeight="1" x14ac:dyDescent="0.25"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ht="18" customHeight="1" x14ac:dyDescent="0.25"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ht="18" customHeight="1" x14ac:dyDescent="0.25"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ht="18" customHeight="1" x14ac:dyDescent="0.25"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ht="18" customHeight="1" x14ac:dyDescent="0.25"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ht="18" customHeight="1" x14ac:dyDescent="0.25"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ht="18" customHeight="1" x14ac:dyDescent="0.25"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ht="18" customHeight="1" x14ac:dyDescent="0.25"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ht="18" customHeight="1" x14ac:dyDescent="0.25"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ht="18" customHeight="1" x14ac:dyDescent="0.25"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ht="18" customHeight="1" x14ac:dyDescent="0.25"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ht="18" customHeight="1" x14ac:dyDescent="0.25"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ht="18" customHeight="1" x14ac:dyDescent="0.25"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ht="18" customHeight="1" x14ac:dyDescent="0.25"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ht="18" customHeight="1" x14ac:dyDescent="0.25"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ht="18" customHeight="1" x14ac:dyDescent="0.25"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ht="18" customHeight="1" x14ac:dyDescent="0.25"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ht="18" customHeight="1" x14ac:dyDescent="0.25"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ht="18" customHeight="1" x14ac:dyDescent="0.25"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ht="18" customHeight="1" x14ac:dyDescent="0.25"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ht="18" customHeight="1" x14ac:dyDescent="0.25"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ht="18" customHeight="1" x14ac:dyDescent="0.25"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ht="18" customHeight="1" x14ac:dyDescent="0.25"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ht="18" customHeight="1" x14ac:dyDescent="0.25"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ht="18" customHeight="1" x14ac:dyDescent="0.25"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ht="18" customHeight="1" x14ac:dyDescent="0.25"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ht="18" customHeight="1" x14ac:dyDescent="0.25"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ht="18" customHeight="1" x14ac:dyDescent="0.25"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ht="18" customHeight="1" x14ac:dyDescent="0.25"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ht="18" customHeight="1" x14ac:dyDescent="0.25"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ht="18" customHeight="1" x14ac:dyDescent="0.25"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ht="18" customHeight="1" x14ac:dyDescent="0.25"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ht="18" customHeight="1" x14ac:dyDescent="0.25"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ht="18" customHeight="1" x14ac:dyDescent="0.25"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ht="18" customHeight="1" x14ac:dyDescent="0.25"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ht="18" customHeight="1" x14ac:dyDescent="0.25"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ht="18" customHeight="1" x14ac:dyDescent="0.25"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ht="18" customHeight="1" x14ac:dyDescent="0.25"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ht="18" customHeight="1" x14ac:dyDescent="0.25"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ht="18" customHeight="1" x14ac:dyDescent="0.25"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ht="18" customHeight="1" x14ac:dyDescent="0.25"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ht="18" customHeight="1" x14ac:dyDescent="0.25"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ht="18" customHeight="1" x14ac:dyDescent="0.25"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ht="18" customHeight="1" x14ac:dyDescent="0.25"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ht="18" customHeight="1" x14ac:dyDescent="0.25"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ht="18" customHeight="1" x14ac:dyDescent="0.25"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ht="18" customHeight="1" x14ac:dyDescent="0.25"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ht="18" customHeight="1" x14ac:dyDescent="0.25"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ht="18" customHeight="1" x14ac:dyDescent="0.25"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ht="18" customHeight="1" x14ac:dyDescent="0.25"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ht="18" customHeight="1" x14ac:dyDescent="0.25"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ht="18" customHeight="1" x14ac:dyDescent="0.25"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ht="18" customHeight="1" x14ac:dyDescent="0.25"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ht="18" customHeight="1" x14ac:dyDescent="0.25"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ht="18" customHeight="1" x14ac:dyDescent="0.25"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ht="18" customHeight="1" x14ac:dyDescent="0.25"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ht="18" customHeight="1" x14ac:dyDescent="0.25"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ht="18" customHeight="1" x14ac:dyDescent="0.25"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ht="18" customHeight="1" x14ac:dyDescent="0.25"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ht="18" customHeight="1" x14ac:dyDescent="0.25"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ht="18" customHeight="1" x14ac:dyDescent="0.25"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ht="18" customHeight="1" x14ac:dyDescent="0.25"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ht="18" customHeight="1" x14ac:dyDescent="0.25"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ht="18" customHeight="1" x14ac:dyDescent="0.25"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ht="18" customHeight="1" x14ac:dyDescent="0.25"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ht="18" customHeight="1" x14ac:dyDescent="0.25"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ht="18" customHeight="1" x14ac:dyDescent="0.25"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ht="18" customHeight="1" x14ac:dyDescent="0.25"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ht="18" customHeight="1" x14ac:dyDescent="0.25"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ht="18" customHeight="1" x14ac:dyDescent="0.25"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ht="18" customHeight="1" x14ac:dyDescent="0.25"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ht="18" customHeight="1" x14ac:dyDescent="0.25"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ht="18" customHeight="1" x14ac:dyDescent="0.25"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ht="18" customHeight="1" x14ac:dyDescent="0.25"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ht="18" customHeight="1" x14ac:dyDescent="0.25"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ht="18" customHeight="1" x14ac:dyDescent="0.25"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ht="18" customHeight="1" x14ac:dyDescent="0.25"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ht="18" customHeight="1" x14ac:dyDescent="0.25"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ht="18" customHeight="1" x14ac:dyDescent="0.25"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ht="18" customHeight="1" x14ac:dyDescent="0.25"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ht="18" customHeight="1" x14ac:dyDescent="0.25"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ht="18" customHeight="1" x14ac:dyDescent="0.25"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ht="18" customHeight="1" x14ac:dyDescent="0.25"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ht="18" customHeight="1" x14ac:dyDescent="0.25"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ht="18" customHeight="1" x14ac:dyDescent="0.25"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ht="18" customHeight="1" x14ac:dyDescent="0.25"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ht="18" customHeight="1" x14ac:dyDescent="0.25"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ht="18" customHeight="1" x14ac:dyDescent="0.25"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ht="18" customHeight="1" x14ac:dyDescent="0.25"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ht="18" customHeight="1" x14ac:dyDescent="0.25"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ht="18" customHeight="1" x14ac:dyDescent="0.25"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ht="18" customHeight="1" x14ac:dyDescent="0.25"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ht="18" customHeight="1" x14ac:dyDescent="0.25"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ht="18" customHeight="1" x14ac:dyDescent="0.25"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ht="18" customHeight="1" x14ac:dyDescent="0.25"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ht="18" customHeight="1" x14ac:dyDescent="0.25"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ht="18" customHeight="1" x14ac:dyDescent="0.25"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ht="18" customHeight="1" x14ac:dyDescent="0.25"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ht="18" customHeight="1" x14ac:dyDescent="0.25"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ht="18" customHeight="1" x14ac:dyDescent="0.25"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ht="18" customHeight="1" x14ac:dyDescent="0.25"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ht="18" customHeight="1" x14ac:dyDescent="0.25"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ht="18" customHeight="1" x14ac:dyDescent="0.25"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ht="18" customHeight="1" x14ac:dyDescent="0.25"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ht="18" customHeight="1" x14ac:dyDescent="0.25">
      <c r="B483" s="57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ht="18" customHeight="1" x14ac:dyDescent="0.25">
      <c r="B484" s="57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ht="18" customHeight="1" x14ac:dyDescent="0.25">
      <c r="B485" s="57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ht="18" customHeight="1" x14ac:dyDescent="0.25">
      <c r="B486" s="57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ht="18" customHeight="1" x14ac:dyDescent="0.25">
      <c r="B487" s="57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ht="18" customHeight="1" x14ac:dyDescent="0.25">
      <c r="B488" s="57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ht="18" customHeight="1" x14ac:dyDescent="0.25">
      <c r="B489" s="57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ht="18" customHeight="1" x14ac:dyDescent="0.25">
      <c r="B490" s="57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ht="18" customHeight="1" x14ac:dyDescent="0.25">
      <c r="B491" s="57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ht="18" customHeight="1" x14ac:dyDescent="0.25">
      <c r="B492" s="57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ht="18" customHeight="1" x14ac:dyDescent="0.25">
      <c r="B493" s="57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ht="18" customHeight="1" x14ac:dyDescent="0.25">
      <c r="B494" s="57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ht="18" customHeight="1" x14ac:dyDescent="0.25">
      <c r="B495" s="57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ht="18" customHeight="1" x14ac:dyDescent="0.25">
      <c r="B496" s="57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ht="18" customHeight="1" x14ac:dyDescent="0.25">
      <c r="B497" s="57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ht="18" customHeight="1" x14ac:dyDescent="0.25">
      <c r="B498" s="57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ht="18" customHeight="1" x14ac:dyDescent="0.25">
      <c r="B499" s="57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ht="18" customHeight="1" x14ac:dyDescent="0.25">
      <c r="B500" s="57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ht="18" customHeight="1" x14ac:dyDescent="0.25">
      <c r="B501" s="57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ht="18" customHeight="1" x14ac:dyDescent="0.25">
      <c r="B502" s="57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ht="18" customHeight="1" x14ac:dyDescent="0.25">
      <c r="B503" s="57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ht="18" customHeight="1" x14ac:dyDescent="0.25">
      <c r="B504" s="57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ht="18" customHeight="1" x14ac:dyDescent="0.25">
      <c r="B505" s="57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ht="18" customHeight="1" x14ac:dyDescent="0.25">
      <c r="B506" s="57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ht="18" customHeight="1" x14ac:dyDescent="0.25">
      <c r="B507" s="57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ht="18" customHeight="1" x14ac:dyDescent="0.25">
      <c r="B508" s="57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ht="18" customHeight="1" x14ac:dyDescent="0.25">
      <c r="B509" s="57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ht="18" customHeight="1" x14ac:dyDescent="0.25">
      <c r="B510" s="57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ht="18" customHeight="1" x14ac:dyDescent="0.25">
      <c r="B511" s="57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ht="18" customHeight="1" x14ac:dyDescent="0.25">
      <c r="B512" s="57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ht="18" customHeight="1" x14ac:dyDescent="0.25">
      <c r="B513" s="57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ht="18" customHeight="1" x14ac:dyDescent="0.25">
      <c r="B514" s="57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ht="18" customHeight="1" x14ac:dyDescent="0.25">
      <c r="B515" s="57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ht="18" customHeight="1" x14ac:dyDescent="0.25">
      <c r="B516" s="57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ht="18" customHeight="1" x14ac:dyDescent="0.25">
      <c r="B517" s="57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ht="18" customHeight="1" x14ac:dyDescent="0.25">
      <c r="B518" s="57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ht="18" customHeight="1" x14ac:dyDescent="0.25">
      <c r="B519" s="57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ht="18" customHeight="1" x14ac:dyDescent="0.25">
      <c r="B520" s="57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ht="18" customHeight="1" x14ac:dyDescent="0.25">
      <c r="B521" s="57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ht="18" customHeight="1" x14ac:dyDescent="0.25">
      <c r="B522" s="57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ht="18" customHeight="1" x14ac:dyDescent="0.25">
      <c r="B523" s="57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ht="18" customHeight="1" x14ac:dyDescent="0.25">
      <c r="B524" s="57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ht="18" customHeight="1" x14ac:dyDescent="0.25">
      <c r="B525" s="57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ht="18" customHeight="1" x14ac:dyDescent="0.25">
      <c r="B526" s="57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ht="18" customHeight="1" x14ac:dyDescent="0.25">
      <c r="B527" s="57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ht="18" customHeight="1" x14ac:dyDescent="0.25">
      <c r="B528" s="57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ht="18" customHeight="1" x14ac:dyDescent="0.25">
      <c r="B529" s="57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ht="18" customHeight="1" x14ac:dyDescent="0.25">
      <c r="B530" s="57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ht="18" customHeight="1" x14ac:dyDescent="0.25">
      <c r="B531" s="57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ht="18" customHeight="1" x14ac:dyDescent="0.25">
      <c r="B532" s="57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ht="18" customHeight="1" x14ac:dyDescent="0.25">
      <c r="B533" s="57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ht="18" customHeight="1" x14ac:dyDescent="0.25">
      <c r="B534" s="57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ht="18" customHeight="1" x14ac:dyDescent="0.25">
      <c r="B535" s="57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ht="18" customHeight="1" x14ac:dyDescent="0.25">
      <c r="B536" s="57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ht="18" customHeight="1" x14ac:dyDescent="0.25">
      <c r="B537" s="57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ht="18" customHeight="1" x14ac:dyDescent="0.25">
      <c r="B538" s="57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ht="18" customHeight="1" x14ac:dyDescent="0.25">
      <c r="B539" s="57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ht="18" customHeight="1" x14ac:dyDescent="0.25">
      <c r="B540" s="57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ht="18" customHeight="1" x14ac:dyDescent="0.25">
      <c r="B541" s="57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ht="18" customHeight="1" x14ac:dyDescent="0.25">
      <c r="B542" s="57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ht="18" customHeight="1" x14ac:dyDescent="0.25">
      <c r="B543" s="57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ht="18" customHeight="1" x14ac:dyDescent="0.25">
      <c r="B544" s="57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ht="18" customHeight="1" x14ac:dyDescent="0.25">
      <c r="B545" s="57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ht="18" customHeight="1" x14ac:dyDescent="0.25">
      <c r="B546" s="57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ht="18" customHeight="1" x14ac:dyDescent="0.25">
      <c r="B547" s="57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ht="18" customHeight="1" x14ac:dyDescent="0.25">
      <c r="B548" s="57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ht="18" customHeight="1" x14ac:dyDescent="0.25">
      <c r="B549" s="57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ht="18" customHeight="1" x14ac:dyDescent="0.25">
      <c r="B550" s="57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ht="18" customHeight="1" x14ac:dyDescent="0.25">
      <c r="B551" s="57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ht="18" customHeight="1" x14ac:dyDescent="0.25">
      <c r="B552" s="57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ht="18" customHeight="1" x14ac:dyDescent="0.25">
      <c r="B553" s="57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ht="18" customHeight="1" x14ac:dyDescent="0.25">
      <c r="B554" s="57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ht="18" customHeight="1" x14ac:dyDescent="0.25">
      <c r="B555" s="57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ht="18" customHeight="1" x14ac:dyDescent="0.25">
      <c r="B556" s="57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ht="18" customHeight="1" x14ac:dyDescent="0.25">
      <c r="B557" s="57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ht="18" customHeight="1" x14ac:dyDescent="0.25">
      <c r="B558" s="57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ht="18" customHeight="1" x14ac:dyDescent="0.25">
      <c r="B559" s="57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ht="18" customHeight="1" x14ac:dyDescent="0.25">
      <c r="B560" s="57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ht="18" customHeight="1" x14ac:dyDescent="0.25">
      <c r="B561" s="57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ht="18" customHeight="1" x14ac:dyDescent="0.25">
      <c r="B562" s="57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ht="18" customHeight="1" x14ac:dyDescent="0.25">
      <c r="B563" s="57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ht="18" customHeight="1" x14ac:dyDescent="0.25">
      <c r="B564" s="57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ht="18" customHeight="1" x14ac:dyDescent="0.25">
      <c r="B565" s="57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ht="18" customHeight="1" x14ac:dyDescent="0.25">
      <c r="B566" s="57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ht="18" customHeight="1" x14ac:dyDescent="0.25">
      <c r="B567" s="57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ht="18" customHeight="1" x14ac:dyDescent="0.25">
      <c r="B568" s="57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ht="18" customHeight="1" x14ac:dyDescent="0.25">
      <c r="B569" s="57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ht="18" customHeight="1" x14ac:dyDescent="0.25">
      <c r="B570" s="57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ht="18" customHeight="1" x14ac:dyDescent="0.25">
      <c r="B571" s="57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ht="18" customHeight="1" x14ac:dyDescent="0.25">
      <c r="B572" s="57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ht="18" customHeight="1" x14ac:dyDescent="0.25">
      <c r="B573" s="57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ht="18" customHeight="1" x14ac:dyDescent="0.25">
      <c r="B574" s="57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ht="18" customHeight="1" x14ac:dyDescent="0.25">
      <c r="B575" s="57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ht="18" customHeight="1" x14ac:dyDescent="0.25">
      <c r="B576" s="57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ht="18" customHeight="1" x14ac:dyDescent="0.25">
      <c r="B577" s="57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ht="18" customHeight="1" x14ac:dyDescent="0.25">
      <c r="B578" s="57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ht="18" customHeight="1" x14ac:dyDescent="0.25">
      <c r="B579" s="57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ht="18" customHeight="1" x14ac:dyDescent="0.25">
      <c r="B580" s="57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ht="18" customHeight="1" x14ac:dyDescent="0.25">
      <c r="B581" s="57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ht="18" customHeight="1" x14ac:dyDescent="0.25">
      <c r="B582" s="57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ht="18" customHeight="1" x14ac:dyDescent="0.25">
      <c r="B583" s="57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ht="18" customHeight="1" x14ac:dyDescent="0.25">
      <c r="B584" s="57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ht="18" customHeight="1" x14ac:dyDescent="0.25">
      <c r="B585" s="57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ht="18" customHeight="1" x14ac:dyDescent="0.25">
      <c r="B586" s="57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ht="18" customHeight="1" x14ac:dyDescent="0.25">
      <c r="B587" s="57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ht="18" customHeight="1" x14ac:dyDescent="0.25">
      <c r="B588" s="57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ht="18" customHeight="1" x14ac:dyDescent="0.25">
      <c r="B589" s="57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ht="18" customHeight="1" x14ac:dyDescent="0.25">
      <c r="B590" s="57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ht="18" customHeight="1" x14ac:dyDescent="0.25">
      <c r="B591" s="57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ht="18" customHeight="1" x14ac:dyDescent="0.25">
      <c r="B592" s="57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ht="18" customHeight="1" x14ac:dyDescent="0.25">
      <c r="B593" s="57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ht="18" customHeight="1" x14ac:dyDescent="0.25">
      <c r="B594" s="57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ht="18" customHeight="1" x14ac:dyDescent="0.25">
      <c r="B595" s="57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ht="18" customHeight="1" x14ac:dyDescent="0.25">
      <c r="B596" s="57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ht="18" customHeight="1" x14ac:dyDescent="0.25">
      <c r="B597" s="57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ht="18" customHeight="1" x14ac:dyDescent="0.25">
      <c r="B598" s="57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ht="18" customHeight="1" x14ac:dyDescent="0.25">
      <c r="B599" s="57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ht="18" customHeight="1" x14ac:dyDescent="0.25">
      <c r="B600" s="57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ht="18" customHeight="1" x14ac:dyDescent="0.25">
      <c r="B601" s="57"/>
      <c r="C601" s="57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ht="18" customHeight="1" x14ac:dyDescent="0.25">
      <c r="B602" s="57"/>
      <c r="C602" s="57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ht="18" customHeight="1" x14ac:dyDescent="0.25">
      <c r="B603" s="57"/>
      <c r="C603" s="57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ht="18" customHeight="1" x14ac:dyDescent="0.25">
      <c r="B604" s="57"/>
      <c r="C604" s="57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ht="18" customHeight="1" x14ac:dyDescent="0.25">
      <c r="B605" s="57"/>
      <c r="C605" s="57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ht="18" customHeight="1" x14ac:dyDescent="0.25">
      <c r="B606" s="57"/>
      <c r="C606" s="57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ht="18" customHeight="1" x14ac:dyDescent="0.25">
      <c r="B607" s="57"/>
      <c r="C607" s="57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ht="18" customHeight="1" x14ac:dyDescent="0.25">
      <c r="B608" s="57"/>
      <c r="C608" s="57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ht="18" customHeight="1" x14ac:dyDescent="0.25">
      <c r="B609" s="57"/>
      <c r="C609" s="57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ht="18" customHeight="1" x14ac:dyDescent="0.25">
      <c r="B610" s="57"/>
      <c r="C610" s="57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ht="18" customHeight="1" x14ac:dyDescent="0.25">
      <c r="B611" s="57"/>
      <c r="C611" s="57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ht="18" customHeight="1" x14ac:dyDescent="0.25">
      <c r="B612" s="57"/>
      <c r="C612" s="57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ht="18" customHeight="1" x14ac:dyDescent="0.25">
      <c r="B613" s="57"/>
      <c r="C613" s="57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ht="18" customHeight="1" x14ac:dyDescent="0.25">
      <c r="B614" s="57"/>
      <c r="C614" s="57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ht="18" customHeight="1" x14ac:dyDescent="0.25">
      <c r="B615" s="57"/>
      <c r="C615" s="57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ht="18" customHeight="1" x14ac:dyDescent="0.25">
      <c r="B616" s="57"/>
      <c r="C616" s="57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ht="18" customHeight="1" x14ac:dyDescent="0.25">
      <c r="B617" s="57"/>
      <c r="C617" s="57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ht="18" customHeight="1" x14ac:dyDescent="0.25">
      <c r="B618" s="57"/>
      <c r="C618" s="57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ht="18" customHeight="1" x14ac:dyDescent="0.25">
      <c r="B619" s="57"/>
      <c r="C619" s="57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ht="18" customHeight="1" x14ac:dyDescent="0.25">
      <c r="B620" s="57"/>
      <c r="C620" s="57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ht="18" customHeight="1" x14ac:dyDescent="0.25">
      <c r="B621" s="57"/>
      <c r="C621" s="57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ht="18" customHeight="1" x14ac:dyDescent="0.25">
      <c r="B622" s="57"/>
      <c r="C622" s="57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ht="18" customHeight="1" x14ac:dyDescent="0.25"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ht="18" customHeight="1" x14ac:dyDescent="0.25">
      <c r="B624" s="57"/>
      <c r="C624" s="57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ht="18" customHeight="1" x14ac:dyDescent="0.25"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ht="18" customHeight="1" x14ac:dyDescent="0.25">
      <c r="B626" s="57"/>
      <c r="C626" s="57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ht="18" customHeight="1" x14ac:dyDescent="0.25"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ht="18" customHeight="1" x14ac:dyDescent="0.25">
      <c r="B628" s="57"/>
      <c r="C628" s="57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ht="18" customHeight="1" x14ac:dyDescent="0.25">
      <c r="B629" s="57"/>
      <c r="C629" s="57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ht="18" customHeight="1" x14ac:dyDescent="0.25">
      <c r="B630" s="57"/>
      <c r="C630" s="57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ht="18" customHeight="1" x14ac:dyDescent="0.25">
      <c r="B631" s="57"/>
      <c r="C631" s="57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ht="18" customHeight="1" x14ac:dyDescent="0.25">
      <c r="B632" s="57"/>
      <c r="C632" s="57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ht="18" customHeight="1" x14ac:dyDescent="0.25">
      <c r="B633" s="57"/>
      <c r="C633" s="57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ht="18" customHeight="1" x14ac:dyDescent="0.25">
      <c r="B634" s="57"/>
      <c r="C634" s="57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ht="18" customHeight="1" x14ac:dyDescent="0.25">
      <c r="B635" s="57"/>
      <c r="C635" s="57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ht="18" customHeight="1" x14ac:dyDescent="0.25">
      <c r="B636" s="57"/>
      <c r="C636" s="57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ht="18" customHeight="1" x14ac:dyDescent="0.25">
      <c r="B637" s="57"/>
      <c r="C637" s="57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ht="18" customHeight="1" x14ac:dyDescent="0.25">
      <c r="B638" s="57"/>
      <c r="C638" s="57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ht="18" customHeight="1" x14ac:dyDescent="0.25">
      <c r="B639" s="57"/>
      <c r="C639" s="57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ht="18" customHeight="1" x14ac:dyDescent="0.25">
      <c r="B640" s="57"/>
      <c r="C640" s="57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ht="18" customHeight="1" x14ac:dyDescent="0.25">
      <c r="B641" s="57"/>
      <c r="C641" s="57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ht="18" customHeight="1" x14ac:dyDescent="0.25">
      <c r="B642" s="57"/>
      <c r="C642" s="57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ht="18" customHeight="1" x14ac:dyDescent="0.25">
      <c r="B643" s="57"/>
      <c r="C643" s="57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ht="18" customHeight="1" x14ac:dyDescent="0.25">
      <c r="B644" s="57"/>
      <c r="C644" s="57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ht="18" customHeight="1" x14ac:dyDescent="0.25">
      <c r="B645" s="57"/>
      <c r="C645" s="57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ht="18" customHeight="1" x14ac:dyDescent="0.25">
      <c r="B646" s="57"/>
      <c r="C646" s="57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ht="18" customHeight="1" x14ac:dyDescent="0.25">
      <c r="B647" s="57"/>
      <c r="C647" s="57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ht="18" customHeight="1" x14ac:dyDescent="0.25">
      <c r="B648" s="57"/>
      <c r="C648" s="57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ht="18" customHeight="1" x14ac:dyDescent="0.25">
      <c r="B649" s="57"/>
      <c r="C649" s="57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ht="18" customHeight="1" x14ac:dyDescent="0.25">
      <c r="B650" s="57"/>
      <c r="C650" s="57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ht="18" customHeight="1" x14ac:dyDescent="0.25">
      <c r="B651" s="57"/>
      <c r="C651" s="57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ht="18" customHeight="1" x14ac:dyDescent="0.25">
      <c r="B652" s="57"/>
      <c r="C652" s="57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ht="18" customHeight="1" x14ac:dyDescent="0.25">
      <c r="B653" s="57"/>
      <c r="C653" s="57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ht="18" customHeight="1" x14ac:dyDescent="0.25">
      <c r="B654" s="57"/>
      <c r="C654" s="57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ht="18" customHeight="1" x14ac:dyDescent="0.25">
      <c r="B655" s="57"/>
      <c r="C655" s="57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ht="18" customHeight="1" x14ac:dyDescent="0.25">
      <c r="B656" s="57"/>
      <c r="C656" s="57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ht="18" customHeight="1" x14ac:dyDescent="0.25">
      <c r="B657" s="57"/>
      <c r="C657" s="57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ht="18" customHeight="1" x14ac:dyDescent="0.25">
      <c r="B658" s="57"/>
      <c r="C658" s="57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ht="18" customHeight="1" x14ac:dyDescent="0.25">
      <c r="B659" s="57"/>
      <c r="C659" s="57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ht="18" customHeight="1" x14ac:dyDescent="0.25">
      <c r="B660" s="57"/>
      <c r="C660" s="57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ht="18" customHeight="1" x14ac:dyDescent="0.25">
      <c r="B661" s="57"/>
      <c r="C661" s="57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ht="18" customHeight="1" x14ac:dyDescent="0.25">
      <c r="B662" s="57"/>
      <c r="C662" s="57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ht="18" customHeight="1" x14ac:dyDescent="0.25">
      <c r="B663" s="57"/>
      <c r="C663" s="57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ht="18" customHeight="1" x14ac:dyDescent="0.25">
      <c r="B664" s="57"/>
      <c r="C664" s="57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ht="18" customHeight="1" x14ac:dyDescent="0.25">
      <c r="B665" s="57"/>
      <c r="C665" s="57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ht="18" customHeight="1" x14ac:dyDescent="0.25">
      <c r="B666" s="57"/>
      <c r="C666" s="57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ht="18" customHeight="1" x14ac:dyDescent="0.25">
      <c r="B667" s="57"/>
      <c r="C667" s="57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ht="18" customHeight="1" x14ac:dyDescent="0.25">
      <c r="B668" s="57"/>
      <c r="C668" s="57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ht="18" customHeight="1" x14ac:dyDescent="0.25">
      <c r="B669" s="57"/>
      <c r="C669" s="57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ht="18" customHeight="1" x14ac:dyDescent="0.25">
      <c r="B670" s="57"/>
      <c r="C670" s="57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ht="18" customHeight="1" x14ac:dyDescent="0.25">
      <c r="B671" s="57"/>
      <c r="C671" s="57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ht="18" customHeight="1" x14ac:dyDescent="0.25">
      <c r="B672" s="57"/>
      <c r="C672" s="57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ht="18" customHeight="1" x14ac:dyDescent="0.25">
      <c r="B673" s="57"/>
      <c r="C673" s="57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ht="18" customHeight="1" x14ac:dyDescent="0.25">
      <c r="B674" s="57"/>
      <c r="C674" s="57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ht="18" customHeight="1" x14ac:dyDescent="0.25">
      <c r="B675" s="57"/>
      <c r="C675" s="57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ht="18" customHeight="1" x14ac:dyDescent="0.25">
      <c r="B676" s="57"/>
      <c r="C676" s="57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ht="18" customHeight="1" x14ac:dyDescent="0.25">
      <c r="B677" s="57"/>
      <c r="C677" s="57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ht="18" customHeight="1" x14ac:dyDescent="0.25">
      <c r="B678" s="57"/>
      <c r="C678" s="57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ht="18" customHeight="1" x14ac:dyDescent="0.25">
      <c r="B679" s="57"/>
      <c r="C679" s="57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ht="18" customHeight="1" x14ac:dyDescent="0.25">
      <c r="B680" s="57"/>
      <c r="C680" s="57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ht="18" customHeight="1" x14ac:dyDescent="0.25">
      <c r="B681" s="57"/>
      <c r="C681" s="57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ht="18" customHeight="1" x14ac:dyDescent="0.25">
      <c r="B682" s="57"/>
      <c r="C682" s="57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ht="18" customHeight="1" x14ac:dyDescent="0.25">
      <c r="B683" s="57"/>
      <c r="C683" s="57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ht="18" customHeight="1" x14ac:dyDescent="0.25">
      <c r="B684" s="57"/>
      <c r="C684" s="57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ht="18" customHeight="1" x14ac:dyDescent="0.25">
      <c r="B685" s="57"/>
      <c r="C685" s="57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ht="18" customHeight="1" x14ac:dyDescent="0.25">
      <c r="B686" s="57"/>
      <c r="C686" s="57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ht="18" customHeight="1" x14ac:dyDescent="0.25">
      <c r="B687" s="57"/>
      <c r="C687" s="57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ht="18" customHeight="1" x14ac:dyDescent="0.25">
      <c r="B688" s="57"/>
      <c r="C688" s="57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ht="18" customHeight="1" x14ac:dyDescent="0.25">
      <c r="B689" s="57"/>
      <c r="C689" s="57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ht="18" customHeight="1" x14ac:dyDescent="0.25">
      <c r="B690" s="57"/>
      <c r="C690" s="57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ht="18" customHeight="1" x14ac:dyDescent="0.25">
      <c r="B691" s="57"/>
      <c r="C691" s="57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ht="18" customHeight="1" x14ac:dyDescent="0.25">
      <c r="B692" s="57"/>
      <c r="C692" s="57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ht="18" customHeight="1" x14ac:dyDescent="0.25">
      <c r="B693" s="57"/>
      <c r="C693" s="57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ht="18" customHeight="1" x14ac:dyDescent="0.25">
      <c r="B694" s="57"/>
      <c r="C694" s="57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ht="18" customHeight="1" x14ac:dyDescent="0.25">
      <c r="B695" s="57"/>
      <c r="C695" s="57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ht="18" customHeight="1" x14ac:dyDescent="0.25">
      <c r="B696" s="57"/>
      <c r="C696" s="57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ht="18" customHeight="1" x14ac:dyDescent="0.25">
      <c r="B697" s="57"/>
      <c r="C697" s="57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ht="18" customHeight="1" x14ac:dyDescent="0.25">
      <c r="B698" s="57"/>
      <c r="C698" s="57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ht="18" customHeight="1" x14ac:dyDescent="0.25">
      <c r="B699" s="57"/>
      <c r="C699" s="57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ht="18" customHeight="1" x14ac:dyDescent="0.25">
      <c r="B700" s="57"/>
      <c r="C700" s="57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ht="18" customHeight="1" x14ac:dyDescent="0.25">
      <c r="B701" s="57"/>
      <c r="C701" s="57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ht="18" customHeight="1" x14ac:dyDescent="0.25">
      <c r="B702" s="57"/>
      <c r="C702" s="57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ht="18" customHeight="1" x14ac:dyDescent="0.25">
      <c r="B703" s="57"/>
      <c r="C703" s="57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ht="18" customHeight="1" x14ac:dyDescent="0.25">
      <c r="B704" s="57"/>
      <c r="C704" s="57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ht="18" customHeight="1" x14ac:dyDescent="0.25">
      <c r="B705" s="57"/>
      <c r="C705" s="57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ht="18" customHeight="1" x14ac:dyDescent="0.25">
      <c r="B706" s="57"/>
      <c r="C706" s="57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ht="18" customHeight="1" x14ac:dyDescent="0.25">
      <c r="B707" s="57"/>
      <c r="C707" s="57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ht="18" customHeight="1" x14ac:dyDescent="0.25">
      <c r="B708" s="57"/>
      <c r="C708" s="57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ht="18" customHeight="1" x14ac:dyDescent="0.25">
      <c r="B709" s="57"/>
      <c r="C709" s="57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ht="18" customHeight="1" x14ac:dyDescent="0.25">
      <c r="B710" s="57"/>
      <c r="C710" s="57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ht="18" customHeight="1" x14ac:dyDescent="0.25">
      <c r="B711" s="57"/>
      <c r="C711" s="57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ht="18" customHeight="1" x14ac:dyDescent="0.25">
      <c r="B712" s="57"/>
      <c r="C712" s="57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ht="18" customHeight="1" x14ac:dyDescent="0.25">
      <c r="B713" s="57"/>
      <c r="C713" s="57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ht="18" customHeight="1" x14ac:dyDescent="0.25">
      <c r="B714" s="57"/>
      <c r="C714" s="57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ht="18" customHeight="1" x14ac:dyDescent="0.25">
      <c r="B715" s="57"/>
      <c r="C715" s="57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ht="18" customHeight="1" x14ac:dyDescent="0.25">
      <c r="B716" s="57"/>
      <c r="C716" s="57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ht="18" customHeight="1" x14ac:dyDescent="0.25">
      <c r="B717" s="57"/>
      <c r="C717" s="57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ht="18" customHeight="1" x14ac:dyDescent="0.25">
      <c r="B718" s="57"/>
      <c r="C718" s="57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ht="18" customHeight="1" x14ac:dyDescent="0.25">
      <c r="B719" s="57"/>
      <c r="C719" s="57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ht="18" customHeight="1" x14ac:dyDescent="0.25">
      <c r="B720" s="57"/>
      <c r="C720" s="57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ht="18" customHeight="1" x14ac:dyDescent="0.25">
      <c r="B721" s="57"/>
      <c r="C721" s="57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ht="18" customHeight="1" x14ac:dyDescent="0.25">
      <c r="B722" s="57"/>
      <c r="C722" s="57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ht="18" customHeight="1" x14ac:dyDescent="0.25">
      <c r="B723" s="57"/>
      <c r="C723" s="57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ht="18" customHeight="1" x14ac:dyDescent="0.25">
      <c r="B724" s="57"/>
      <c r="C724" s="57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ht="18" customHeight="1" x14ac:dyDescent="0.25">
      <c r="B725" s="57"/>
      <c r="C725" s="57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ht="18" customHeight="1" x14ac:dyDescent="0.25">
      <c r="B726" s="57"/>
      <c r="C726" s="57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ht="18" customHeight="1" x14ac:dyDescent="0.25">
      <c r="B727" s="57"/>
      <c r="C727" s="57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ht="18" customHeight="1" x14ac:dyDescent="0.25">
      <c r="B728" s="57"/>
      <c r="C728" s="57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ht="18" customHeight="1" x14ac:dyDescent="0.25">
      <c r="B729" s="57"/>
      <c r="C729" s="57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ht="18" customHeight="1" x14ac:dyDescent="0.25">
      <c r="B730" s="57"/>
      <c r="C730" s="57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ht="18" customHeight="1" x14ac:dyDescent="0.25">
      <c r="B731" s="57"/>
      <c r="C731" s="57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ht="18" customHeight="1" x14ac:dyDescent="0.25">
      <c r="B732" s="57"/>
      <c r="C732" s="57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ht="18" customHeight="1" x14ac:dyDescent="0.25">
      <c r="B733" s="57"/>
      <c r="C733" s="57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ht="18" customHeight="1" x14ac:dyDescent="0.25">
      <c r="B734" s="57"/>
      <c r="C734" s="57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ht="18" customHeight="1" x14ac:dyDescent="0.25">
      <c r="B735" s="57"/>
      <c r="C735" s="57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ht="18" customHeight="1" x14ac:dyDescent="0.25">
      <c r="B736" s="57"/>
      <c r="C736" s="57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ht="18" customHeight="1" x14ac:dyDescent="0.25">
      <c r="B737" s="57"/>
      <c r="C737" s="57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ht="18" customHeight="1" x14ac:dyDescent="0.25">
      <c r="B738" s="57"/>
      <c r="C738" s="57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ht="18" customHeight="1" x14ac:dyDescent="0.25">
      <c r="B739" s="57"/>
      <c r="C739" s="57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ht="18" customHeight="1" x14ac:dyDescent="0.25">
      <c r="B740" s="57"/>
      <c r="C740" s="57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ht="18" customHeight="1" x14ac:dyDescent="0.25">
      <c r="B741" s="57"/>
      <c r="C741" s="57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ht="18" customHeight="1" x14ac:dyDescent="0.25">
      <c r="B742" s="57"/>
      <c r="C742" s="57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ht="18" customHeight="1" x14ac:dyDescent="0.25">
      <c r="B743" s="57"/>
      <c r="C743" s="57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ht="18" customHeight="1" x14ac:dyDescent="0.25">
      <c r="B744" s="57"/>
      <c r="C744" s="57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ht="18" customHeight="1" x14ac:dyDescent="0.25">
      <c r="B745" s="57"/>
      <c r="C745" s="57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ht="18" customHeight="1" x14ac:dyDescent="0.25">
      <c r="B746" s="57"/>
      <c r="C746" s="57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ht="18" customHeight="1" x14ac:dyDescent="0.25">
      <c r="B747" s="57"/>
      <c r="C747" s="57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ht="18" customHeight="1" x14ac:dyDescent="0.25">
      <c r="B748" s="57"/>
      <c r="C748" s="57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ht="18" customHeight="1" x14ac:dyDescent="0.25">
      <c r="B749" s="57"/>
      <c r="C749" s="57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ht="18" customHeight="1" x14ac:dyDescent="0.25">
      <c r="B750" s="57"/>
      <c r="C750" s="57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ht="18" customHeight="1" x14ac:dyDescent="0.25">
      <c r="B751" s="57"/>
      <c r="C751" s="57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ht="18" customHeight="1" x14ac:dyDescent="0.25">
      <c r="B752" s="57"/>
      <c r="C752" s="57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ht="18" customHeight="1" x14ac:dyDescent="0.25">
      <c r="B753" s="57"/>
      <c r="C753" s="57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ht="18" customHeight="1" x14ac:dyDescent="0.25">
      <c r="B754" s="57"/>
      <c r="C754" s="57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ht="18" customHeight="1" x14ac:dyDescent="0.25">
      <c r="B755" s="57"/>
      <c r="C755" s="57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ht="18" customHeight="1" x14ac:dyDescent="0.25">
      <c r="B756" s="57"/>
      <c r="C756" s="57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ht="18" customHeight="1" x14ac:dyDescent="0.25">
      <c r="B757" s="57"/>
      <c r="C757" s="57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ht="18" customHeight="1" x14ac:dyDescent="0.25">
      <c r="B758" s="57"/>
      <c r="C758" s="57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ht="18" customHeight="1" x14ac:dyDescent="0.25">
      <c r="B759" s="57"/>
      <c r="C759" s="57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ht="18" customHeight="1" x14ac:dyDescent="0.25">
      <c r="B760" s="57"/>
      <c r="C760" s="57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ht="18" customHeight="1" x14ac:dyDescent="0.25">
      <c r="B761" s="57"/>
      <c r="C761" s="57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ht="18" customHeight="1" x14ac:dyDescent="0.25">
      <c r="B762" s="57"/>
      <c r="C762" s="57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ht="18" customHeight="1" x14ac:dyDescent="0.25">
      <c r="B763" s="57"/>
      <c r="C763" s="57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ht="18" customHeight="1" x14ac:dyDescent="0.25">
      <c r="B764" s="57"/>
      <c r="C764" s="57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ht="18" customHeight="1" x14ac:dyDescent="0.25">
      <c r="B765" s="57"/>
      <c r="C765" s="57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ht="18" customHeight="1" x14ac:dyDescent="0.25">
      <c r="B766" s="57"/>
      <c r="C766" s="57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ht="18" customHeight="1" x14ac:dyDescent="0.25">
      <c r="B767" s="57"/>
      <c r="C767" s="57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ht="18" customHeight="1" x14ac:dyDescent="0.25">
      <c r="B768" s="57"/>
      <c r="C768" s="57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ht="18" customHeight="1" x14ac:dyDescent="0.25">
      <c r="B769" s="57"/>
      <c r="C769" s="57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ht="18" customHeight="1" x14ac:dyDescent="0.25">
      <c r="B770" s="57"/>
      <c r="C770" s="57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ht="18" customHeight="1" x14ac:dyDescent="0.25">
      <c r="B771" s="57"/>
      <c r="C771" s="57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ht="18" customHeight="1" x14ac:dyDescent="0.25">
      <c r="B772" s="57"/>
      <c r="C772" s="57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ht="18" customHeight="1" x14ac:dyDescent="0.25">
      <c r="B773" s="57"/>
      <c r="C773" s="57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ht="18" customHeight="1" x14ac:dyDescent="0.25">
      <c r="B774" s="57"/>
      <c r="C774" s="57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ht="18" customHeight="1" x14ac:dyDescent="0.25">
      <c r="B775" s="57"/>
      <c r="C775" s="57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ht="18" customHeight="1" x14ac:dyDescent="0.25">
      <c r="B776" s="57"/>
      <c r="C776" s="57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ht="18" customHeight="1" x14ac:dyDescent="0.25">
      <c r="B777" s="57"/>
      <c r="C777" s="57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ht="18" customHeight="1" x14ac:dyDescent="0.25">
      <c r="B778" s="57"/>
      <c r="C778" s="57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ht="18" customHeight="1" x14ac:dyDescent="0.25">
      <c r="B779" s="57"/>
      <c r="C779" s="57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ht="18" customHeight="1" x14ac:dyDescent="0.25">
      <c r="B780" s="57"/>
      <c r="C780" s="57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ht="18" customHeight="1" x14ac:dyDescent="0.25">
      <c r="B781" s="57"/>
      <c r="C781" s="57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ht="18" customHeight="1" x14ac:dyDescent="0.25">
      <c r="B782" s="57"/>
      <c r="C782" s="57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ht="18" customHeight="1" x14ac:dyDescent="0.25">
      <c r="B783" s="57"/>
      <c r="C783" s="57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ht="18" customHeight="1" x14ac:dyDescent="0.25">
      <c r="B784" s="57"/>
      <c r="C784" s="57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ht="18" customHeight="1" x14ac:dyDescent="0.25">
      <c r="B785" s="57"/>
      <c r="C785" s="57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ht="18" customHeight="1" x14ac:dyDescent="0.25">
      <c r="B786" s="57"/>
      <c r="C786" s="57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ht="18" customHeight="1" x14ac:dyDescent="0.25">
      <c r="B787" s="57"/>
      <c r="C787" s="57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ht="18" customHeight="1" x14ac:dyDescent="0.25">
      <c r="B788" s="57"/>
      <c r="C788" s="57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ht="18" customHeight="1" x14ac:dyDescent="0.25">
      <c r="B789" s="57"/>
      <c r="C789" s="57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ht="18" customHeight="1" x14ac:dyDescent="0.25">
      <c r="B790" s="57"/>
      <c r="C790" s="57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ht="18" customHeight="1" x14ac:dyDescent="0.25">
      <c r="B791" s="57"/>
      <c r="C791" s="57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ht="18" customHeight="1" x14ac:dyDescent="0.25">
      <c r="B792" s="57"/>
      <c r="C792" s="57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ht="18" customHeight="1" x14ac:dyDescent="0.25">
      <c r="B793" s="57"/>
      <c r="C793" s="57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ht="18" customHeight="1" x14ac:dyDescent="0.25">
      <c r="B794" s="57"/>
      <c r="C794" s="57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ht="18" customHeight="1" x14ac:dyDescent="0.25">
      <c r="B795" s="57"/>
      <c r="C795" s="57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ht="18" customHeight="1" x14ac:dyDescent="0.25">
      <c r="B796" s="57"/>
      <c r="C796" s="57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ht="18" customHeight="1" x14ac:dyDescent="0.25">
      <c r="B797" s="57"/>
      <c r="C797" s="57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ht="18" customHeight="1" x14ac:dyDescent="0.25">
      <c r="B798" s="57"/>
      <c r="C798" s="57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ht="18" customHeight="1" x14ac:dyDescent="0.25">
      <c r="B799" s="57"/>
      <c r="C799" s="57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ht="18" customHeight="1" x14ac:dyDescent="0.25">
      <c r="B800" s="57"/>
      <c r="C800" s="57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ht="18" customHeight="1" x14ac:dyDescent="0.25">
      <c r="B801" s="57"/>
      <c r="C801" s="57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ht="18" customHeight="1" x14ac:dyDescent="0.25">
      <c r="B802" s="57"/>
      <c r="C802" s="57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ht="18" customHeight="1" x14ac:dyDescent="0.25">
      <c r="B803" s="57"/>
      <c r="C803" s="57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ht="18" customHeight="1" x14ac:dyDescent="0.25">
      <c r="B804" s="57"/>
      <c r="C804" s="57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ht="18" customHeight="1" x14ac:dyDescent="0.25">
      <c r="B805" s="57"/>
      <c r="C805" s="57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ht="18" customHeight="1" x14ac:dyDescent="0.25">
      <c r="B806" s="57"/>
      <c r="C806" s="57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ht="18" customHeight="1" x14ac:dyDescent="0.25">
      <c r="B807" s="57"/>
      <c r="C807" s="57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ht="18" customHeight="1" x14ac:dyDescent="0.25">
      <c r="B808" s="57"/>
      <c r="C808" s="57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ht="18" customHeight="1" x14ac:dyDescent="0.25">
      <c r="B809" s="57"/>
      <c r="C809" s="57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ht="18" customHeight="1" x14ac:dyDescent="0.25">
      <c r="B810" s="57"/>
      <c r="C810" s="57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ht="18" customHeight="1" x14ac:dyDescent="0.25">
      <c r="B811" s="57"/>
      <c r="C811" s="57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ht="18" customHeight="1" x14ac:dyDescent="0.25">
      <c r="B812" s="57"/>
      <c r="C812" s="57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ht="18" customHeight="1" x14ac:dyDescent="0.25">
      <c r="B813" s="57"/>
      <c r="C813" s="57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ht="18" customHeight="1" x14ac:dyDescent="0.25">
      <c r="B814" s="57"/>
      <c r="C814" s="57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ht="18" customHeight="1" x14ac:dyDescent="0.25">
      <c r="B815" s="57"/>
      <c r="C815" s="57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ht="18" customHeight="1" x14ac:dyDescent="0.25">
      <c r="B816" s="57"/>
      <c r="C816" s="57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ht="18" customHeight="1" x14ac:dyDescent="0.25">
      <c r="B817" s="57"/>
      <c r="C817" s="57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ht="18" customHeight="1" x14ac:dyDescent="0.25">
      <c r="B818" s="57"/>
      <c r="C818" s="57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ht="18" customHeight="1" x14ac:dyDescent="0.25">
      <c r="B819" s="57"/>
      <c r="C819" s="57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ht="18" customHeight="1" x14ac:dyDescent="0.25">
      <c r="B820" s="57"/>
      <c r="C820" s="57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ht="18" customHeight="1" x14ac:dyDescent="0.25">
      <c r="B821" s="57"/>
      <c r="C821" s="57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ht="18" customHeight="1" x14ac:dyDescent="0.25">
      <c r="B822" s="57"/>
      <c r="C822" s="57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ht="18" customHeight="1" x14ac:dyDescent="0.25">
      <c r="B823" s="57"/>
      <c r="C823" s="57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ht="18" customHeight="1" x14ac:dyDescent="0.25">
      <c r="B824" s="57"/>
      <c r="C824" s="57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ht="18" customHeight="1" x14ac:dyDescent="0.25">
      <c r="B825" s="57"/>
      <c r="C825" s="57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ht="18" customHeight="1" x14ac:dyDescent="0.25">
      <c r="B826" s="57"/>
      <c r="C826" s="57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ht="18" customHeight="1" x14ac:dyDescent="0.25">
      <c r="B827" s="57"/>
      <c r="C827" s="57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ht="18" customHeight="1" x14ac:dyDescent="0.25">
      <c r="B828" s="57"/>
      <c r="C828" s="57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ht="18" customHeight="1" x14ac:dyDescent="0.25">
      <c r="B829" s="57"/>
      <c r="C829" s="57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ht="18" customHeight="1" x14ac:dyDescent="0.25">
      <c r="B830" s="57"/>
      <c r="C830" s="57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ht="18" customHeight="1" x14ac:dyDescent="0.25">
      <c r="B831" s="57"/>
      <c r="C831" s="57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ht="18" customHeight="1" x14ac:dyDescent="0.25">
      <c r="B832" s="57"/>
      <c r="C832" s="57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ht="18" customHeight="1" x14ac:dyDescent="0.25">
      <c r="B833" s="57"/>
      <c r="C833" s="57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ht="18" customHeight="1" x14ac:dyDescent="0.25">
      <c r="B834" s="57"/>
      <c r="C834" s="57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ht="18" customHeight="1" x14ac:dyDescent="0.25">
      <c r="B835" s="57"/>
      <c r="C835" s="57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ht="18" customHeight="1" x14ac:dyDescent="0.25">
      <c r="B836" s="57"/>
      <c r="C836" s="57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ht="18" customHeight="1" x14ac:dyDescent="0.25">
      <c r="B837" s="57"/>
      <c r="C837" s="57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ht="18" customHeight="1" x14ac:dyDescent="0.25">
      <c r="B838" s="57"/>
      <c r="C838" s="57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ht="18" customHeight="1" x14ac:dyDescent="0.25">
      <c r="B839" s="57"/>
      <c r="C839" s="57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ht="18" customHeight="1" x14ac:dyDescent="0.25">
      <c r="B840" s="57"/>
      <c r="C840" s="57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ht="18" customHeight="1" x14ac:dyDescent="0.25">
      <c r="B841" s="57"/>
      <c r="C841" s="57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ht="18" customHeight="1" x14ac:dyDescent="0.25">
      <c r="B842" s="57"/>
      <c r="C842" s="57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ht="18" customHeight="1" x14ac:dyDescent="0.25">
      <c r="B843" s="57"/>
      <c r="C843" s="57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ht="18" customHeight="1" x14ac:dyDescent="0.25">
      <c r="B844" s="57"/>
      <c r="C844" s="57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ht="18" customHeight="1" x14ac:dyDescent="0.25">
      <c r="B845" s="57"/>
      <c r="C845" s="57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ht="18" customHeight="1" x14ac:dyDescent="0.25">
      <c r="B846" s="57"/>
      <c r="C846" s="57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ht="18" customHeight="1" x14ac:dyDescent="0.25">
      <c r="B847" s="57"/>
      <c r="C847" s="57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ht="18" customHeight="1" x14ac:dyDescent="0.25">
      <c r="B848" s="57"/>
      <c r="C848" s="57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ht="18" customHeight="1" x14ac:dyDescent="0.25">
      <c r="B849" s="57"/>
      <c r="C849" s="57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ht="18" customHeight="1" x14ac:dyDescent="0.25">
      <c r="B850" s="57"/>
      <c r="C850" s="57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ht="18" customHeight="1" x14ac:dyDescent="0.25">
      <c r="B851" s="57"/>
      <c r="C851" s="57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ht="18" customHeight="1" x14ac:dyDescent="0.25">
      <c r="B852" s="57"/>
      <c r="C852" s="57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ht="18" customHeight="1" x14ac:dyDescent="0.25">
      <c r="B853" s="57"/>
      <c r="C853" s="57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ht="18" customHeight="1" x14ac:dyDescent="0.25">
      <c r="B854" s="57"/>
      <c r="C854" s="57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ht="18" customHeight="1" x14ac:dyDescent="0.25">
      <c r="B855" s="57"/>
      <c r="C855" s="57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ht="18" customHeight="1" x14ac:dyDescent="0.25">
      <c r="B856" s="57"/>
      <c r="C856" s="57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ht="18" customHeight="1" x14ac:dyDescent="0.25">
      <c r="B857" s="57"/>
      <c r="C857" s="57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ht="18" customHeight="1" x14ac:dyDescent="0.25">
      <c r="B858" s="57"/>
      <c r="C858" s="57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ht="18" customHeight="1" x14ac:dyDescent="0.25">
      <c r="B859" s="57"/>
      <c r="C859" s="57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ht="18" customHeight="1" x14ac:dyDescent="0.25">
      <c r="B860" s="57"/>
      <c r="C860" s="57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ht="18" customHeight="1" x14ac:dyDescent="0.25">
      <c r="B861" s="57"/>
      <c r="C861" s="57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ht="18" customHeight="1" x14ac:dyDescent="0.25">
      <c r="B862" s="57"/>
      <c r="C862" s="57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ht="18" customHeight="1" x14ac:dyDescent="0.25">
      <c r="B863" s="57"/>
      <c r="C863" s="57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ht="18" customHeight="1" x14ac:dyDescent="0.25">
      <c r="B864" s="57"/>
      <c r="C864" s="57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ht="18" customHeight="1" x14ac:dyDescent="0.25">
      <c r="B865" s="57"/>
      <c r="C865" s="57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ht="18" customHeight="1" x14ac:dyDescent="0.25">
      <c r="B866" s="57"/>
      <c r="C866" s="57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ht="18" customHeight="1" x14ac:dyDescent="0.25">
      <c r="B867" s="57"/>
      <c r="C867" s="57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ht="18" customHeight="1" x14ac:dyDescent="0.25">
      <c r="B868" s="57"/>
      <c r="C868" s="57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ht="18" customHeight="1" x14ac:dyDescent="0.25">
      <c r="B869" s="57"/>
      <c r="C869" s="57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ht="18" customHeight="1" x14ac:dyDescent="0.25">
      <c r="B870" s="57"/>
      <c r="C870" s="57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ht="18" customHeight="1" x14ac:dyDescent="0.25">
      <c r="B871" s="57"/>
      <c r="C871" s="57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ht="18" customHeight="1" x14ac:dyDescent="0.25">
      <c r="B872" s="57"/>
      <c r="C872" s="57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ht="18" customHeight="1" x14ac:dyDescent="0.25">
      <c r="B873" s="57"/>
      <c r="C873" s="57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ht="18" customHeight="1" x14ac:dyDescent="0.25">
      <c r="B874" s="57"/>
      <c r="C874" s="57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ht="18" customHeight="1" x14ac:dyDescent="0.25">
      <c r="B875" s="57"/>
      <c r="C875" s="57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ht="18" customHeight="1" x14ac:dyDescent="0.25">
      <c r="B876" s="57"/>
      <c r="C876" s="57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ht="18" customHeight="1" x14ac:dyDescent="0.25">
      <c r="B877" s="57"/>
      <c r="C877" s="57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ht="18" customHeight="1" x14ac:dyDescent="0.25">
      <c r="B878" s="57"/>
      <c r="C878" s="57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ht="18" customHeight="1" x14ac:dyDescent="0.25">
      <c r="B879" s="57"/>
      <c r="C879" s="57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ht="18" customHeight="1" x14ac:dyDescent="0.25">
      <c r="B880" s="57"/>
      <c r="C880" s="57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ht="18" customHeight="1" x14ac:dyDescent="0.25">
      <c r="B881" s="57"/>
      <c r="C881" s="57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ht="18" customHeight="1" x14ac:dyDescent="0.25">
      <c r="B882" s="57"/>
      <c r="C882" s="57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ht="18" customHeight="1" x14ac:dyDescent="0.25">
      <c r="B883" s="57"/>
      <c r="C883" s="57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ht="18" customHeight="1" x14ac:dyDescent="0.25">
      <c r="B884" s="57"/>
      <c r="C884" s="57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ht="18" customHeight="1" x14ac:dyDescent="0.25">
      <c r="B885" s="57"/>
      <c r="C885" s="57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ht="18" customHeight="1" x14ac:dyDescent="0.25">
      <c r="B886" s="57"/>
      <c r="C886" s="57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ht="18" customHeight="1" x14ac:dyDescent="0.25">
      <c r="B887" s="57"/>
      <c r="C887" s="57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ht="18" customHeight="1" x14ac:dyDescent="0.25">
      <c r="B888" s="57"/>
      <c r="C888" s="57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ht="18" customHeight="1" x14ac:dyDescent="0.25">
      <c r="B889" s="57"/>
      <c r="C889" s="57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ht="18" customHeight="1" x14ac:dyDescent="0.25">
      <c r="B890" s="57"/>
      <c r="C890" s="57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ht="18" customHeight="1" x14ac:dyDescent="0.25">
      <c r="B891" s="57"/>
      <c r="C891" s="57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ht="18" customHeight="1" x14ac:dyDescent="0.25">
      <c r="B892" s="57"/>
      <c r="C892" s="57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ht="18" customHeight="1" x14ac:dyDescent="0.25">
      <c r="B893" s="57"/>
      <c r="C893" s="57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ht="18" customHeight="1" x14ac:dyDescent="0.25">
      <c r="B894" s="57"/>
      <c r="C894" s="57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ht="18" customHeight="1" x14ac:dyDescent="0.25">
      <c r="B895" s="57"/>
      <c r="C895" s="57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ht="18" customHeight="1" x14ac:dyDescent="0.25">
      <c r="B896" s="57"/>
      <c r="C896" s="57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ht="18" customHeight="1" x14ac:dyDescent="0.25">
      <c r="B897" s="57"/>
      <c r="C897" s="57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ht="18" customHeight="1" x14ac:dyDescent="0.25">
      <c r="B898" s="57"/>
      <c r="C898" s="57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ht="18" customHeight="1" x14ac:dyDescent="0.25">
      <c r="B899" s="57"/>
      <c r="C899" s="57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ht="18" customHeight="1" x14ac:dyDescent="0.25">
      <c r="B900" s="57"/>
      <c r="C900" s="57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ht="18" customHeight="1" x14ac:dyDescent="0.25">
      <c r="B901" s="57"/>
      <c r="C901" s="57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ht="18" customHeight="1" x14ac:dyDescent="0.25">
      <c r="B902" s="57"/>
      <c r="C902" s="57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ht="18" customHeight="1" x14ac:dyDescent="0.25">
      <c r="B903" s="57"/>
      <c r="C903" s="57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ht="18" customHeight="1" x14ac:dyDescent="0.25">
      <c r="B904" s="57"/>
      <c r="C904" s="57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ht="18" customHeight="1" x14ac:dyDescent="0.25">
      <c r="B905" s="57"/>
      <c r="C905" s="57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ht="18" customHeight="1" x14ac:dyDescent="0.25">
      <c r="B906" s="57"/>
      <c r="C906" s="57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ht="18" customHeight="1" x14ac:dyDescent="0.25">
      <c r="B907" s="57"/>
      <c r="C907" s="57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ht="18" customHeight="1" x14ac:dyDescent="0.25">
      <c r="B908" s="57"/>
      <c r="C908" s="57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ht="18" customHeight="1" x14ac:dyDescent="0.25">
      <c r="B909" s="57"/>
      <c r="C909" s="57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ht="18" customHeight="1" x14ac:dyDescent="0.25">
      <c r="B910" s="57"/>
      <c r="C910" s="57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ht="18" customHeight="1" x14ac:dyDescent="0.25">
      <c r="B911" s="57"/>
      <c r="C911" s="57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ht="18" customHeight="1" x14ac:dyDescent="0.25">
      <c r="B912" s="57"/>
      <c r="C912" s="57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ht="18" customHeight="1" x14ac:dyDescent="0.25">
      <c r="B913" s="57"/>
      <c r="C913" s="57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ht="18" customHeight="1" x14ac:dyDescent="0.25">
      <c r="B914" s="57"/>
      <c r="C914" s="57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ht="18" customHeight="1" x14ac:dyDescent="0.25">
      <c r="B915" s="57"/>
      <c r="C915" s="57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ht="18" customHeight="1" x14ac:dyDescent="0.25">
      <c r="B916" s="57"/>
      <c r="C916" s="57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ht="18" customHeight="1" x14ac:dyDescent="0.25">
      <c r="B917" s="57"/>
      <c r="C917" s="57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ht="18" customHeight="1" x14ac:dyDescent="0.25">
      <c r="B918" s="57"/>
      <c r="C918" s="57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ht="18" customHeight="1" x14ac:dyDescent="0.25">
      <c r="B919" s="57"/>
      <c r="C919" s="57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ht="18" customHeight="1" x14ac:dyDescent="0.25">
      <c r="B920" s="57"/>
      <c r="C920" s="57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ht="18" customHeight="1" x14ac:dyDescent="0.25">
      <c r="B921" s="57"/>
      <c r="C921" s="57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ht="18" customHeight="1" x14ac:dyDescent="0.25">
      <c r="B922" s="57"/>
      <c r="C922" s="57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ht="18" customHeight="1" x14ac:dyDescent="0.25">
      <c r="B923" s="57"/>
      <c r="C923" s="57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ht="18" customHeight="1" x14ac:dyDescent="0.25">
      <c r="B924" s="57"/>
      <c r="C924" s="57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ht="18" customHeight="1" x14ac:dyDescent="0.25">
      <c r="B925" s="57"/>
      <c r="C925" s="57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ht="18" customHeight="1" x14ac:dyDescent="0.25">
      <c r="B926" s="57"/>
      <c r="C926" s="57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ht="18" customHeight="1" x14ac:dyDescent="0.25">
      <c r="B927" s="57"/>
      <c r="C927" s="57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ht="18" customHeight="1" x14ac:dyDescent="0.25">
      <c r="B928" s="57"/>
      <c r="C928" s="57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ht="18" customHeight="1" x14ac:dyDescent="0.25">
      <c r="B929" s="57"/>
      <c r="C929" s="57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ht="18" customHeight="1" x14ac:dyDescent="0.25">
      <c r="B930" s="57"/>
      <c r="C930" s="57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ht="18" customHeight="1" x14ac:dyDescent="0.25">
      <c r="B931" s="57"/>
      <c r="C931" s="57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ht="18" customHeight="1" x14ac:dyDescent="0.25">
      <c r="B932" s="57"/>
      <c r="C932" s="57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ht="18" customHeight="1" x14ac:dyDescent="0.25">
      <c r="B933" s="57"/>
      <c r="C933" s="57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ht="18" customHeight="1" x14ac:dyDescent="0.25">
      <c r="B934" s="57"/>
      <c r="C934" s="57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ht="18" customHeight="1" x14ac:dyDescent="0.25">
      <c r="B935" s="57"/>
      <c r="C935" s="57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ht="18" customHeight="1" x14ac:dyDescent="0.25">
      <c r="B936" s="57"/>
      <c r="C936" s="57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ht="18" customHeight="1" x14ac:dyDescent="0.25">
      <c r="B937" s="57"/>
      <c r="C937" s="57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ht="18" customHeight="1" x14ac:dyDescent="0.25">
      <c r="B938" s="57"/>
      <c r="C938" s="57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ht="18" customHeight="1" x14ac:dyDescent="0.25">
      <c r="B939" s="57"/>
      <c r="C939" s="57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ht="18" customHeight="1" x14ac:dyDescent="0.25">
      <c r="B940" s="57"/>
      <c r="C940" s="57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ht="18" customHeight="1" x14ac:dyDescent="0.25">
      <c r="B941" s="57"/>
      <c r="C941" s="57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ht="18" customHeight="1" x14ac:dyDescent="0.25">
      <c r="B942" s="57"/>
      <c r="C942" s="57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ht="18" customHeight="1" x14ac:dyDescent="0.25">
      <c r="B943" s="57"/>
      <c r="C943" s="57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ht="18" customHeight="1" x14ac:dyDescent="0.25">
      <c r="B944" s="57"/>
      <c r="C944" s="57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ht="18" customHeight="1" x14ac:dyDescent="0.25">
      <c r="B945" s="57"/>
      <c r="C945" s="57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ht="18" customHeight="1" x14ac:dyDescent="0.25">
      <c r="B946" s="57"/>
      <c r="C946" s="57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ht="18" customHeight="1" x14ac:dyDescent="0.25">
      <c r="B947" s="57"/>
      <c r="C947" s="57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ht="18" customHeight="1" x14ac:dyDescent="0.25">
      <c r="B948" s="57"/>
      <c r="C948" s="57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ht="18" customHeight="1" x14ac:dyDescent="0.25">
      <c r="B949" s="57"/>
      <c r="C949" s="57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ht="18" customHeight="1" x14ac:dyDescent="0.25">
      <c r="B950" s="57"/>
      <c r="C950" s="57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ht="18" customHeight="1" x14ac:dyDescent="0.25">
      <c r="B951" s="57"/>
      <c r="C951" s="57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ht="18" customHeight="1" x14ac:dyDescent="0.25">
      <c r="B952" s="57"/>
      <c r="C952" s="57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ht="18" customHeight="1" x14ac:dyDescent="0.25">
      <c r="B953" s="57"/>
      <c r="C953" s="57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ht="18" customHeight="1" x14ac:dyDescent="0.25">
      <c r="B954" s="57"/>
      <c r="C954" s="57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ht="18" customHeight="1" x14ac:dyDescent="0.25">
      <c r="B955" s="57"/>
      <c r="C955" s="57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ht="18" customHeight="1" x14ac:dyDescent="0.25">
      <c r="B956" s="57"/>
      <c r="C956" s="57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ht="18" customHeight="1" x14ac:dyDescent="0.25">
      <c r="B957" s="57"/>
      <c r="C957" s="57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ht="18" customHeight="1" x14ac:dyDescent="0.25">
      <c r="B958" s="57"/>
      <c r="C958" s="57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ht="18" customHeight="1" x14ac:dyDescent="0.25">
      <c r="B959" s="57"/>
      <c r="C959" s="57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ht="18" customHeight="1" x14ac:dyDescent="0.25">
      <c r="B960" s="57"/>
      <c r="C960" s="57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ht="18" customHeight="1" x14ac:dyDescent="0.25">
      <c r="B961" s="57"/>
      <c r="C961" s="57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ht="18" customHeight="1" x14ac:dyDescent="0.25">
      <c r="B962" s="57"/>
      <c r="C962" s="57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ht="18" customHeight="1" x14ac:dyDescent="0.25">
      <c r="B963" s="57"/>
      <c r="C963" s="57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ht="18" customHeight="1" x14ac:dyDescent="0.25">
      <c r="B964" s="57"/>
      <c r="C964" s="57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ht="18" customHeight="1" x14ac:dyDescent="0.25">
      <c r="B965" s="57"/>
      <c r="C965" s="57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ht="18" customHeight="1" x14ac:dyDescent="0.25">
      <c r="B966" s="57"/>
      <c r="C966" s="57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ht="18" customHeight="1" x14ac:dyDescent="0.25">
      <c r="B967" s="57"/>
      <c r="C967" s="57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ht="18" customHeight="1" x14ac:dyDescent="0.25">
      <c r="B968" s="57"/>
      <c r="C968" s="57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ht="18" customHeight="1" x14ac:dyDescent="0.25">
      <c r="B969" s="57"/>
      <c r="C969" s="57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ht="18" customHeight="1" x14ac:dyDescent="0.25">
      <c r="B970" s="57"/>
      <c r="C970" s="57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ht="18" customHeight="1" x14ac:dyDescent="0.25">
      <c r="B971" s="57"/>
      <c r="C971" s="57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ht="18" customHeight="1" x14ac:dyDescent="0.25">
      <c r="B972" s="57"/>
      <c r="C972" s="57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ht="18" customHeight="1" x14ac:dyDescent="0.25">
      <c r="B973" s="57"/>
      <c r="C973" s="57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ht="18" customHeight="1" x14ac:dyDescent="0.25">
      <c r="B974" s="57"/>
      <c r="C974" s="57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ht="18" customHeight="1" x14ac:dyDescent="0.25">
      <c r="B975" s="57"/>
      <c r="C975" s="57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ht="18" customHeight="1" x14ac:dyDescent="0.25">
      <c r="B976" s="57"/>
      <c r="C976" s="57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ht="18" customHeight="1" x14ac:dyDescent="0.25">
      <c r="B977" s="57"/>
      <c r="C977" s="57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ht="18" customHeight="1" x14ac:dyDescent="0.25">
      <c r="B978" s="57"/>
      <c r="C978" s="57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ht="18" customHeight="1" x14ac:dyDescent="0.25">
      <c r="B979" s="57"/>
      <c r="C979" s="57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ht="18" customHeight="1" x14ac:dyDescent="0.25">
      <c r="B980" s="57"/>
      <c r="C980" s="57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ht="18" customHeight="1" x14ac:dyDescent="0.25">
      <c r="B981" s="57"/>
      <c r="C981" s="57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ht="18" customHeight="1" x14ac:dyDescent="0.25">
      <c r="B982" s="57"/>
      <c r="C982" s="57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ht="18" customHeight="1" x14ac:dyDescent="0.25">
      <c r="B983" s="57"/>
      <c r="C983" s="57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ht="18" customHeight="1" x14ac:dyDescent="0.25">
      <c r="B984" s="57"/>
      <c r="C984" s="57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ht="18" customHeight="1" x14ac:dyDescent="0.25">
      <c r="B985" s="57"/>
      <c r="C985" s="57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ht="18" customHeight="1" x14ac:dyDescent="0.25">
      <c r="B986" s="57"/>
      <c r="C986" s="57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ht="18" customHeight="1" x14ac:dyDescent="0.25">
      <c r="B987" s="57"/>
      <c r="C987" s="57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ht="18" customHeight="1" x14ac:dyDescent="0.25">
      <c r="B988" s="57"/>
      <c r="C988" s="57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ht="18" customHeight="1" x14ac:dyDescent="0.25">
      <c r="B989" s="57"/>
      <c r="C989" s="57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ht="18" customHeight="1" x14ac:dyDescent="0.25">
      <c r="B990" s="57"/>
      <c r="C990" s="57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ht="18" customHeight="1" x14ac:dyDescent="0.25">
      <c r="B991" s="57"/>
      <c r="C991" s="57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ht="18" customHeight="1" x14ac:dyDescent="0.25">
      <c r="B992" s="57"/>
      <c r="C992" s="57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ht="18" customHeight="1" x14ac:dyDescent="0.25">
      <c r="B993" s="57"/>
      <c r="C993" s="57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ht="18" customHeight="1" x14ac:dyDescent="0.25">
      <c r="B994" s="57"/>
      <c r="C994" s="57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ht="18" customHeight="1" x14ac:dyDescent="0.25">
      <c r="B995" s="57"/>
      <c r="C995" s="57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ht="18" customHeight="1" x14ac:dyDescent="0.25">
      <c r="B996" s="57"/>
      <c r="C996" s="57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ht="18" customHeight="1" x14ac:dyDescent="0.25">
      <c r="B997" s="57"/>
      <c r="C997" s="57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ht="18" customHeight="1" x14ac:dyDescent="0.25">
      <c r="B998" s="57"/>
      <c r="C998" s="57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ht="18" customHeight="1" x14ac:dyDescent="0.25">
      <c r="B999" s="57"/>
      <c r="C999" s="57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ht="18" customHeight="1" x14ac:dyDescent="0.25">
      <c r="B1000" s="57"/>
      <c r="C1000" s="57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ht="18" customHeight="1" x14ac:dyDescent="0.25">
      <c r="B1001" s="57"/>
      <c r="C1001" s="57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ht="18" customHeight="1" x14ac:dyDescent="0.25">
      <c r="B1002" s="57"/>
      <c r="C1002" s="57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ht="18" customHeight="1" x14ac:dyDescent="0.25">
      <c r="B1003" s="57"/>
      <c r="C1003" s="57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ht="18" customHeight="1" x14ac:dyDescent="0.25">
      <c r="B1004" s="57"/>
      <c r="C1004" s="57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ht="18" customHeight="1" x14ac:dyDescent="0.25">
      <c r="B1005" s="57"/>
      <c r="C1005" s="57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ht="18" customHeight="1" x14ac:dyDescent="0.25">
      <c r="B1006" s="57"/>
      <c r="C1006" s="57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ht="18" customHeight="1" x14ac:dyDescent="0.25">
      <c r="B1007" s="57"/>
      <c r="C1007" s="57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ht="18" customHeight="1" x14ac:dyDescent="0.25">
      <c r="B1008" s="57"/>
      <c r="C1008" s="57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ht="18" customHeight="1" x14ac:dyDescent="0.25">
      <c r="B1009" s="57"/>
      <c r="C1009" s="57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ht="18" customHeight="1" x14ac:dyDescent="0.25">
      <c r="B1010" s="57"/>
      <c r="C1010" s="57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ht="18" customHeight="1" x14ac:dyDescent="0.25">
      <c r="B1011" s="57"/>
      <c r="C1011" s="57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ht="18" customHeight="1" x14ac:dyDescent="0.25">
      <c r="B1012" s="57"/>
      <c r="C1012" s="57"/>
      <c r="D1012" s="57"/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</row>
    <row r="1013" spans="2:14" ht="18" customHeight="1" x14ac:dyDescent="0.25">
      <c r="B1013" s="57"/>
      <c r="C1013" s="57"/>
      <c r="D1013" s="57"/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</row>
    <row r="1014" spans="2:14" ht="18" customHeight="1" x14ac:dyDescent="0.25">
      <c r="B1014" s="57"/>
      <c r="C1014" s="57"/>
      <c r="D1014" s="57"/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</row>
    <row r="1015" spans="2:14" ht="18" customHeight="1" x14ac:dyDescent="0.25">
      <c r="B1015" s="57"/>
      <c r="C1015" s="57"/>
      <c r="D1015" s="57"/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</row>
    <row r="1016" spans="2:14" ht="18" customHeight="1" x14ac:dyDescent="0.25">
      <c r="B1016" s="57"/>
      <c r="C1016" s="57"/>
      <c r="D1016" s="57"/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</row>
    <row r="1017" spans="2:14" ht="18" customHeight="1" x14ac:dyDescent="0.25">
      <c r="B1017" s="57"/>
      <c r="C1017" s="57"/>
      <c r="D1017" s="57"/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</row>
    <row r="1018" spans="2:14" ht="18" customHeight="1" x14ac:dyDescent="0.25">
      <c r="B1018" s="57"/>
      <c r="C1018" s="57"/>
      <c r="D1018" s="57"/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</row>
    <row r="1019" spans="2:14" ht="18" customHeight="1" x14ac:dyDescent="0.25">
      <c r="B1019" s="57"/>
      <c r="C1019" s="57"/>
      <c r="D1019" s="57"/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</row>
    <row r="1020" spans="2:14" ht="18" customHeight="1" x14ac:dyDescent="0.25">
      <c r="B1020" s="57"/>
      <c r="C1020" s="57"/>
      <c r="D1020" s="57"/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</row>
    <row r="1021" spans="2:14" ht="18" customHeight="1" x14ac:dyDescent="0.25">
      <c r="B1021" s="57"/>
      <c r="C1021" s="57"/>
      <c r="D1021" s="57"/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</row>
    <row r="1022" spans="2:14" ht="18" customHeight="1" x14ac:dyDescent="0.25">
      <c r="B1022" s="57"/>
      <c r="C1022" s="57"/>
      <c r="D1022" s="57"/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</row>
    <row r="1023" spans="2:14" ht="18" customHeight="1" x14ac:dyDescent="0.25">
      <c r="B1023" s="57"/>
      <c r="C1023" s="57"/>
      <c r="D1023" s="57"/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</row>
    <row r="1024" spans="2:14" ht="18" customHeight="1" x14ac:dyDescent="0.25">
      <c r="B1024" s="57"/>
      <c r="C1024" s="57"/>
      <c r="D1024" s="57"/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</row>
    <row r="1025" spans="2:14" ht="18" customHeight="1" x14ac:dyDescent="0.25">
      <c r="B1025" s="57"/>
      <c r="C1025" s="57"/>
      <c r="D1025" s="57"/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</row>
    <row r="1026" spans="2:14" ht="18" customHeight="1" x14ac:dyDescent="0.25">
      <c r="B1026" s="57"/>
      <c r="C1026" s="57"/>
      <c r="D1026" s="57"/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</row>
    <row r="1027" spans="2:14" ht="18" customHeight="1" x14ac:dyDescent="0.25">
      <c r="B1027" s="57"/>
      <c r="C1027" s="57"/>
      <c r="D1027" s="57"/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</row>
    <row r="1028" spans="2:14" ht="18" customHeight="1" x14ac:dyDescent="0.25">
      <c r="B1028" s="57"/>
      <c r="C1028" s="57"/>
      <c r="D1028" s="57"/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</row>
    <row r="1029" spans="2:14" ht="18" customHeight="1" x14ac:dyDescent="0.25">
      <c r="B1029" s="57"/>
      <c r="C1029" s="57"/>
      <c r="D1029" s="57"/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</row>
    <row r="1030" spans="2:14" ht="18" customHeight="1" x14ac:dyDescent="0.25">
      <c r="B1030" s="57"/>
      <c r="C1030" s="57"/>
      <c r="D1030" s="57"/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</row>
    <row r="1031" spans="2:14" ht="18" customHeight="1" x14ac:dyDescent="0.25">
      <c r="B1031" s="57"/>
      <c r="C1031" s="57"/>
      <c r="D1031" s="57"/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</row>
    <row r="1032" spans="2:14" ht="18" customHeight="1" x14ac:dyDescent="0.25">
      <c r="B1032" s="57"/>
      <c r="C1032" s="57"/>
      <c r="D1032" s="57"/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</row>
    <row r="1033" spans="2:14" ht="18" customHeight="1" x14ac:dyDescent="0.25">
      <c r="B1033" s="57"/>
      <c r="C1033" s="57"/>
      <c r="D1033" s="57"/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</row>
    <row r="1034" spans="2:14" ht="18" customHeight="1" x14ac:dyDescent="0.25">
      <c r="B1034" s="57"/>
      <c r="C1034" s="57"/>
      <c r="D1034" s="57"/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</row>
    <row r="1035" spans="2:14" ht="18" customHeight="1" x14ac:dyDescent="0.25">
      <c r="B1035" s="57"/>
      <c r="C1035" s="57"/>
      <c r="D1035" s="57"/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</row>
    <row r="1036" spans="2:14" ht="18" customHeight="1" x14ac:dyDescent="0.25">
      <c r="B1036" s="57"/>
      <c r="C1036" s="57"/>
      <c r="D1036" s="57"/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</row>
    <row r="1037" spans="2:14" ht="18" customHeight="1" x14ac:dyDescent="0.25">
      <c r="B1037" s="57"/>
      <c r="C1037" s="57"/>
      <c r="D1037" s="57"/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</row>
    <row r="1038" spans="2:14" ht="18" customHeight="1" x14ac:dyDescent="0.25">
      <c r="B1038" s="57"/>
      <c r="C1038" s="57"/>
      <c r="D1038" s="57"/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</row>
    <row r="1039" spans="2:14" ht="18" customHeight="1" x14ac:dyDescent="0.25">
      <c r="B1039" s="57"/>
      <c r="C1039" s="57"/>
      <c r="D1039" s="57"/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</row>
    <row r="1040" spans="2:14" ht="18" customHeight="1" x14ac:dyDescent="0.25">
      <c r="B1040" s="57"/>
      <c r="C1040" s="57"/>
      <c r="D1040" s="57"/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</row>
    <row r="1041" spans="2:14" ht="18" customHeight="1" x14ac:dyDescent="0.25">
      <c r="B1041" s="57"/>
      <c r="C1041" s="57"/>
      <c r="D1041" s="57"/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</row>
    <row r="1042" spans="2:14" ht="18" customHeight="1" x14ac:dyDescent="0.25">
      <c r="B1042" s="57"/>
      <c r="C1042" s="57"/>
      <c r="D1042" s="57"/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</row>
    <row r="1043" spans="2:14" ht="18" customHeight="1" x14ac:dyDescent="0.25">
      <c r="B1043" s="57"/>
      <c r="C1043" s="57"/>
      <c r="D1043" s="57"/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</row>
    <row r="1044" spans="2:14" ht="18" customHeight="1" x14ac:dyDescent="0.25">
      <c r="B1044" s="57"/>
      <c r="C1044" s="57"/>
      <c r="D1044" s="57"/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</row>
    <row r="1045" spans="2:14" ht="18" customHeight="1" x14ac:dyDescent="0.25">
      <c r="B1045" s="57"/>
      <c r="C1045" s="57"/>
      <c r="D1045" s="57"/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</row>
    <row r="1046" spans="2:14" ht="18" customHeight="1" x14ac:dyDescent="0.25">
      <c r="B1046" s="57"/>
      <c r="C1046" s="57"/>
      <c r="D1046" s="57"/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</row>
    <row r="1047" spans="2:14" ht="18" customHeight="1" x14ac:dyDescent="0.25">
      <c r="B1047" s="57"/>
      <c r="C1047" s="57"/>
      <c r="D1047" s="57"/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</row>
    <row r="1048" spans="2:14" ht="18" customHeight="1" x14ac:dyDescent="0.25">
      <c r="B1048" s="57"/>
      <c r="C1048" s="57"/>
      <c r="D1048" s="57"/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</row>
    <row r="1049" spans="2:14" ht="18" customHeight="1" x14ac:dyDescent="0.25">
      <c r="B1049" s="57"/>
      <c r="C1049" s="57"/>
      <c r="D1049" s="57"/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</row>
    <row r="1050" spans="2:14" ht="18" customHeight="1" x14ac:dyDescent="0.25">
      <c r="B1050" s="57"/>
      <c r="C1050" s="57"/>
      <c r="D1050" s="57"/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</row>
    <row r="1051" spans="2:14" ht="18" customHeight="1" x14ac:dyDescent="0.25">
      <c r="B1051" s="57"/>
      <c r="C1051" s="57"/>
      <c r="D1051" s="57"/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</row>
    <row r="1052" spans="2:14" ht="18" customHeight="1" x14ac:dyDescent="0.25">
      <c r="B1052" s="57"/>
      <c r="C1052" s="57"/>
      <c r="D1052" s="57"/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</row>
    <row r="1053" spans="2:14" ht="18" customHeight="1" x14ac:dyDescent="0.25">
      <c r="B1053" s="57"/>
      <c r="C1053" s="57"/>
      <c r="D1053" s="57"/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</row>
    <row r="1054" spans="2:14" ht="18" customHeight="1" x14ac:dyDescent="0.25">
      <c r="B1054" s="57"/>
      <c r="C1054" s="57"/>
      <c r="D1054" s="57"/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</row>
    <row r="1055" spans="2:14" ht="18" customHeight="1" x14ac:dyDescent="0.25">
      <c r="B1055" s="57"/>
      <c r="C1055" s="57"/>
      <c r="D1055" s="57"/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</row>
    <row r="1056" spans="2:14" ht="18" customHeight="1" x14ac:dyDescent="0.25">
      <c r="B1056" s="57"/>
      <c r="C1056" s="57"/>
      <c r="D1056" s="57"/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</row>
    <row r="1057" spans="2:14" ht="18" customHeight="1" x14ac:dyDescent="0.25">
      <c r="B1057" s="57"/>
      <c r="C1057" s="57"/>
      <c r="D1057" s="57"/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</row>
    <row r="1058" spans="2:14" ht="18" customHeight="1" x14ac:dyDescent="0.25">
      <c r="B1058" s="57"/>
      <c r="C1058" s="57"/>
      <c r="D1058" s="57"/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</row>
    <row r="1059" spans="2:14" ht="18" customHeight="1" x14ac:dyDescent="0.25">
      <c r="B1059" s="57"/>
      <c r="C1059" s="57"/>
      <c r="D1059" s="57"/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</row>
    <row r="1060" spans="2:14" ht="18" customHeight="1" x14ac:dyDescent="0.25">
      <c r="B1060" s="57"/>
      <c r="C1060" s="57"/>
      <c r="D1060" s="57"/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</row>
    <row r="1061" spans="2:14" ht="18" customHeight="1" x14ac:dyDescent="0.25">
      <c r="B1061" s="57"/>
      <c r="C1061" s="57"/>
      <c r="D1061" s="57"/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</row>
    <row r="1062" spans="2:14" ht="18" customHeight="1" x14ac:dyDescent="0.25">
      <c r="B1062" s="57"/>
      <c r="C1062" s="57"/>
      <c r="D1062" s="57"/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</row>
    <row r="1063" spans="2:14" ht="18" customHeight="1" x14ac:dyDescent="0.25">
      <c r="B1063" s="57"/>
      <c r="C1063" s="57"/>
      <c r="D1063" s="57"/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</row>
    <row r="1064" spans="2:14" ht="18" customHeight="1" x14ac:dyDescent="0.25">
      <c r="B1064" s="57"/>
      <c r="C1064" s="57"/>
      <c r="D1064" s="57"/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</row>
    <row r="1065" spans="2:14" ht="18" customHeight="1" x14ac:dyDescent="0.25">
      <c r="B1065" s="57"/>
      <c r="C1065" s="57"/>
      <c r="D1065" s="57"/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</row>
    <row r="1066" spans="2:14" ht="18" customHeight="1" x14ac:dyDescent="0.25">
      <c r="B1066" s="57"/>
      <c r="C1066" s="57"/>
      <c r="D1066" s="57"/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</row>
    <row r="1067" spans="2:14" ht="18" customHeight="1" x14ac:dyDescent="0.25">
      <c r="B1067" s="57"/>
      <c r="C1067" s="57"/>
      <c r="D1067" s="57"/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</row>
    <row r="1068" spans="2:14" ht="18" customHeight="1" x14ac:dyDescent="0.25">
      <c r="B1068" s="57"/>
      <c r="C1068" s="57"/>
      <c r="D1068" s="57"/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</row>
    <row r="1069" spans="2:14" ht="18" customHeight="1" x14ac:dyDescent="0.25">
      <c r="B1069" s="57"/>
      <c r="C1069" s="57"/>
      <c r="D1069" s="57"/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</row>
    <row r="1070" spans="2:14" ht="18" customHeight="1" x14ac:dyDescent="0.25">
      <c r="B1070" s="57"/>
      <c r="C1070" s="57"/>
      <c r="D1070" s="57"/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</row>
    <row r="1071" spans="2:14" ht="18" customHeight="1" x14ac:dyDescent="0.25">
      <c r="B1071" s="57"/>
      <c r="C1071" s="57"/>
      <c r="D1071" s="57"/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</row>
    <row r="1072" spans="2:14" ht="18" customHeight="1" x14ac:dyDescent="0.25">
      <c r="B1072" s="57"/>
      <c r="C1072" s="57"/>
      <c r="D1072" s="57"/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</row>
    <row r="1073" spans="2:14" ht="18" customHeight="1" x14ac:dyDescent="0.25">
      <c r="B1073" s="57"/>
      <c r="C1073" s="57"/>
      <c r="D1073" s="57"/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</row>
    <row r="1074" spans="2:14" ht="18" customHeight="1" x14ac:dyDescent="0.25">
      <c r="B1074" s="57"/>
      <c r="C1074" s="57"/>
      <c r="D1074" s="57"/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</row>
    <row r="1075" spans="2:14" ht="18" customHeight="1" x14ac:dyDescent="0.25">
      <c r="B1075" s="57"/>
      <c r="C1075" s="57"/>
      <c r="D1075" s="57"/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</row>
    <row r="1076" spans="2:14" ht="18" customHeight="1" x14ac:dyDescent="0.25">
      <c r="B1076" s="57"/>
      <c r="C1076" s="57"/>
      <c r="D1076" s="57"/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</row>
    <row r="1077" spans="2:14" ht="18" customHeight="1" x14ac:dyDescent="0.25">
      <c r="B1077" s="57"/>
      <c r="C1077" s="57"/>
      <c r="D1077" s="57"/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</row>
    <row r="1078" spans="2:14" ht="18" customHeight="1" x14ac:dyDescent="0.25">
      <c r="B1078" s="57"/>
      <c r="C1078" s="57"/>
      <c r="D1078" s="57"/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</row>
    <row r="1079" spans="2:14" ht="18" customHeight="1" x14ac:dyDescent="0.25">
      <c r="B1079" s="57"/>
      <c r="C1079" s="57"/>
      <c r="D1079" s="57"/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</row>
    <row r="1080" spans="2:14" ht="18" customHeight="1" x14ac:dyDescent="0.25">
      <c r="B1080" s="57"/>
      <c r="C1080" s="57"/>
      <c r="D1080" s="57"/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</row>
    <row r="1081" spans="2:14" ht="18" customHeight="1" x14ac:dyDescent="0.25">
      <c r="B1081" s="57"/>
      <c r="C1081" s="57"/>
      <c r="D1081" s="57"/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</row>
    <row r="1082" spans="2:14" ht="18" customHeight="1" x14ac:dyDescent="0.25">
      <c r="B1082" s="57"/>
      <c r="C1082" s="57"/>
      <c r="D1082" s="57"/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</row>
    <row r="1083" spans="2:14" ht="18" customHeight="1" x14ac:dyDescent="0.25">
      <c r="B1083" s="57"/>
      <c r="C1083" s="57"/>
      <c r="D1083" s="57"/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</row>
    <row r="1084" spans="2:14" ht="18" customHeight="1" x14ac:dyDescent="0.25">
      <c r="B1084" s="57"/>
      <c r="C1084" s="57"/>
      <c r="D1084" s="57"/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</row>
    <row r="1085" spans="2:14" ht="18" customHeight="1" x14ac:dyDescent="0.25">
      <c r="B1085" s="57"/>
      <c r="C1085" s="57"/>
      <c r="D1085" s="57"/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</row>
    <row r="1086" spans="2:14" ht="18" customHeight="1" x14ac:dyDescent="0.25">
      <c r="B1086" s="57"/>
      <c r="C1086" s="57"/>
      <c r="D1086" s="57"/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</row>
    <row r="1087" spans="2:14" ht="18" customHeight="1" x14ac:dyDescent="0.25">
      <c r="B1087" s="57"/>
      <c r="C1087" s="57"/>
      <c r="D1087" s="57"/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</row>
    <row r="1088" spans="2:14" ht="18" customHeight="1" x14ac:dyDescent="0.25">
      <c r="B1088" s="57"/>
      <c r="C1088" s="57"/>
      <c r="D1088" s="57"/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</row>
    <row r="1089" spans="2:14" ht="18" customHeight="1" x14ac:dyDescent="0.25">
      <c r="B1089" s="57"/>
      <c r="C1089" s="57"/>
      <c r="D1089" s="57"/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</row>
    <row r="1090" spans="2:14" ht="18" customHeight="1" x14ac:dyDescent="0.25">
      <c r="B1090" s="57"/>
      <c r="C1090" s="57"/>
      <c r="D1090" s="57"/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</row>
    <row r="1091" spans="2:14" ht="18" customHeight="1" x14ac:dyDescent="0.25">
      <c r="B1091" s="57"/>
      <c r="C1091" s="57"/>
      <c r="D1091" s="57"/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</row>
    <row r="1092" spans="2:14" ht="18" customHeight="1" x14ac:dyDescent="0.25">
      <c r="B1092" s="57"/>
      <c r="C1092" s="57"/>
      <c r="D1092" s="57"/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</row>
    <row r="1093" spans="2:14" ht="18" customHeight="1" x14ac:dyDescent="0.25">
      <c r="B1093" s="57"/>
      <c r="C1093" s="57"/>
      <c r="D1093" s="57"/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</row>
    <row r="1094" spans="2:14" ht="18" customHeight="1" x14ac:dyDescent="0.25">
      <c r="B1094" s="57"/>
      <c r="C1094" s="57"/>
      <c r="D1094" s="57"/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</row>
    <row r="1095" spans="2:14" ht="18" customHeight="1" x14ac:dyDescent="0.25">
      <c r="B1095" s="57"/>
      <c r="C1095" s="57"/>
      <c r="D1095" s="57"/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</row>
    <row r="1096" spans="2:14" ht="18" customHeight="1" x14ac:dyDescent="0.25">
      <c r="B1096" s="57"/>
      <c r="C1096" s="57"/>
      <c r="D1096" s="57"/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</row>
    <row r="1097" spans="2:14" ht="18" customHeight="1" x14ac:dyDescent="0.25">
      <c r="B1097" s="57"/>
      <c r="C1097" s="57"/>
      <c r="D1097" s="57"/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</row>
    <row r="1098" spans="2:14" ht="18" customHeight="1" x14ac:dyDescent="0.25">
      <c r="B1098" s="57"/>
      <c r="C1098" s="57"/>
      <c r="D1098" s="57"/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</row>
    <row r="1099" spans="2:14" ht="18" customHeight="1" x14ac:dyDescent="0.25">
      <c r="B1099" s="57"/>
      <c r="C1099" s="57"/>
      <c r="D1099" s="57"/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</row>
    <row r="1100" spans="2:14" ht="18" customHeight="1" x14ac:dyDescent="0.25">
      <c r="B1100" s="57"/>
      <c r="C1100" s="57"/>
      <c r="D1100" s="57"/>
      <c r="E1100" s="57"/>
      <c r="F1100" s="57"/>
      <c r="G1100" s="57"/>
      <c r="H1100" s="57"/>
      <c r="I1100" s="57"/>
      <c r="J1100" s="57"/>
      <c r="K1100" s="57"/>
      <c r="L1100" s="57"/>
      <c r="M1100" s="57"/>
      <c r="N1100" s="57"/>
    </row>
    <row r="1101" spans="2:14" ht="18" customHeight="1" x14ac:dyDescent="0.25">
      <c r="B1101" s="57"/>
      <c r="C1101" s="57"/>
      <c r="D1101" s="57"/>
      <c r="E1101" s="57"/>
      <c r="F1101" s="57"/>
      <c r="G1101" s="57"/>
      <c r="H1101" s="57"/>
      <c r="I1101" s="57"/>
      <c r="J1101" s="57"/>
      <c r="K1101" s="57"/>
      <c r="L1101" s="57"/>
      <c r="M1101" s="57"/>
      <c r="N1101" s="57"/>
    </row>
    <row r="1102" spans="2:14" ht="18" customHeight="1" x14ac:dyDescent="0.25">
      <c r="B1102" s="57"/>
      <c r="C1102" s="57"/>
      <c r="D1102" s="57"/>
      <c r="E1102" s="57"/>
      <c r="F1102" s="57"/>
      <c r="G1102" s="57"/>
      <c r="H1102" s="57"/>
      <c r="I1102" s="57"/>
      <c r="J1102" s="57"/>
      <c r="K1102" s="57"/>
      <c r="L1102" s="57"/>
      <c r="M1102" s="57"/>
      <c r="N1102" s="57"/>
    </row>
    <row r="1103" spans="2:14" ht="18" customHeight="1" x14ac:dyDescent="0.25">
      <c r="B1103" s="57"/>
      <c r="C1103" s="57"/>
      <c r="D1103" s="57"/>
      <c r="E1103" s="57"/>
      <c r="F1103" s="57"/>
      <c r="G1103" s="57"/>
      <c r="H1103" s="57"/>
      <c r="I1103" s="57"/>
      <c r="J1103" s="57"/>
      <c r="K1103" s="57"/>
      <c r="L1103" s="57"/>
      <c r="M1103" s="57"/>
      <c r="N1103" s="57"/>
    </row>
    <row r="1104" spans="2:14" ht="18" customHeight="1" x14ac:dyDescent="0.25">
      <c r="B1104" s="57"/>
      <c r="C1104" s="57"/>
      <c r="D1104" s="57"/>
      <c r="E1104" s="57"/>
      <c r="F1104" s="57"/>
      <c r="G1104" s="57"/>
      <c r="H1104" s="57"/>
      <c r="I1104" s="57"/>
      <c r="J1104" s="57"/>
      <c r="K1104" s="57"/>
      <c r="L1104" s="57"/>
      <c r="M1104" s="57"/>
      <c r="N1104" s="57"/>
    </row>
    <row r="1105" spans="2:14" ht="18" customHeight="1" x14ac:dyDescent="0.25">
      <c r="B1105" s="57"/>
      <c r="C1105" s="57"/>
      <c r="D1105" s="57"/>
      <c r="E1105" s="57"/>
      <c r="F1105" s="57"/>
      <c r="G1105" s="57"/>
      <c r="H1105" s="57"/>
      <c r="I1105" s="57"/>
      <c r="J1105" s="57"/>
      <c r="K1105" s="57"/>
      <c r="L1105" s="57"/>
      <c r="M1105" s="57"/>
      <c r="N1105" s="57"/>
    </row>
    <row r="1106" spans="2:14" ht="18" customHeight="1" x14ac:dyDescent="0.25">
      <c r="B1106" s="57"/>
      <c r="C1106" s="57"/>
      <c r="D1106" s="57"/>
      <c r="E1106" s="57"/>
      <c r="F1106" s="57"/>
      <c r="G1106" s="57"/>
      <c r="H1106" s="57"/>
      <c r="I1106" s="57"/>
      <c r="J1106" s="57"/>
      <c r="K1106" s="57"/>
      <c r="L1106" s="57"/>
      <c r="M1106" s="57"/>
      <c r="N1106" s="57"/>
    </row>
    <row r="1107" spans="2:14" ht="18" customHeight="1" x14ac:dyDescent="0.25">
      <c r="B1107" s="57"/>
      <c r="C1107" s="57"/>
      <c r="D1107" s="57"/>
      <c r="E1107" s="57"/>
      <c r="F1107" s="57"/>
      <c r="G1107" s="57"/>
      <c r="H1107" s="57"/>
      <c r="I1107" s="57"/>
      <c r="J1107" s="57"/>
      <c r="K1107" s="57"/>
      <c r="L1107" s="57"/>
      <c r="M1107" s="57"/>
      <c r="N1107" s="57"/>
    </row>
    <row r="1108" spans="2:14" ht="18" customHeight="1" x14ac:dyDescent="0.25">
      <c r="B1108" s="57"/>
      <c r="C1108" s="57"/>
      <c r="D1108" s="57"/>
      <c r="E1108" s="57"/>
      <c r="F1108" s="57"/>
      <c r="G1108" s="57"/>
      <c r="H1108" s="57"/>
      <c r="I1108" s="57"/>
      <c r="J1108" s="57"/>
      <c r="K1108" s="57"/>
      <c r="L1108" s="57"/>
      <c r="M1108" s="57"/>
      <c r="N1108" s="57"/>
    </row>
    <row r="1109" spans="2:14" ht="18" customHeight="1" x14ac:dyDescent="0.25">
      <c r="B1109" s="57"/>
      <c r="C1109" s="57"/>
      <c r="D1109" s="57"/>
      <c r="E1109" s="57"/>
      <c r="F1109" s="57"/>
      <c r="G1109" s="57"/>
      <c r="H1109" s="57"/>
      <c r="I1109" s="57"/>
      <c r="J1109" s="57"/>
      <c r="K1109" s="57"/>
      <c r="L1109" s="57"/>
      <c r="M1109" s="57"/>
      <c r="N1109" s="57"/>
    </row>
    <row r="1110" spans="2:14" ht="18" customHeight="1" x14ac:dyDescent="0.25">
      <c r="B1110" s="57"/>
      <c r="C1110" s="57"/>
      <c r="D1110" s="57"/>
      <c r="E1110" s="57"/>
      <c r="F1110" s="57"/>
      <c r="G1110" s="57"/>
      <c r="H1110" s="57"/>
      <c r="I1110" s="57"/>
      <c r="J1110" s="57"/>
      <c r="K1110" s="57"/>
      <c r="L1110" s="57"/>
      <c r="M1110" s="57"/>
      <c r="N1110" s="57"/>
    </row>
    <row r="1111" spans="2:14" ht="18" customHeight="1" x14ac:dyDescent="0.25">
      <c r="B1111" s="57"/>
      <c r="C1111" s="57"/>
      <c r="D1111" s="57"/>
      <c r="E1111" s="57"/>
      <c r="F1111" s="57"/>
      <c r="G1111" s="57"/>
      <c r="H1111" s="57"/>
      <c r="I1111" s="57"/>
      <c r="J1111" s="57"/>
      <c r="K1111" s="57"/>
      <c r="L1111" s="57"/>
      <c r="M1111" s="57"/>
      <c r="N1111" s="57"/>
    </row>
    <row r="1112" spans="2:14" ht="18" customHeight="1" x14ac:dyDescent="0.25">
      <c r="B1112" s="57"/>
      <c r="C1112" s="57"/>
      <c r="D1112" s="57"/>
      <c r="E1112" s="57"/>
      <c r="F1112" s="57"/>
      <c r="G1112" s="57"/>
      <c r="H1112" s="57"/>
      <c r="I1112" s="57"/>
      <c r="J1112" s="57"/>
      <c r="K1112" s="57"/>
      <c r="L1112" s="57"/>
      <c r="M1112" s="57"/>
      <c r="N1112" s="57"/>
    </row>
    <row r="1113" spans="2:14" ht="18" customHeight="1" x14ac:dyDescent="0.25">
      <c r="B1113" s="57"/>
      <c r="C1113" s="57"/>
      <c r="D1113" s="57"/>
      <c r="E1113" s="57"/>
      <c r="F1113" s="57"/>
      <c r="G1113" s="57"/>
      <c r="H1113" s="57"/>
      <c r="I1113" s="57"/>
      <c r="J1113" s="57"/>
      <c r="K1113" s="57"/>
      <c r="L1113" s="57"/>
      <c r="M1113" s="57"/>
      <c r="N1113" s="57"/>
    </row>
    <row r="1114" spans="2:14" ht="18" customHeight="1" x14ac:dyDescent="0.25">
      <c r="B1114" s="57"/>
      <c r="C1114" s="57"/>
      <c r="D1114" s="57"/>
      <c r="E1114" s="57"/>
      <c r="F1114" s="57"/>
      <c r="G1114" s="57"/>
      <c r="H1114" s="57"/>
      <c r="I1114" s="57"/>
      <c r="J1114" s="57"/>
      <c r="K1114" s="57"/>
      <c r="L1114" s="57"/>
      <c r="M1114" s="57"/>
      <c r="N1114" s="57"/>
    </row>
    <row r="1115" spans="2:14" ht="18" customHeight="1" x14ac:dyDescent="0.25">
      <c r="B1115" s="57"/>
      <c r="C1115" s="57"/>
      <c r="D1115" s="57"/>
      <c r="E1115" s="57"/>
      <c r="F1115" s="57"/>
      <c r="G1115" s="57"/>
      <c r="H1115" s="57"/>
      <c r="I1115" s="57"/>
      <c r="J1115" s="57"/>
      <c r="K1115" s="57"/>
      <c r="L1115" s="57"/>
      <c r="M1115" s="57"/>
      <c r="N1115" s="57"/>
    </row>
    <row r="1116" spans="2:14" ht="18" customHeight="1" x14ac:dyDescent="0.25">
      <c r="B1116" s="57"/>
      <c r="C1116" s="57"/>
      <c r="D1116" s="57"/>
      <c r="E1116" s="57"/>
      <c r="F1116" s="57"/>
      <c r="G1116" s="57"/>
      <c r="H1116" s="57"/>
      <c r="I1116" s="57"/>
      <c r="J1116" s="57"/>
      <c r="K1116" s="57"/>
      <c r="L1116" s="57"/>
      <c r="M1116" s="57"/>
      <c r="N1116" s="57"/>
    </row>
    <row r="1117" spans="2:14" ht="18" customHeight="1" x14ac:dyDescent="0.25">
      <c r="B1117" s="57"/>
      <c r="C1117" s="57"/>
      <c r="D1117" s="57"/>
      <c r="E1117" s="57"/>
      <c r="F1117" s="57"/>
      <c r="G1117" s="57"/>
      <c r="H1117" s="57"/>
      <c r="I1117" s="57"/>
      <c r="J1117" s="57"/>
      <c r="K1117" s="57"/>
      <c r="L1117" s="57"/>
      <c r="M1117" s="57"/>
      <c r="N1117" s="57"/>
    </row>
    <row r="1118" spans="2:14" ht="18" customHeight="1" x14ac:dyDescent="0.25">
      <c r="B1118" s="57"/>
      <c r="C1118" s="57"/>
      <c r="D1118" s="57"/>
      <c r="E1118" s="57"/>
      <c r="F1118" s="57"/>
      <c r="G1118" s="57"/>
      <c r="H1118" s="57"/>
      <c r="I1118" s="57"/>
      <c r="J1118" s="57"/>
      <c r="K1118" s="57"/>
      <c r="L1118" s="57"/>
      <c r="M1118" s="57"/>
      <c r="N1118" s="57"/>
    </row>
    <row r="1119" spans="2:14" ht="18" customHeight="1" x14ac:dyDescent="0.25">
      <c r="B1119" s="57"/>
      <c r="C1119" s="57"/>
      <c r="D1119" s="57"/>
      <c r="E1119" s="57"/>
      <c r="F1119" s="57"/>
      <c r="G1119" s="57"/>
      <c r="H1119" s="57"/>
      <c r="I1119" s="57"/>
      <c r="J1119" s="57"/>
      <c r="K1119" s="57"/>
      <c r="L1119" s="57"/>
      <c r="M1119" s="57"/>
      <c r="N1119" s="57"/>
    </row>
    <row r="1120" spans="2:14" ht="18" customHeight="1" x14ac:dyDescent="0.25">
      <c r="B1120" s="57"/>
      <c r="C1120" s="57"/>
      <c r="D1120" s="57"/>
      <c r="E1120" s="57"/>
      <c r="F1120" s="57"/>
      <c r="G1120" s="57"/>
      <c r="H1120" s="57"/>
      <c r="I1120" s="57"/>
      <c r="J1120" s="57"/>
      <c r="K1120" s="57"/>
      <c r="L1120" s="57"/>
      <c r="M1120" s="57"/>
      <c r="N1120" s="57"/>
    </row>
    <row r="1121" spans="2:14" ht="18" customHeight="1" x14ac:dyDescent="0.25">
      <c r="B1121" s="57"/>
      <c r="C1121" s="57"/>
      <c r="D1121" s="57"/>
      <c r="E1121" s="57"/>
      <c r="F1121" s="57"/>
      <c r="G1121" s="57"/>
      <c r="H1121" s="57"/>
      <c r="I1121" s="57"/>
      <c r="J1121" s="57"/>
      <c r="K1121" s="57"/>
      <c r="L1121" s="57"/>
      <c r="M1121" s="57"/>
      <c r="N1121" s="57"/>
    </row>
    <row r="1122" spans="2:14" ht="18" customHeight="1" x14ac:dyDescent="0.25">
      <c r="B1122" s="57"/>
      <c r="C1122" s="57"/>
      <c r="D1122" s="57"/>
      <c r="E1122" s="57"/>
      <c r="F1122" s="57"/>
      <c r="G1122" s="57"/>
      <c r="H1122" s="57"/>
      <c r="I1122" s="57"/>
      <c r="J1122" s="57"/>
      <c r="K1122" s="57"/>
      <c r="L1122" s="57"/>
      <c r="M1122" s="57"/>
      <c r="N1122" s="57"/>
    </row>
    <row r="1123" spans="2:14" ht="18" customHeight="1" x14ac:dyDescent="0.25">
      <c r="B1123" s="57"/>
      <c r="C1123" s="57"/>
      <c r="D1123" s="57"/>
      <c r="E1123" s="57"/>
      <c r="F1123" s="57"/>
      <c r="G1123" s="57"/>
      <c r="H1123" s="57"/>
      <c r="I1123" s="57"/>
      <c r="J1123" s="57"/>
      <c r="K1123" s="57"/>
      <c r="L1123" s="57"/>
      <c r="M1123" s="57"/>
      <c r="N1123" s="57"/>
    </row>
    <row r="1124" spans="2:14" ht="18" customHeight="1" x14ac:dyDescent="0.25">
      <c r="B1124" s="57"/>
      <c r="C1124" s="57"/>
      <c r="D1124" s="57"/>
      <c r="E1124" s="57"/>
      <c r="F1124" s="57"/>
      <c r="G1124" s="57"/>
      <c r="H1124" s="57"/>
      <c r="I1124" s="57"/>
      <c r="J1124" s="57"/>
      <c r="K1124" s="57"/>
      <c r="L1124" s="57"/>
      <c r="M1124" s="57"/>
      <c r="N1124" s="57"/>
    </row>
    <row r="1125" spans="2:14" ht="18" customHeight="1" x14ac:dyDescent="0.25">
      <c r="B1125" s="57"/>
      <c r="C1125" s="57"/>
      <c r="D1125" s="57"/>
      <c r="E1125" s="57"/>
      <c r="F1125" s="57"/>
      <c r="G1125" s="57"/>
      <c r="H1125" s="57"/>
      <c r="I1125" s="57"/>
      <c r="J1125" s="57"/>
      <c r="K1125" s="57"/>
      <c r="L1125" s="57"/>
      <c r="M1125" s="57"/>
      <c r="N1125" s="57"/>
    </row>
    <row r="1126" spans="2:14" ht="18" customHeight="1" x14ac:dyDescent="0.25">
      <c r="B1126" s="57"/>
      <c r="C1126" s="57"/>
      <c r="D1126" s="57"/>
      <c r="E1126" s="57"/>
      <c r="F1126" s="57"/>
      <c r="G1126" s="57"/>
      <c r="H1126" s="57"/>
      <c r="I1126" s="57"/>
      <c r="J1126" s="57"/>
      <c r="K1126" s="57"/>
      <c r="L1126" s="57"/>
      <c r="M1126" s="57"/>
      <c r="N1126" s="57"/>
    </row>
    <row r="1127" spans="2:14" ht="18" customHeight="1" x14ac:dyDescent="0.25">
      <c r="B1127" s="57"/>
      <c r="C1127" s="57"/>
      <c r="D1127" s="57"/>
      <c r="E1127" s="57"/>
      <c r="F1127" s="57"/>
      <c r="G1127" s="57"/>
      <c r="H1127" s="57"/>
      <c r="I1127" s="57"/>
      <c r="J1127" s="57"/>
      <c r="K1127" s="57"/>
      <c r="L1127" s="57"/>
      <c r="M1127" s="57"/>
      <c r="N1127" s="57"/>
    </row>
    <row r="1128" spans="2:14" ht="18" customHeight="1" x14ac:dyDescent="0.25">
      <c r="B1128" s="57"/>
      <c r="C1128" s="57"/>
      <c r="D1128" s="57"/>
      <c r="E1128" s="57"/>
      <c r="F1128" s="57"/>
      <c r="G1128" s="57"/>
      <c r="H1128" s="57"/>
      <c r="I1128" s="57"/>
      <c r="J1128" s="57"/>
      <c r="K1128" s="57"/>
      <c r="L1128" s="57"/>
      <c r="M1128" s="57"/>
      <c r="N1128" s="57"/>
    </row>
    <row r="1129" spans="2:14" ht="18" customHeight="1" x14ac:dyDescent="0.25">
      <c r="B1129" s="57"/>
      <c r="C1129" s="57"/>
      <c r="D1129" s="57"/>
      <c r="E1129" s="57"/>
      <c r="F1129" s="57"/>
      <c r="G1129" s="57"/>
      <c r="H1129" s="57"/>
      <c r="I1129" s="57"/>
      <c r="J1129" s="57"/>
      <c r="K1129" s="57"/>
      <c r="L1129" s="57"/>
      <c r="M1129" s="57"/>
      <c r="N1129" s="57"/>
    </row>
    <row r="1130" spans="2:14" ht="18" customHeight="1" x14ac:dyDescent="0.25">
      <c r="B1130" s="57"/>
      <c r="C1130" s="57"/>
      <c r="D1130" s="57"/>
      <c r="E1130" s="57"/>
      <c r="F1130" s="57"/>
      <c r="G1130" s="57"/>
      <c r="H1130" s="57"/>
      <c r="I1130" s="57"/>
      <c r="J1130" s="57"/>
      <c r="K1130" s="57"/>
      <c r="L1130" s="57"/>
      <c r="M1130" s="57"/>
      <c r="N1130" s="57"/>
    </row>
    <row r="1131" spans="2:14" ht="18" customHeight="1" x14ac:dyDescent="0.25">
      <c r="B1131" s="57"/>
      <c r="C1131" s="57"/>
      <c r="D1131" s="57"/>
      <c r="E1131" s="57"/>
      <c r="F1131" s="57"/>
      <c r="G1131" s="57"/>
      <c r="H1131" s="57"/>
      <c r="I1131" s="57"/>
      <c r="J1131" s="57"/>
      <c r="K1131" s="57"/>
      <c r="L1131" s="57"/>
      <c r="M1131" s="57"/>
      <c r="N1131" s="57"/>
    </row>
    <row r="1132" spans="2:14" ht="18" customHeight="1" x14ac:dyDescent="0.25">
      <c r="B1132" s="57"/>
      <c r="C1132" s="57"/>
      <c r="D1132" s="57"/>
      <c r="E1132" s="57"/>
      <c r="F1132" s="57"/>
      <c r="G1132" s="57"/>
      <c r="H1132" s="57"/>
      <c r="I1132" s="57"/>
      <c r="J1132" s="57"/>
      <c r="K1132" s="57"/>
      <c r="L1132" s="57"/>
      <c r="M1132" s="57"/>
      <c r="N1132" s="57"/>
    </row>
    <row r="1133" spans="2:14" ht="18" customHeight="1" x14ac:dyDescent="0.25">
      <c r="B1133" s="57"/>
      <c r="C1133" s="57"/>
      <c r="D1133" s="57"/>
      <c r="E1133" s="57"/>
      <c r="F1133" s="57"/>
      <c r="G1133" s="57"/>
      <c r="H1133" s="57"/>
      <c r="I1133" s="57"/>
      <c r="J1133" s="57"/>
      <c r="K1133" s="57"/>
      <c r="L1133" s="57"/>
      <c r="M1133" s="57"/>
      <c r="N1133" s="57"/>
    </row>
    <row r="1134" spans="2:14" ht="18" customHeight="1" x14ac:dyDescent="0.25">
      <c r="B1134" s="57"/>
      <c r="C1134" s="57"/>
      <c r="D1134" s="57"/>
      <c r="E1134" s="57"/>
      <c r="F1134" s="57"/>
      <c r="G1134" s="57"/>
      <c r="H1134" s="57"/>
      <c r="I1134" s="57"/>
      <c r="J1134" s="57"/>
      <c r="K1134" s="57"/>
      <c r="L1134" s="57"/>
      <c r="M1134" s="57"/>
      <c r="N1134" s="57"/>
    </row>
    <row r="1135" spans="2:14" ht="18" customHeight="1" x14ac:dyDescent="0.25">
      <c r="B1135" s="57"/>
      <c r="C1135" s="57"/>
      <c r="D1135" s="57"/>
      <c r="E1135" s="57"/>
      <c r="F1135" s="57"/>
      <c r="G1135" s="57"/>
      <c r="H1135" s="57"/>
      <c r="I1135" s="57"/>
      <c r="J1135" s="57"/>
      <c r="K1135" s="57"/>
      <c r="L1135" s="57"/>
      <c r="M1135" s="57"/>
      <c r="N1135" s="57"/>
    </row>
    <row r="1136" spans="2:14" ht="18" customHeight="1" x14ac:dyDescent="0.25">
      <c r="B1136" s="57"/>
      <c r="C1136" s="57"/>
      <c r="D1136" s="57"/>
      <c r="E1136" s="57"/>
      <c r="F1136" s="57"/>
      <c r="G1136" s="57"/>
      <c r="H1136" s="57"/>
      <c r="I1136" s="57"/>
      <c r="J1136" s="57"/>
      <c r="K1136" s="57"/>
      <c r="L1136" s="57"/>
      <c r="M1136" s="57"/>
      <c r="N1136" s="57"/>
    </row>
    <row r="1137" spans="2:14" ht="18" customHeight="1" x14ac:dyDescent="0.25">
      <c r="B1137" s="57"/>
      <c r="C1137" s="57"/>
      <c r="D1137" s="57"/>
      <c r="E1137" s="57"/>
      <c r="F1137" s="57"/>
      <c r="G1137" s="57"/>
      <c r="H1137" s="57"/>
      <c r="I1137" s="57"/>
      <c r="J1137" s="57"/>
      <c r="K1137" s="57"/>
      <c r="L1137" s="57"/>
      <c r="M1137" s="57"/>
      <c r="N1137" s="57"/>
    </row>
    <row r="1138" spans="2:14" ht="18" customHeight="1" x14ac:dyDescent="0.25">
      <c r="B1138" s="57"/>
      <c r="C1138" s="57"/>
      <c r="D1138" s="57"/>
      <c r="E1138" s="57"/>
      <c r="F1138" s="57"/>
      <c r="G1138" s="57"/>
      <c r="H1138" s="57"/>
      <c r="I1138" s="57"/>
      <c r="J1138" s="57"/>
      <c r="K1138" s="57"/>
      <c r="L1138" s="57"/>
      <c r="M1138" s="57"/>
      <c r="N1138" s="57"/>
    </row>
    <row r="1139" spans="2:14" ht="18" customHeight="1" x14ac:dyDescent="0.25">
      <c r="B1139" s="57"/>
      <c r="C1139" s="57"/>
      <c r="D1139" s="57"/>
      <c r="E1139" s="57"/>
      <c r="F1139" s="57"/>
      <c r="G1139" s="57"/>
      <c r="H1139" s="57"/>
      <c r="I1139" s="57"/>
      <c r="J1139" s="57"/>
      <c r="K1139" s="57"/>
      <c r="L1139" s="57"/>
      <c r="M1139" s="57"/>
      <c r="N1139" s="57"/>
    </row>
    <row r="1140" spans="2:14" ht="18" customHeight="1" x14ac:dyDescent="0.25">
      <c r="B1140" s="57"/>
      <c r="C1140" s="57"/>
      <c r="D1140" s="57"/>
      <c r="E1140" s="57"/>
      <c r="F1140" s="57"/>
      <c r="G1140" s="57"/>
      <c r="H1140" s="57"/>
      <c r="I1140" s="57"/>
      <c r="J1140" s="57"/>
      <c r="K1140" s="57"/>
      <c r="L1140" s="57"/>
      <c r="M1140" s="57"/>
      <c r="N1140" s="57"/>
    </row>
    <row r="1141" spans="2:14" ht="18" customHeight="1" x14ac:dyDescent="0.25">
      <c r="B1141" s="57"/>
      <c r="C1141" s="57"/>
      <c r="D1141" s="57"/>
      <c r="E1141" s="57"/>
      <c r="F1141" s="57"/>
      <c r="G1141" s="57"/>
      <c r="H1141" s="57"/>
      <c r="I1141" s="57"/>
      <c r="J1141" s="57"/>
      <c r="K1141" s="57"/>
      <c r="L1141" s="57"/>
      <c r="M1141" s="57"/>
      <c r="N1141" s="57"/>
    </row>
    <row r="1142" spans="2:14" ht="18" customHeight="1" x14ac:dyDescent="0.25">
      <c r="B1142" s="57"/>
      <c r="C1142" s="57"/>
      <c r="D1142" s="57"/>
      <c r="E1142" s="57"/>
      <c r="F1142" s="57"/>
      <c r="G1142" s="57"/>
      <c r="H1142" s="57"/>
      <c r="I1142" s="57"/>
      <c r="J1142" s="57"/>
      <c r="K1142" s="57"/>
      <c r="L1142" s="57"/>
      <c r="M1142" s="57"/>
      <c r="N1142" s="57"/>
    </row>
    <row r="1143" spans="2:14" ht="18" customHeight="1" x14ac:dyDescent="0.25">
      <c r="B1143" s="57"/>
      <c r="C1143" s="57"/>
      <c r="D1143" s="57"/>
      <c r="E1143" s="57"/>
      <c r="F1143" s="57"/>
      <c r="G1143" s="57"/>
      <c r="H1143" s="57"/>
      <c r="I1143" s="57"/>
      <c r="J1143" s="57"/>
      <c r="K1143" s="57"/>
      <c r="L1143" s="57"/>
      <c r="M1143" s="57"/>
      <c r="N1143" s="57"/>
    </row>
    <row r="1144" spans="2:14" ht="18" customHeight="1" x14ac:dyDescent="0.25">
      <c r="B1144" s="57"/>
      <c r="C1144" s="57"/>
      <c r="D1144" s="57"/>
      <c r="E1144" s="57"/>
      <c r="F1144" s="57"/>
      <c r="G1144" s="57"/>
      <c r="H1144" s="57"/>
      <c r="I1144" s="57"/>
      <c r="J1144" s="57"/>
      <c r="K1144" s="57"/>
      <c r="L1144" s="57"/>
      <c r="M1144" s="57"/>
      <c r="N1144" s="57"/>
    </row>
    <row r="1145" spans="2:14" ht="18" customHeight="1" x14ac:dyDescent="0.25">
      <c r="B1145" s="57"/>
      <c r="C1145" s="57"/>
      <c r="D1145" s="57"/>
      <c r="E1145" s="57"/>
      <c r="F1145" s="57"/>
      <c r="G1145" s="57"/>
      <c r="H1145" s="57"/>
      <c r="I1145" s="57"/>
      <c r="J1145" s="57"/>
      <c r="K1145" s="57"/>
      <c r="L1145" s="57"/>
      <c r="M1145" s="57"/>
      <c r="N1145" s="57"/>
    </row>
    <row r="1146" spans="2:14" ht="18" customHeight="1" x14ac:dyDescent="0.25">
      <c r="B1146" s="57"/>
      <c r="C1146" s="57"/>
      <c r="D1146" s="57"/>
      <c r="E1146" s="57"/>
      <c r="F1146" s="57"/>
      <c r="G1146" s="57"/>
      <c r="H1146" s="57"/>
      <c r="I1146" s="57"/>
      <c r="J1146" s="57"/>
      <c r="K1146" s="57"/>
      <c r="L1146" s="57"/>
      <c r="M1146" s="57"/>
      <c r="N1146" s="57"/>
    </row>
    <row r="1147" spans="2:14" ht="18" customHeight="1" x14ac:dyDescent="0.25">
      <c r="B1147" s="57"/>
      <c r="C1147" s="57"/>
      <c r="D1147" s="57"/>
      <c r="E1147" s="57"/>
      <c r="F1147" s="57"/>
      <c r="G1147" s="57"/>
      <c r="H1147" s="57"/>
      <c r="I1147" s="57"/>
      <c r="J1147" s="57"/>
      <c r="K1147" s="57"/>
      <c r="L1147" s="57"/>
      <c r="M1147" s="57"/>
      <c r="N1147" s="57"/>
    </row>
    <row r="1148" spans="2:14" ht="18" customHeight="1" x14ac:dyDescent="0.25">
      <c r="B1148" s="57"/>
      <c r="C1148" s="57"/>
      <c r="D1148" s="57"/>
      <c r="E1148" s="57"/>
      <c r="F1148" s="57"/>
      <c r="G1148" s="57"/>
      <c r="H1148" s="57"/>
      <c r="I1148" s="57"/>
      <c r="J1148" s="57"/>
      <c r="K1148" s="57"/>
      <c r="L1148" s="57"/>
      <c r="M1148" s="57"/>
      <c r="N1148" s="57"/>
    </row>
    <row r="1149" spans="2:14" ht="18" customHeight="1" x14ac:dyDescent="0.25">
      <c r="B1149" s="57"/>
      <c r="C1149" s="57"/>
      <c r="D1149" s="57"/>
      <c r="E1149" s="57"/>
      <c r="F1149" s="57"/>
      <c r="G1149" s="57"/>
      <c r="H1149" s="57"/>
      <c r="I1149" s="57"/>
      <c r="J1149" s="57"/>
      <c r="K1149" s="57"/>
      <c r="L1149" s="57"/>
      <c r="M1149" s="57"/>
      <c r="N1149" s="57"/>
    </row>
    <row r="1150" spans="2:14" ht="18" customHeight="1" x14ac:dyDescent="0.25">
      <c r="B1150" s="57"/>
      <c r="C1150" s="57"/>
      <c r="D1150" s="57"/>
      <c r="E1150" s="57"/>
      <c r="F1150" s="57"/>
      <c r="G1150" s="57"/>
      <c r="H1150" s="57"/>
      <c r="I1150" s="57"/>
      <c r="J1150" s="57"/>
      <c r="K1150" s="57"/>
      <c r="L1150" s="57"/>
      <c r="M1150" s="57"/>
      <c r="N1150" s="57"/>
    </row>
    <row r="1151" spans="2:14" ht="18" customHeight="1" x14ac:dyDescent="0.25">
      <c r="B1151" s="57"/>
      <c r="C1151" s="57"/>
      <c r="D1151" s="57"/>
      <c r="E1151" s="57"/>
      <c r="F1151" s="57"/>
      <c r="G1151" s="57"/>
      <c r="H1151" s="57"/>
      <c r="I1151" s="57"/>
      <c r="J1151" s="57"/>
      <c r="K1151" s="57"/>
      <c r="L1151" s="57"/>
      <c r="M1151" s="57"/>
      <c r="N1151" s="57"/>
    </row>
    <row r="1152" spans="2:14" ht="18" customHeight="1" x14ac:dyDescent="0.25">
      <c r="B1152" s="57"/>
      <c r="C1152" s="57"/>
      <c r="D1152" s="57"/>
      <c r="E1152" s="57"/>
      <c r="F1152" s="57"/>
      <c r="G1152" s="57"/>
      <c r="H1152" s="57"/>
      <c r="I1152" s="57"/>
      <c r="J1152" s="57"/>
      <c r="K1152" s="57"/>
      <c r="L1152" s="57"/>
      <c r="M1152" s="57"/>
      <c r="N1152" s="57"/>
    </row>
    <row r="1153" spans="2:14" ht="18" customHeight="1" x14ac:dyDescent="0.25">
      <c r="B1153" s="57"/>
      <c r="C1153" s="57"/>
      <c r="D1153" s="57"/>
      <c r="E1153" s="57"/>
      <c r="F1153" s="57"/>
      <c r="G1153" s="57"/>
      <c r="H1153" s="57"/>
      <c r="I1153" s="57"/>
      <c r="J1153" s="57"/>
      <c r="K1153" s="57"/>
      <c r="L1153" s="57"/>
      <c r="M1153" s="57"/>
      <c r="N1153" s="57"/>
    </row>
    <row r="1154" spans="2:14" ht="18" customHeight="1" x14ac:dyDescent="0.25">
      <c r="B1154" s="57"/>
      <c r="C1154" s="57"/>
      <c r="D1154" s="57"/>
      <c r="E1154" s="57"/>
      <c r="F1154" s="57"/>
      <c r="G1154" s="57"/>
      <c r="H1154" s="57"/>
      <c r="I1154" s="57"/>
      <c r="J1154" s="57"/>
      <c r="K1154" s="57"/>
      <c r="L1154" s="57"/>
      <c r="M1154" s="57"/>
      <c r="N1154" s="57"/>
    </row>
    <row r="1155" spans="2:14" ht="18" customHeight="1" x14ac:dyDescent="0.25">
      <c r="B1155" s="57"/>
      <c r="C1155" s="57"/>
      <c r="D1155" s="57"/>
      <c r="E1155" s="57"/>
      <c r="F1155" s="57"/>
      <c r="G1155" s="57"/>
      <c r="H1155" s="57"/>
      <c r="I1155" s="57"/>
      <c r="J1155" s="57"/>
      <c r="K1155" s="57"/>
      <c r="L1155" s="57"/>
      <c r="M1155" s="57"/>
      <c r="N1155" s="57"/>
    </row>
    <row r="1156" spans="2:14" ht="18" customHeight="1" x14ac:dyDescent="0.25">
      <c r="B1156" s="57"/>
      <c r="C1156" s="57"/>
      <c r="D1156" s="57"/>
      <c r="E1156" s="57"/>
      <c r="F1156" s="57"/>
      <c r="G1156" s="57"/>
      <c r="H1156" s="57"/>
      <c r="I1156" s="57"/>
      <c r="J1156" s="57"/>
      <c r="K1156" s="57"/>
      <c r="L1156" s="57"/>
      <c r="M1156" s="57"/>
      <c r="N1156" s="57"/>
    </row>
    <row r="1157" spans="2:14" ht="18" customHeight="1" x14ac:dyDescent="0.25">
      <c r="B1157" s="57"/>
      <c r="C1157" s="57"/>
      <c r="D1157" s="57"/>
      <c r="E1157" s="57"/>
      <c r="F1157" s="57"/>
      <c r="G1157" s="57"/>
      <c r="H1157" s="57"/>
      <c r="I1157" s="57"/>
      <c r="J1157" s="57"/>
      <c r="K1157" s="57"/>
      <c r="L1157" s="57"/>
      <c r="M1157" s="57"/>
      <c r="N1157" s="57"/>
    </row>
    <row r="1158" spans="2:14" ht="18" customHeight="1" x14ac:dyDescent="0.25">
      <c r="B1158" s="57"/>
      <c r="C1158" s="57"/>
      <c r="D1158" s="57"/>
      <c r="E1158" s="57"/>
      <c r="F1158" s="57"/>
      <c r="G1158" s="57"/>
      <c r="H1158" s="57"/>
      <c r="I1158" s="57"/>
      <c r="J1158" s="57"/>
      <c r="K1158" s="57"/>
      <c r="L1158" s="57"/>
      <c r="M1158" s="57"/>
      <c r="N1158" s="57"/>
    </row>
    <row r="1159" spans="2:14" ht="18" customHeight="1" x14ac:dyDescent="0.25">
      <c r="B1159" s="57"/>
      <c r="C1159" s="57"/>
      <c r="D1159" s="57"/>
      <c r="E1159" s="57"/>
      <c r="F1159" s="57"/>
      <c r="G1159" s="57"/>
      <c r="H1159" s="57"/>
      <c r="I1159" s="57"/>
      <c r="J1159" s="57"/>
      <c r="K1159" s="57"/>
      <c r="L1159" s="57"/>
      <c r="M1159" s="57"/>
      <c r="N1159" s="57"/>
    </row>
    <row r="1160" spans="2:14" ht="18" customHeight="1" x14ac:dyDescent="0.25">
      <c r="B1160" s="57"/>
      <c r="C1160" s="57"/>
      <c r="D1160" s="57"/>
      <c r="E1160" s="57"/>
      <c r="F1160" s="57"/>
      <c r="G1160" s="57"/>
      <c r="H1160" s="57"/>
      <c r="I1160" s="57"/>
      <c r="J1160" s="57"/>
      <c r="K1160" s="57"/>
      <c r="L1160" s="57"/>
      <c r="M1160" s="57"/>
      <c r="N1160" s="57"/>
    </row>
    <row r="1161" spans="2:14" ht="18" customHeight="1" x14ac:dyDescent="0.25">
      <c r="B1161" s="57"/>
      <c r="C1161" s="57"/>
      <c r="D1161" s="57"/>
      <c r="E1161" s="57"/>
      <c r="F1161" s="57"/>
      <c r="G1161" s="57"/>
      <c r="H1161" s="57"/>
      <c r="I1161" s="57"/>
      <c r="J1161" s="57"/>
      <c r="K1161" s="57"/>
      <c r="L1161" s="57"/>
      <c r="M1161" s="57"/>
      <c r="N1161" s="57"/>
    </row>
    <row r="1162" spans="2:14" ht="18" customHeight="1" x14ac:dyDescent="0.25">
      <c r="B1162" s="57"/>
      <c r="C1162" s="57"/>
      <c r="D1162" s="57"/>
      <c r="E1162" s="57"/>
      <c r="F1162" s="57"/>
      <c r="G1162" s="57"/>
      <c r="H1162" s="57"/>
      <c r="I1162" s="57"/>
      <c r="J1162" s="57"/>
      <c r="K1162" s="57"/>
      <c r="L1162" s="57"/>
      <c r="M1162" s="57"/>
      <c r="N1162" s="57"/>
    </row>
    <row r="1163" spans="2:14" ht="18" customHeight="1" x14ac:dyDescent="0.25">
      <c r="B1163" s="57"/>
      <c r="C1163" s="57"/>
      <c r="D1163" s="57"/>
      <c r="E1163" s="57"/>
      <c r="F1163" s="57"/>
      <c r="G1163" s="57"/>
      <c r="H1163" s="57"/>
      <c r="I1163" s="57"/>
      <c r="J1163" s="57"/>
      <c r="K1163" s="57"/>
      <c r="L1163" s="57"/>
      <c r="M1163" s="57"/>
      <c r="N1163" s="57"/>
    </row>
    <row r="1164" spans="2:14" ht="18" customHeight="1" x14ac:dyDescent="0.25">
      <c r="B1164" s="57"/>
      <c r="C1164" s="57"/>
      <c r="D1164" s="57"/>
      <c r="E1164" s="57"/>
      <c r="F1164" s="57"/>
      <c r="G1164" s="57"/>
      <c r="H1164" s="57"/>
      <c r="I1164" s="57"/>
      <c r="J1164" s="57"/>
      <c r="K1164" s="57"/>
      <c r="L1164" s="57"/>
      <c r="M1164" s="57"/>
      <c r="N1164" s="57"/>
    </row>
    <row r="1165" spans="2:14" ht="18" customHeight="1" x14ac:dyDescent="0.25">
      <c r="B1165" s="57"/>
      <c r="C1165" s="57"/>
      <c r="D1165" s="57"/>
      <c r="E1165" s="57"/>
      <c r="F1165" s="57"/>
      <c r="G1165" s="57"/>
      <c r="H1165" s="57"/>
      <c r="I1165" s="57"/>
      <c r="J1165" s="57"/>
      <c r="K1165" s="57"/>
      <c r="L1165" s="57"/>
      <c r="M1165" s="57"/>
      <c r="N1165" s="57"/>
    </row>
    <row r="1166" spans="2:14" ht="18" customHeight="1" x14ac:dyDescent="0.25">
      <c r="B1166" s="57"/>
      <c r="C1166" s="57"/>
      <c r="D1166" s="57"/>
      <c r="E1166" s="57"/>
      <c r="F1166" s="57"/>
      <c r="G1166" s="57"/>
      <c r="H1166" s="57"/>
      <c r="I1166" s="57"/>
      <c r="J1166" s="57"/>
      <c r="K1166" s="57"/>
      <c r="L1166" s="57"/>
      <c r="M1166" s="57"/>
      <c r="N1166" s="57"/>
    </row>
    <row r="1167" spans="2:14" ht="18" customHeight="1" x14ac:dyDescent="0.25">
      <c r="B1167" s="57"/>
      <c r="C1167" s="57"/>
      <c r="D1167" s="57"/>
      <c r="E1167" s="57"/>
      <c r="F1167" s="57"/>
      <c r="G1167" s="57"/>
      <c r="H1167" s="57"/>
      <c r="I1167" s="57"/>
      <c r="J1167" s="57"/>
      <c r="K1167" s="57"/>
      <c r="L1167" s="57"/>
      <c r="M1167" s="57"/>
      <c r="N1167" s="57"/>
    </row>
    <row r="1168" spans="2:14" ht="18" customHeight="1" x14ac:dyDescent="0.25">
      <c r="B1168" s="57"/>
      <c r="C1168" s="57"/>
      <c r="D1168" s="57"/>
      <c r="E1168" s="57"/>
      <c r="F1168" s="57"/>
      <c r="G1168" s="57"/>
      <c r="H1168" s="57"/>
      <c r="I1168" s="57"/>
      <c r="J1168" s="57"/>
      <c r="K1168" s="57"/>
      <c r="L1168" s="57"/>
      <c r="M1168" s="57"/>
      <c r="N1168" s="57"/>
    </row>
    <row r="1169" spans="2:14" ht="18" customHeight="1" x14ac:dyDescent="0.25">
      <c r="B1169" s="57"/>
      <c r="C1169" s="57"/>
      <c r="D1169" s="57"/>
      <c r="E1169" s="57"/>
      <c r="F1169" s="57"/>
      <c r="G1169" s="57"/>
      <c r="H1169" s="57"/>
      <c r="I1169" s="57"/>
      <c r="J1169" s="57"/>
      <c r="K1169" s="57"/>
      <c r="L1169" s="57"/>
      <c r="M1169" s="57"/>
      <c r="N1169" s="57"/>
    </row>
    <row r="1170" spans="2:14" ht="18" customHeight="1" x14ac:dyDescent="0.25">
      <c r="B1170" s="57"/>
      <c r="C1170" s="57"/>
      <c r="D1170" s="57"/>
      <c r="E1170" s="57"/>
      <c r="F1170" s="57"/>
      <c r="G1170" s="57"/>
      <c r="H1170" s="57"/>
      <c r="I1170" s="57"/>
      <c r="J1170" s="57"/>
      <c r="K1170" s="57"/>
      <c r="L1170" s="57"/>
      <c r="M1170" s="57"/>
      <c r="N1170" s="57"/>
    </row>
    <row r="1171" spans="2:14" ht="18" customHeight="1" x14ac:dyDescent="0.25">
      <c r="B1171" s="57"/>
      <c r="C1171" s="57"/>
      <c r="D1171" s="57"/>
      <c r="E1171" s="57"/>
      <c r="F1171" s="57"/>
      <c r="G1171" s="57"/>
      <c r="H1171" s="57"/>
      <c r="I1171" s="57"/>
      <c r="J1171" s="57"/>
      <c r="K1171" s="57"/>
      <c r="L1171" s="57"/>
      <c r="M1171" s="57"/>
      <c r="N1171" s="57"/>
    </row>
    <row r="1172" spans="2:14" ht="18" customHeight="1" x14ac:dyDescent="0.25">
      <c r="B1172" s="57"/>
      <c r="C1172" s="57"/>
      <c r="D1172" s="57"/>
      <c r="E1172" s="57"/>
      <c r="F1172" s="57"/>
      <c r="G1172" s="57"/>
      <c r="H1172" s="57"/>
      <c r="I1172" s="57"/>
      <c r="J1172" s="57"/>
      <c r="K1172" s="57"/>
      <c r="L1172" s="57"/>
      <c r="M1172" s="57"/>
      <c r="N1172" s="57"/>
    </row>
    <row r="1173" spans="2:14" ht="18" customHeight="1" x14ac:dyDescent="0.25">
      <c r="B1173" s="57"/>
      <c r="C1173" s="57"/>
      <c r="D1173" s="57"/>
      <c r="E1173" s="57"/>
      <c r="F1173" s="57"/>
      <c r="G1173" s="57"/>
      <c r="H1173" s="57"/>
      <c r="I1173" s="57"/>
      <c r="J1173" s="57"/>
      <c r="K1173" s="57"/>
      <c r="L1173" s="57"/>
      <c r="M1173" s="57"/>
      <c r="N1173" s="57"/>
    </row>
    <row r="1174" spans="2:14" ht="18" customHeight="1" x14ac:dyDescent="0.25">
      <c r="B1174" s="57"/>
      <c r="C1174" s="57"/>
      <c r="D1174" s="57"/>
      <c r="E1174" s="57"/>
      <c r="F1174" s="57"/>
      <c r="G1174" s="57"/>
      <c r="H1174" s="57"/>
      <c r="I1174" s="57"/>
      <c r="J1174" s="57"/>
      <c r="K1174" s="57"/>
      <c r="L1174" s="57"/>
      <c r="M1174" s="57"/>
      <c r="N1174" s="57"/>
    </row>
    <row r="1175" spans="2:14" ht="18" customHeight="1" x14ac:dyDescent="0.25">
      <c r="B1175" s="57"/>
      <c r="C1175" s="57"/>
      <c r="D1175" s="57"/>
      <c r="E1175" s="57"/>
      <c r="F1175" s="57"/>
      <c r="G1175" s="57"/>
      <c r="H1175" s="57"/>
      <c r="I1175" s="57"/>
      <c r="J1175" s="57"/>
      <c r="K1175" s="57"/>
      <c r="L1175" s="57"/>
      <c r="M1175" s="57"/>
      <c r="N1175" s="57"/>
    </row>
    <row r="1176" spans="2:14" ht="18" customHeight="1" x14ac:dyDescent="0.25">
      <c r="B1176" s="57"/>
      <c r="C1176" s="57"/>
      <c r="D1176" s="57"/>
      <c r="E1176" s="57"/>
      <c r="F1176" s="57"/>
      <c r="G1176" s="57"/>
      <c r="H1176" s="57"/>
      <c r="I1176" s="57"/>
      <c r="J1176" s="57"/>
      <c r="K1176" s="57"/>
      <c r="L1176" s="57"/>
      <c r="M1176" s="57"/>
      <c r="N1176" s="57"/>
    </row>
    <row r="1177" spans="2:14" ht="18" customHeight="1" x14ac:dyDescent="0.25">
      <c r="B1177" s="57"/>
      <c r="C1177" s="57"/>
      <c r="D1177" s="57"/>
      <c r="E1177" s="57"/>
      <c r="F1177" s="57"/>
      <c r="G1177" s="57"/>
      <c r="H1177" s="57"/>
      <c r="I1177" s="57"/>
      <c r="J1177" s="57"/>
      <c r="K1177" s="57"/>
      <c r="L1177" s="57"/>
      <c r="M1177" s="57"/>
      <c r="N1177" s="57"/>
    </row>
    <row r="1178" spans="2:14" ht="18" customHeight="1" x14ac:dyDescent="0.25">
      <c r="B1178" s="57"/>
      <c r="C1178" s="57"/>
      <c r="D1178" s="57"/>
      <c r="E1178" s="57"/>
      <c r="F1178" s="57"/>
      <c r="G1178" s="57"/>
      <c r="H1178" s="57"/>
      <c r="I1178" s="57"/>
      <c r="J1178" s="57"/>
      <c r="K1178" s="57"/>
      <c r="L1178" s="57"/>
      <c r="M1178" s="57"/>
      <c r="N1178" s="57"/>
    </row>
    <row r="1179" spans="2:14" ht="18" customHeight="1" x14ac:dyDescent="0.25">
      <c r="B1179" s="57"/>
      <c r="C1179" s="57"/>
      <c r="D1179" s="57"/>
      <c r="E1179" s="57"/>
      <c r="F1179" s="57"/>
      <c r="G1179" s="57"/>
      <c r="H1179" s="57"/>
      <c r="I1179" s="57"/>
      <c r="J1179" s="57"/>
      <c r="K1179" s="57"/>
      <c r="L1179" s="57"/>
      <c r="M1179" s="57"/>
      <c r="N1179" s="57"/>
    </row>
    <row r="1180" spans="2:14" ht="18" customHeight="1" x14ac:dyDescent="0.25">
      <c r="B1180" s="57"/>
      <c r="C1180" s="57"/>
      <c r="D1180" s="57"/>
      <c r="E1180" s="57"/>
      <c r="F1180" s="57"/>
      <c r="G1180" s="57"/>
      <c r="H1180" s="57"/>
      <c r="I1180" s="57"/>
      <c r="J1180" s="57"/>
      <c r="K1180" s="57"/>
      <c r="L1180" s="57"/>
      <c r="M1180" s="57"/>
      <c r="N1180" s="57"/>
    </row>
    <row r="1181" spans="2:14" ht="18" customHeight="1" x14ac:dyDescent="0.25">
      <c r="B1181" s="57"/>
      <c r="C1181" s="57"/>
      <c r="D1181" s="57"/>
      <c r="E1181" s="57"/>
      <c r="F1181" s="57"/>
      <c r="G1181" s="57"/>
      <c r="H1181" s="57"/>
      <c r="I1181" s="57"/>
      <c r="J1181" s="57"/>
      <c r="K1181" s="57"/>
      <c r="L1181" s="57"/>
      <c r="M1181" s="57"/>
      <c r="N1181" s="57"/>
    </row>
    <row r="1182" spans="2:14" ht="18" customHeight="1" x14ac:dyDescent="0.25">
      <c r="B1182" s="57"/>
      <c r="C1182" s="57"/>
      <c r="D1182" s="57"/>
      <c r="E1182" s="57"/>
      <c r="F1182" s="57"/>
      <c r="G1182" s="57"/>
      <c r="H1182" s="57"/>
      <c r="I1182" s="57"/>
      <c r="J1182" s="57"/>
      <c r="K1182" s="57"/>
      <c r="L1182" s="57"/>
      <c r="M1182" s="57"/>
      <c r="N1182" s="57"/>
    </row>
    <row r="1183" spans="2:14" ht="18" customHeight="1" x14ac:dyDescent="0.25">
      <c r="B1183" s="57"/>
      <c r="C1183" s="57"/>
      <c r="D1183" s="57"/>
      <c r="E1183" s="57"/>
      <c r="F1183" s="57"/>
      <c r="G1183" s="57"/>
      <c r="H1183" s="57"/>
      <c r="I1183" s="57"/>
      <c r="J1183" s="57"/>
      <c r="K1183" s="57"/>
      <c r="L1183" s="57"/>
      <c r="M1183" s="57"/>
      <c r="N1183" s="57"/>
    </row>
    <row r="1184" spans="2:14" ht="18" customHeight="1" x14ac:dyDescent="0.25">
      <c r="B1184" s="57"/>
      <c r="C1184" s="57"/>
      <c r="D1184" s="57"/>
      <c r="E1184" s="57"/>
      <c r="F1184" s="57"/>
      <c r="G1184" s="57"/>
      <c r="H1184" s="57"/>
      <c r="I1184" s="57"/>
      <c r="J1184" s="57"/>
      <c r="K1184" s="57"/>
      <c r="L1184" s="57"/>
      <c r="M1184" s="57"/>
      <c r="N1184" s="57"/>
    </row>
    <row r="1185" spans="2:14" ht="18" customHeight="1" x14ac:dyDescent="0.25">
      <c r="B1185" s="57"/>
      <c r="C1185" s="57"/>
      <c r="D1185" s="57"/>
      <c r="E1185" s="57"/>
      <c r="F1185" s="57"/>
      <c r="G1185" s="57"/>
      <c r="H1185" s="57"/>
      <c r="I1185" s="57"/>
      <c r="J1185" s="57"/>
      <c r="K1185" s="57"/>
      <c r="L1185" s="57"/>
      <c r="M1185" s="57"/>
      <c r="N1185" s="57"/>
    </row>
    <row r="1186" spans="2:14" ht="18" customHeight="1" x14ac:dyDescent="0.25">
      <c r="B1186" s="57"/>
      <c r="C1186" s="57"/>
      <c r="D1186" s="57"/>
      <c r="E1186" s="57"/>
      <c r="F1186" s="57"/>
      <c r="G1186" s="57"/>
      <c r="H1186" s="57"/>
      <c r="I1186" s="57"/>
      <c r="J1186" s="57"/>
      <c r="K1186" s="57"/>
      <c r="L1186" s="57"/>
      <c r="M1186" s="57"/>
      <c r="N1186" s="57"/>
    </row>
    <row r="1187" spans="2:14" ht="18" customHeight="1" x14ac:dyDescent="0.25">
      <c r="B1187" s="57"/>
      <c r="C1187" s="57"/>
      <c r="D1187" s="57"/>
      <c r="E1187" s="57"/>
      <c r="F1187" s="57"/>
      <c r="G1187" s="57"/>
      <c r="H1187" s="57"/>
      <c r="I1187" s="57"/>
      <c r="J1187" s="57"/>
      <c r="K1187" s="57"/>
      <c r="L1187" s="57"/>
      <c r="M1187" s="57"/>
      <c r="N1187" s="57"/>
    </row>
    <row r="1188" spans="2:14" ht="18" customHeight="1" x14ac:dyDescent="0.25">
      <c r="B1188" s="57"/>
      <c r="C1188" s="57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</row>
    <row r="1189" spans="2:14" ht="18" customHeight="1" x14ac:dyDescent="0.25">
      <c r="B1189" s="57"/>
      <c r="C1189" s="57"/>
      <c r="D1189" s="57"/>
      <c r="E1189" s="57"/>
      <c r="F1189" s="57"/>
      <c r="G1189" s="57"/>
      <c r="H1189" s="57"/>
      <c r="I1189" s="57"/>
      <c r="J1189" s="57"/>
      <c r="K1189" s="57"/>
      <c r="L1189" s="57"/>
      <c r="M1189" s="57"/>
      <c r="N1189" s="57"/>
    </row>
    <row r="1190" spans="2:14" ht="18" customHeight="1" x14ac:dyDescent="0.25">
      <c r="B1190" s="57"/>
      <c r="C1190" s="57"/>
      <c r="D1190" s="57"/>
      <c r="E1190" s="57"/>
      <c r="F1190" s="57"/>
      <c r="G1190" s="57"/>
      <c r="H1190" s="57"/>
      <c r="I1190" s="57"/>
      <c r="J1190" s="57"/>
      <c r="K1190" s="57"/>
      <c r="L1190" s="57"/>
      <c r="M1190" s="57"/>
      <c r="N1190" s="57"/>
    </row>
    <row r="1191" spans="2:14" ht="18" customHeight="1" x14ac:dyDescent="0.25">
      <c r="B1191" s="57"/>
      <c r="C1191" s="57"/>
      <c r="D1191" s="57"/>
      <c r="E1191" s="57"/>
      <c r="F1191" s="57"/>
      <c r="G1191" s="57"/>
      <c r="H1191" s="57"/>
      <c r="I1191" s="57"/>
      <c r="J1191" s="57"/>
      <c r="K1191" s="57"/>
      <c r="L1191" s="57"/>
      <c r="M1191" s="57"/>
      <c r="N1191" s="57"/>
    </row>
    <row r="1192" spans="2:14" ht="18" customHeight="1" x14ac:dyDescent="0.25">
      <c r="B1192" s="57"/>
      <c r="C1192" s="57"/>
      <c r="D1192" s="57"/>
      <c r="E1192" s="57"/>
      <c r="F1192" s="57"/>
      <c r="G1192" s="57"/>
      <c r="H1192" s="57"/>
      <c r="I1192" s="57"/>
      <c r="J1192" s="57"/>
      <c r="K1192" s="57"/>
      <c r="L1192" s="57"/>
      <c r="M1192" s="57"/>
      <c r="N1192" s="57"/>
    </row>
    <row r="1193" spans="2:14" ht="18" customHeight="1" x14ac:dyDescent="0.25">
      <c r="B1193" s="57"/>
      <c r="C1193" s="57"/>
      <c r="D1193" s="57"/>
      <c r="E1193" s="57"/>
      <c r="F1193" s="57"/>
      <c r="G1193" s="57"/>
      <c r="H1193" s="57"/>
      <c r="I1193" s="57"/>
      <c r="J1193" s="57"/>
      <c r="K1193" s="57"/>
      <c r="L1193" s="57"/>
      <c r="M1193" s="57"/>
      <c r="N1193" s="57"/>
    </row>
    <row r="1194" spans="2:14" ht="18" customHeight="1" x14ac:dyDescent="0.25">
      <c r="B1194" s="57"/>
      <c r="C1194" s="57"/>
      <c r="D1194" s="57"/>
      <c r="E1194" s="57"/>
      <c r="F1194" s="57"/>
      <c r="G1194" s="57"/>
      <c r="H1194" s="57"/>
      <c r="I1194" s="57"/>
      <c r="J1194" s="57"/>
      <c r="K1194" s="57"/>
      <c r="L1194" s="57"/>
      <c r="M1194" s="57"/>
      <c r="N1194" s="57"/>
    </row>
    <row r="1195" spans="2:14" ht="18" customHeight="1" x14ac:dyDescent="0.25">
      <c r="B1195" s="57"/>
      <c r="C1195" s="57"/>
      <c r="D1195" s="57"/>
      <c r="E1195" s="57"/>
      <c r="F1195" s="57"/>
      <c r="G1195" s="57"/>
      <c r="H1195" s="57"/>
      <c r="I1195" s="57"/>
      <c r="J1195" s="57"/>
      <c r="K1195" s="57"/>
      <c r="L1195" s="57"/>
      <c r="M1195" s="57"/>
      <c r="N1195" s="57"/>
    </row>
    <row r="1196" spans="2:14" ht="18" customHeight="1" x14ac:dyDescent="0.25">
      <c r="B1196" s="57"/>
      <c r="C1196" s="57"/>
      <c r="D1196" s="57"/>
      <c r="E1196" s="57"/>
      <c r="F1196" s="57"/>
      <c r="G1196" s="57"/>
      <c r="H1196" s="57"/>
      <c r="I1196" s="57"/>
      <c r="J1196" s="57"/>
      <c r="K1196" s="57"/>
      <c r="L1196" s="57"/>
      <c r="M1196" s="57"/>
      <c r="N1196" s="57"/>
    </row>
    <row r="1197" spans="2:14" ht="18" customHeight="1" x14ac:dyDescent="0.25">
      <c r="B1197" s="57"/>
      <c r="C1197" s="57"/>
      <c r="D1197" s="57"/>
      <c r="E1197" s="57"/>
      <c r="F1197" s="57"/>
      <c r="G1197" s="57"/>
      <c r="H1197" s="57"/>
      <c r="I1197" s="57"/>
      <c r="J1197" s="57"/>
      <c r="K1197" s="57"/>
      <c r="L1197" s="57"/>
      <c r="M1197" s="57"/>
      <c r="N1197" s="57"/>
    </row>
    <row r="1198" spans="2:14" ht="18" customHeight="1" x14ac:dyDescent="0.25">
      <c r="B1198" s="57"/>
      <c r="C1198" s="57"/>
      <c r="D1198" s="57"/>
      <c r="E1198" s="57"/>
      <c r="F1198" s="57"/>
      <c r="G1198" s="57"/>
      <c r="H1198" s="57"/>
      <c r="I1198" s="57"/>
      <c r="J1198" s="57"/>
      <c r="K1198" s="57"/>
      <c r="L1198" s="57"/>
      <c r="M1198" s="57"/>
      <c r="N1198" s="57"/>
    </row>
    <row r="1199" spans="2:14" ht="18" customHeight="1" x14ac:dyDescent="0.25">
      <c r="B1199" s="57"/>
      <c r="C1199" s="57"/>
      <c r="D1199" s="57"/>
      <c r="E1199" s="57"/>
      <c r="F1199" s="57"/>
      <c r="G1199" s="57"/>
      <c r="H1199" s="57"/>
      <c r="I1199" s="57"/>
      <c r="J1199" s="57"/>
      <c r="K1199" s="57"/>
      <c r="L1199" s="57"/>
      <c r="M1199" s="57"/>
      <c r="N1199" s="57"/>
    </row>
    <row r="1200" spans="2:14" ht="18" customHeight="1" x14ac:dyDescent="0.25">
      <c r="B1200" s="57"/>
      <c r="C1200" s="57"/>
      <c r="D1200" s="57"/>
      <c r="E1200" s="57"/>
      <c r="F1200" s="57"/>
      <c r="G1200" s="57"/>
      <c r="H1200" s="57"/>
      <c r="I1200" s="57"/>
      <c r="J1200" s="57"/>
      <c r="K1200" s="57"/>
      <c r="L1200" s="57"/>
      <c r="M1200" s="57"/>
      <c r="N1200" s="57"/>
    </row>
    <row r="1201" spans="2:14" ht="18" customHeight="1" x14ac:dyDescent="0.25">
      <c r="B1201" s="57"/>
      <c r="C1201" s="57"/>
      <c r="D1201" s="57"/>
      <c r="E1201" s="57"/>
      <c r="F1201" s="57"/>
      <c r="G1201" s="57"/>
      <c r="H1201" s="57"/>
      <c r="I1201" s="57"/>
      <c r="J1201" s="57"/>
      <c r="K1201" s="57"/>
      <c r="L1201" s="57"/>
      <c r="M1201" s="57"/>
      <c r="N1201" s="57"/>
    </row>
    <row r="1202" spans="2:14" ht="18" customHeight="1" x14ac:dyDescent="0.25">
      <c r="B1202" s="57"/>
      <c r="C1202" s="57"/>
      <c r="D1202" s="57"/>
      <c r="E1202" s="57"/>
      <c r="F1202" s="57"/>
      <c r="G1202" s="57"/>
      <c r="H1202" s="57"/>
      <c r="I1202" s="57"/>
      <c r="J1202" s="57"/>
      <c r="K1202" s="57"/>
      <c r="L1202" s="57"/>
      <c r="M1202" s="57"/>
      <c r="N1202" s="57"/>
    </row>
    <row r="1203" spans="2:14" ht="18" customHeight="1" x14ac:dyDescent="0.25">
      <c r="B1203" s="57"/>
      <c r="C1203" s="57"/>
      <c r="D1203" s="57"/>
      <c r="E1203" s="57"/>
      <c r="F1203" s="57"/>
      <c r="G1203" s="57"/>
      <c r="H1203" s="57"/>
      <c r="I1203" s="57"/>
      <c r="J1203" s="57"/>
      <c r="K1203" s="57"/>
      <c r="L1203" s="57"/>
      <c r="M1203" s="57"/>
      <c r="N1203" s="57"/>
    </row>
    <row r="1204" spans="2:14" ht="18" customHeight="1" x14ac:dyDescent="0.25">
      <c r="B1204" s="57"/>
      <c r="C1204" s="57"/>
      <c r="D1204" s="57"/>
      <c r="E1204" s="57"/>
      <c r="F1204" s="57"/>
      <c r="G1204" s="57"/>
      <c r="H1204" s="57"/>
      <c r="I1204" s="57"/>
      <c r="J1204" s="57"/>
      <c r="K1204" s="57"/>
      <c r="L1204" s="57"/>
      <c r="M1204" s="57"/>
      <c r="N1204" s="57"/>
    </row>
    <row r="1205" spans="2:14" ht="18" customHeight="1" x14ac:dyDescent="0.25">
      <c r="B1205" s="57"/>
      <c r="C1205" s="57"/>
      <c r="D1205" s="57"/>
      <c r="E1205" s="57"/>
      <c r="F1205" s="57"/>
      <c r="G1205" s="57"/>
      <c r="H1205" s="57"/>
      <c r="I1205" s="57"/>
      <c r="J1205" s="57"/>
      <c r="K1205" s="57"/>
      <c r="L1205" s="57"/>
      <c r="M1205" s="57"/>
      <c r="N1205" s="57"/>
    </row>
    <row r="1206" spans="2:14" ht="18" customHeight="1" x14ac:dyDescent="0.25">
      <c r="B1206" s="57"/>
      <c r="C1206" s="57"/>
      <c r="D1206" s="57"/>
      <c r="E1206" s="57"/>
      <c r="F1206" s="57"/>
      <c r="G1206" s="57"/>
      <c r="H1206" s="57"/>
      <c r="I1206" s="57"/>
      <c r="J1206" s="57"/>
      <c r="K1206" s="57"/>
      <c r="L1206" s="57"/>
      <c r="M1206" s="57"/>
      <c r="N1206" s="57"/>
    </row>
    <row r="1207" spans="2:14" ht="18" customHeight="1" x14ac:dyDescent="0.25">
      <c r="B1207" s="57"/>
      <c r="C1207" s="57"/>
      <c r="D1207" s="57"/>
      <c r="E1207" s="57"/>
      <c r="F1207" s="57"/>
      <c r="G1207" s="57"/>
      <c r="H1207" s="57"/>
      <c r="I1207" s="57"/>
      <c r="J1207" s="57"/>
      <c r="K1207" s="57"/>
      <c r="L1207" s="57"/>
      <c r="M1207" s="57"/>
      <c r="N1207" s="57"/>
    </row>
    <row r="1208" spans="2:14" ht="18" customHeight="1" x14ac:dyDescent="0.25">
      <c r="B1208" s="57"/>
      <c r="C1208" s="57"/>
      <c r="D1208" s="57"/>
      <c r="E1208" s="57"/>
      <c r="F1208" s="57"/>
      <c r="G1208" s="57"/>
      <c r="H1208" s="57"/>
      <c r="I1208" s="57"/>
      <c r="J1208" s="57"/>
      <c r="K1208" s="57"/>
      <c r="L1208" s="57"/>
      <c r="M1208" s="57"/>
      <c r="N1208" s="57"/>
    </row>
    <row r="1209" spans="2:14" ht="18" customHeight="1" x14ac:dyDescent="0.25">
      <c r="B1209" s="57"/>
      <c r="C1209" s="57"/>
      <c r="D1209" s="57"/>
      <c r="E1209" s="57"/>
      <c r="F1209" s="57"/>
      <c r="G1209" s="57"/>
      <c r="H1209" s="57"/>
      <c r="I1209" s="57"/>
      <c r="J1209" s="57"/>
      <c r="K1209" s="57"/>
      <c r="L1209" s="57"/>
      <c r="M1209" s="57"/>
      <c r="N1209" s="57"/>
    </row>
    <row r="1210" spans="2:14" ht="18" customHeight="1" x14ac:dyDescent="0.25">
      <c r="B1210" s="57"/>
      <c r="C1210" s="57"/>
      <c r="D1210" s="57"/>
      <c r="E1210" s="57"/>
      <c r="F1210" s="57"/>
      <c r="G1210" s="57"/>
      <c r="H1210" s="57"/>
      <c r="I1210" s="57"/>
      <c r="J1210" s="57"/>
      <c r="K1210" s="57"/>
      <c r="L1210" s="57"/>
      <c r="M1210" s="57"/>
      <c r="N1210" s="57"/>
    </row>
    <row r="1211" spans="2:14" ht="18" customHeight="1" x14ac:dyDescent="0.25">
      <c r="B1211" s="57"/>
      <c r="C1211" s="57"/>
      <c r="D1211" s="57"/>
      <c r="E1211" s="57"/>
      <c r="F1211" s="57"/>
      <c r="G1211" s="57"/>
      <c r="H1211" s="57"/>
      <c r="I1211" s="57"/>
      <c r="J1211" s="57"/>
      <c r="K1211" s="57"/>
      <c r="L1211" s="57"/>
      <c r="M1211" s="57"/>
      <c r="N1211" s="57"/>
    </row>
    <row r="1212" spans="2:14" ht="18" customHeight="1" x14ac:dyDescent="0.25">
      <c r="B1212" s="57"/>
      <c r="C1212" s="57"/>
      <c r="D1212" s="57"/>
      <c r="E1212" s="57"/>
      <c r="F1212" s="57"/>
      <c r="G1212" s="57"/>
      <c r="H1212" s="57"/>
      <c r="I1212" s="57"/>
      <c r="J1212" s="57"/>
      <c r="K1212" s="57"/>
      <c r="L1212" s="57"/>
      <c r="M1212" s="57"/>
      <c r="N1212" s="57"/>
    </row>
    <row r="1213" spans="2:14" ht="18" customHeight="1" x14ac:dyDescent="0.25">
      <c r="B1213" s="57"/>
      <c r="C1213" s="57"/>
      <c r="D1213" s="57"/>
      <c r="E1213" s="57"/>
      <c r="F1213" s="57"/>
      <c r="G1213" s="57"/>
      <c r="H1213" s="57"/>
      <c r="I1213" s="57"/>
      <c r="J1213" s="57"/>
      <c r="K1213" s="57"/>
      <c r="L1213" s="57"/>
      <c r="M1213" s="57"/>
      <c r="N1213" s="57"/>
    </row>
    <row r="1214" spans="2:14" ht="18" customHeight="1" x14ac:dyDescent="0.25">
      <c r="B1214" s="57"/>
      <c r="C1214" s="57"/>
      <c r="D1214" s="57"/>
      <c r="E1214" s="57"/>
      <c r="F1214" s="57"/>
      <c r="G1214" s="57"/>
      <c r="H1214" s="57"/>
      <c r="I1214" s="57"/>
      <c r="J1214" s="57"/>
      <c r="K1214" s="57"/>
      <c r="L1214" s="57"/>
      <c r="M1214" s="57"/>
      <c r="N1214" s="57"/>
    </row>
    <row r="1215" spans="2:14" ht="18" customHeight="1" x14ac:dyDescent="0.25">
      <c r="B1215" s="57"/>
      <c r="C1215" s="57"/>
      <c r="D1215" s="57"/>
      <c r="E1215" s="57"/>
      <c r="F1215" s="57"/>
      <c r="G1215" s="57"/>
      <c r="H1215" s="57"/>
      <c r="I1215" s="57"/>
      <c r="J1215" s="57"/>
      <c r="K1215" s="57"/>
      <c r="L1215" s="57"/>
      <c r="M1215" s="57"/>
      <c r="N1215" s="57"/>
    </row>
    <row r="1216" spans="2:14" ht="18" customHeight="1" x14ac:dyDescent="0.25">
      <c r="B1216" s="57"/>
      <c r="C1216" s="57"/>
      <c r="D1216" s="57"/>
      <c r="E1216" s="57"/>
      <c r="F1216" s="57"/>
      <c r="G1216" s="57"/>
      <c r="H1216" s="57"/>
      <c r="I1216" s="57"/>
      <c r="J1216" s="57"/>
      <c r="K1216" s="57"/>
      <c r="L1216" s="57"/>
      <c r="M1216" s="57"/>
      <c r="N1216" s="57"/>
    </row>
    <row r="1217" spans="2:14" ht="18" customHeight="1" x14ac:dyDescent="0.25">
      <c r="B1217" s="57"/>
      <c r="C1217" s="57"/>
      <c r="D1217" s="57"/>
      <c r="E1217" s="57"/>
      <c r="F1217" s="57"/>
      <c r="G1217" s="57"/>
      <c r="H1217" s="57"/>
      <c r="I1217" s="57"/>
      <c r="J1217" s="57"/>
      <c r="K1217" s="57"/>
      <c r="L1217" s="57"/>
      <c r="M1217" s="57"/>
      <c r="N1217" s="57"/>
    </row>
    <row r="1218" spans="2:14" ht="18" customHeight="1" x14ac:dyDescent="0.25">
      <c r="B1218" s="57"/>
      <c r="C1218" s="57"/>
      <c r="D1218" s="57"/>
      <c r="E1218" s="57"/>
      <c r="F1218" s="57"/>
      <c r="G1218" s="57"/>
      <c r="H1218" s="57"/>
      <c r="I1218" s="57"/>
      <c r="J1218" s="57"/>
      <c r="K1218" s="57"/>
      <c r="L1218" s="57"/>
      <c r="M1218" s="57"/>
      <c r="N1218" s="57"/>
    </row>
    <row r="1219" spans="2:14" ht="18" customHeight="1" x14ac:dyDescent="0.25">
      <c r="B1219" s="57"/>
      <c r="C1219" s="57"/>
      <c r="D1219" s="57"/>
      <c r="E1219" s="57"/>
      <c r="F1219" s="57"/>
      <c r="G1219" s="57"/>
      <c r="H1219" s="57"/>
      <c r="I1219" s="57"/>
      <c r="J1219" s="57"/>
      <c r="K1219" s="57"/>
      <c r="L1219" s="57"/>
      <c r="M1219" s="57"/>
      <c r="N1219" s="57"/>
    </row>
    <row r="1220" spans="2:14" ht="18" customHeight="1" x14ac:dyDescent="0.25">
      <c r="B1220" s="57"/>
      <c r="C1220" s="57"/>
      <c r="D1220" s="57"/>
      <c r="E1220" s="57"/>
      <c r="F1220" s="57"/>
      <c r="G1220" s="57"/>
      <c r="H1220" s="57"/>
      <c r="I1220" s="57"/>
      <c r="J1220" s="57"/>
      <c r="K1220" s="57"/>
      <c r="L1220" s="57"/>
      <c r="M1220" s="57"/>
      <c r="N1220" s="57"/>
    </row>
    <row r="1221" spans="2:14" ht="18" customHeight="1" x14ac:dyDescent="0.25">
      <c r="B1221" s="57"/>
      <c r="C1221" s="57"/>
      <c r="D1221" s="57"/>
      <c r="E1221" s="57"/>
      <c r="F1221" s="57"/>
      <c r="G1221" s="57"/>
      <c r="H1221" s="57"/>
      <c r="I1221" s="57"/>
      <c r="J1221" s="57"/>
      <c r="K1221" s="57"/>
      <c r="L1221" s="57"/>
      <c r="M1221" s="57"/>
      <c r="N1221" s="57"/>
    </row>
    <row r="1222" spans="2:14" ht="18" customHeight="1" x14ac:dyDescent="0.25">
      <c r="B1222" s="57"/>
      <c r="C1222" s="57"/>
      <c r="D1222" s="57"/>
      <c r="E1222" s="57"/>
      <c r="F1222" s="57"/>
      <c r="G1222" s="57"/>
      <c r="H1222" s="57"/>
      <c r="I1222" s="57"/>
      <c r="J1222" s="57"/>
      <c r="K1222" s="57"/>
      <c r="L1222" s="57"/>
      <c r="M1222" s="57"/>
      <c r="N1222" s="57"/>
    </row>
    <row r="1223" spans="2:14" ht="18" customHeight="1" x14ac:dyDescent="0.25">
      <c r="B1223" s="57"/>
      <c r="C1223" s="57"/>
      <c r="D1223" s="57"/>
      <c r="E1223" s="57"/>
      <c r="F1223" s="57"/>
      <c r="G1223" s="57"/>
      <c r="H1223" s="57"/>
      <c r="I1223" s="57"/>
      <c r="J1223" s="57"/>
      <c r="K1223" s="57"/>
      <c r="L1223" s="57"/>
      <c r="M1223" s="57"/>
      <c r="N1223" s="57"/>
    </row>
    <row r="1224" spans="2:14" ht="18" customHeight="1" x14ac:dyDescent="0.25">
      <c r="B1224" s="57"/>
      <c r="C1224" s="57"/>
      <c r="D1224" s="57"/>
      <c r="E1224" s="57"/>
      <c r="F1224" s="57"/>
      <c r="G1224" s="57"/>
      <c r="H1224" s="57"/>
      <c r="I1224" s="57"/>
      <c r="J1224" s="57"/>
      <c r="K1224" s="57"/>
      <c r="L1224" s="57"/>
      <c r="M1224" s="57"/>
      <c r="N1224" s="57"/>
    </row>
    <row r="1225" spans="2:14" ht="18" customHeight="1" x14ac:dyDescent="0.25">
      <c r="B1225" s="57"/>
      <c r="C1225" s="57"/>
      <c r="D1225" s="57"/>
      <c r="E1225" s="57"/>
      <c r="F1225" s="57"/>
      <c r="G1225" s="57"/>
      <c r="H1225" s="57"/>
      <c r="I1225" s="57"/>
      <c r="J1225" s="57"/>
      <c r="K1225" s="57"/>
      <c r="L1225" s="57"/>
      <c r="M1225" s="57"/>
      <c r="N1225" s="57"/>
    </row>
    <row r="1226" spans="2:14" ht="18" customHeight="1" x14ac:dyDescent="0.25">
      <c r="B1226" s="57"/>
      <c r="C1226" s="57"/>
      <c r="D1226" s="57"/>
      <c r="E1226" s="57"/>
      <c r="F1226" s="57"/>
      <c r="G1226" s="57"/>
      <c r="H1226" s="57"/>
      <c r="I1226" s="57"/>
      <c r="J1226" s="57"/>
      <c r="K1226" s="57"/>
      <c r="L1226" s="57"/>
      <c r="M1226" s="57"/>
      <c r="N1226" s="57"/>
    </row>
    <row r="1227" spans="2:14" ht="18" customHeight="1" x14ac:dyDescent="0.25">
      <c r="B1227" s="57"/>
      <c r="C1227" s="57"/>
      <c r="D1227" s="57"/>
      <c r="E1227" s="57"/>
      <c r="F1227" s="57"/>
      <c r="G1227" s="57"/>
      <c r="H1227" s="57"/>
      <c r="I1227" s="57"/>
      <c r="J1227" s="57"/>
      <c r="K1227" s="57"/>
      <c r="L1227" s="57"/>
      <c r="M1227" s="57"/>
      <c r="N1227" s="57"/>
    </row>
    <row r="1228" spans="2:14" ht="18" customHeight="1" x14ac:dyDescent="0.25">
      <c r="B1228" s="57"/>
      <c r="C1228" s="57"/>
      <c r="D1228" s="57"/>
      <c r="E1228" s="57"/>
      <c r="F1228" s="57"/>
      <c r="G1228" s="57"/>
      <c r="H1228" s="57"/>
      <c r="I1228" s="57"/>
      <c r="J1228" s="57"/>
      <c r="K1228" s="57"/>
      <c r="L1228" s="57"/>
      <c r="M1228" s="57"/>
      <c r="N1228" s="57"/>
    </row>
    <row r="1229" spans="2:14" ht="18" customHeight="1" x14ac:dyDescent="0.25">
      <c r="B1229" s="57"/>
      <c r="C1229" s="57"/>
      <c r="D1229" s="57"/>
      <c r="E1229" s="57"/>
      <c r="F1229" s="57"/>
      <c r="G1229" s="57"/>
      <c r="H1229" s="57"/>
      <c r="I1229" s="57"/>
      <c r="J1229" s="57"/>
      <c r="K1229" s="57"/>
      <c r="L1229" s="57"/>
      <c r="M1229" s="57"/>
      <c r="N1229" s="57"/>
    </row>
    <row r="1230" spans="2:14" ht="18" customHeight="1" x14ac:dyDescent="0.25">
      <c r="B1230" s="57"/>
      <c r="C1230" s="57"/>
      <c r="D1230" s="57"/>
      <c r="E1230" s="57"/>
      <c r="F1230" s="57"/>
      <c r="G1230" s="57"/>
      <c r="H1230" s="57"/>
      <c r="I1230" s="57"/>
      <c r="J1230" s="57"/>
      <c r="K1230" s="57"/>
      <c r="L1230" s="57"/>
      <c r="M1230" s="57"/>
      <c r="N1230" s="57"/>
    </row>
    <row r="1231" spans="2:14" ht="18" customHeight="1" x14ac:dyDescent="0.25">
      <c r="B1231" s="57"/>
      <c r="C1231" s="57"/>
      <c r="D1231" s="57"/>
      <c r="E1231" s="57"/>
      <c r="F1231" s="57"/>
      <c r="G1231" s="57"/>
      <c r="H1231" s="57"/>
      <c r="I1231" s="57"/>
      <c r="J1231" s="57"/>
      <c r="K1231" s="57"/>
      <c r="L1231" s="57"/>
      <c r="M1231" s="57"/>
      <c r="N1231" s="57"/>
    </row>
    <row r="1232" spans="2:14" ht="18" customHeight="1" x14ac:dyDescent="0.25">
      <c r="B1232" s="57"/>
      <c r="C1232" s="57"/>
      <c r="D1232" s="57"/>
      <c r="E1232" s="57"/>
      <c r="F1232" s="57"/>
      <c r="G1232" s="57"/>
      <c r="H1232" s="57"/>
      <c r="I1232" s="57"/>
      <c r="J1232" s="57"/>
      <c r="K1232" s="57"/>
      <c r="L1232" s="57"/>
      <c r="M1232" s="57"/>
      <c r="N1232" s="57"/>
    </row>
    <row r="1233" spans="2:14" ht="18" customHeight="1" x14ac:dyDescent="0.25">
      <c r="B1233" s="57"/>
      <c r="C1233" s="57"/>
      <c r="D1233" s="57"/>
      <c r="E1233" s="57"/>
      <c r="F1233" s="57"/>
      <c r="G1233" s="57"/>
      <c r="H1233" s="57"/>
      <c r="I1233" s="57"/>
      <c r="J1233" s="57"/>
      <c r="K1233" s="57"/>
      <c r="L1233" s="57"/>
      <c r="M1233" s="57"/>
      <c r="N1233" s="57"/>
    </row>
    <row r="1234" spans="2:14" ht="18" customHeight="1" x14ac:dyDescent="0.25">
      <c r="B1234" s="57"/>
      <c r="C1234" s="57"/>
      <c r="D1234" s="57"/>
      <c r="E1234" s="57"/>
      <c r="F1234" s="57"/>
      <c r="G1234" s="57"/>
      <c r="H1234" s="57"/>
      <c r="I1234" s="57"/>
      <c r="J1234" s="57"/>
      <c r="K1234" s="57"/>
      <c r="L1234" s="57"/>
      <c r="M1234" s="57"/>
      <c r="N1234" s="57"/>
    </row>
    <row r="1235" spans="2:14" ht="18" customHeight="1" x14ac:dyDescent="0.25">
      <c r="B1235" s="57"/>
      <c r="C1235" s="57"/>
      <c r="D1235" s="57"/>
      <c r="E1235" s="57"/>
      <c r="F1235" s="57"/>
      <c r="G1235" s="57"/>
      <c r="H1235" s="57"/>
      <c r="I1235" s="57"/>
      <c r="J1235" s="57"/>
      <c r="K1235" s="57"/>
      <c r="L1235" s="57"/>
      <c r="M1235" s="57"/>
      <c r="N1235" s="57"/>
    </row>
    <row r="1236" spans="2:14" ht="18" customHeight="1" x14ac:dyDescent="0.25">
      <c r="B1236" s="57"/>
      <c r="C1236" s="57"/>
      <c r="D1236" s="57"/>
      <c r="E1236" s="57"/>
      <c r="F1236" s="57"/>
      <c r="G1236" s="57"/>
      <c r="H1236" s="57"/>
      <c r="I1236" s="57"/>
      <c r="J1236" s="57"/>
      <c r="K1236" s="57"/>
      <c r="L1236" s="57"/>
      <c r="M1236" s="57"/>
      <c r="N1236" s="57"/>
    </row>
    <row r="1237" spans="2:14" ht="18" customHeight="1" x14ac:dyDescent="0.25">
      <c r="B1237" s="57"/>
      <c r="C1237" s="57"/>
      <c r="D1237" s="57"/>
      <c r="E1237" s="57"/>
      <c r="F1237" s="57"/>
      <c r="G1237" s="57"/>
      <c r="H1237" s="57"/>
      <c r="I1237" s="57"/>
      <c r="J1237" s="57"/>
      <c r="K1237" s="57"/>
      <c r="L1237" s="57"/>
      <c r="M1237" s="57"/>
      <c r="N1237" s="57"/>
    </row>
    <row r="1238" spans="2:14" ht="18" customHeight="1" x14ac:dyDescent="0.25">
      <c r="B1238" s="57"/>
      <c r="C1238" s="57"/>
      <c r="D1238" s="57"/>
      <c r="E1238" s="57"/>
      <c r="F1238" s="57"/>
      <c r="G1238" s="57"/>
      <c r="H1238" s="57"/>
      <c r="I1238" s="57"/>
      <c r="J1238" s="57"/>
      <c r="K1238" s="57"/>
      <c r="L1238" s="57"/>
      <c r="M1238" s="57"/>
      <c r="N1238" s="57"/>
    </row>
    <row r="1239" spans="2:14" ht="18" customHeight="1" x14ac:dyDescent="0.25">
      <c r="B1239" s="57"/>
      <c r="C1239" s="57"/>
      <c r="D1239" s="57"/>
      <c r="E1239" s="57"/>
      <c r="F1239" s="57"/>
      <c r="G1239" s="57"/>
      <c r="H1239" s="57"/>
      <c r="I1239" s="57"/>
      <c r="J1239" s="57"/>
      <c r="K1239" s="57"/>
      <c r="L1239" s="57"/>
      <c r="M1239" s="57"/>
      <c r="N1239" s="57"/>
    </row>
    <row r="1240" spans="2:14" ht="18" customHeight="1" x14ac:dyDescent="0.25">
      <c r="B1240" s="57"/>
      <c r="C1240" s="57"/>
      <c r="D1240" s="57"/>
      <c r="E1240" s="57"/>
      <c r="F1240" s="57"/>
      <c r="G1240" s="57"/>
      <c r="H1240" s="57"/>
      <c r="I1240" s="57"/>
      <c r="J1240" s="57"/>
      <c r="K1240" s="57"/>
      <c r="L1240" s="57"/>
      <c r="M1240" s="57"/>
      <c r="N1240" s="57"/>
    </row>
    <row r="1241" spans="2:14" ht="18" customHeight="1" x14ac:dyDescent="0.25">
      <c r="B1241" s="57"/>
      <c r="C1241" s="57"/>
      <c r="D1241" s="57"/>
      <c r="E1241" s="57"/>
      <c r="F1241" s="57"/>
      <c r="G1241" s="57"/>
      <c r="H1241" s="57"/>
      <c r="I1241" s="57"/>
      <c r="J1241" s="57"/>
      <c r="K1241" s="57"/>
      <c r="L1241" s="57"/>
      <c r="M1241" s="57"/>
      <c r="N1241" s="57"/>
    </row>
    <row r="1242" spans="2:14" ht="18" customHeight="1" x14ac:dyDescent="0.25">
      <c r="B1242" s="57"/>
      <c r="C1242" s="57"/>
      <c r="D1242" s="57"/>
      <c r="E1242" s="57"/>
      <c r="F1242" s="57"/>
      <c r="G1242" s="57"/>
      <c r="H1242" s="57"/>
      <c r="I1242" s="57"/>
      <c r="J1242" s="57"/>
      <c r="K1242" s="57"/>
      <c r="L1242" s="57"/>
      <c r="M1242" s="57"/>
      <c r="N1242" s="57"/>
    </row>
    <row r="1243" spans="2:14" ht="18" customHeight="1" x14ac:dyDescent="0.25">
      <c r="B1243" s="57"/>
      <c r="C1243" s="57"/>
      <c r="D1243" s="57"/>
      <c r="E1243" s="57"/>
      <c r="F1243" s="57"/>
      <c r="G1243" s="57"/>
      <c r="H1243" s="57"/>
      <c r="I1243" s="57"/>
      <c r="J1243" s="57"/>
      <c r="K1243" s="57"/>
      <c r="L1243" s="57"/>
      <c r="M1243" s="57"/>
      <c r="N1243" s="57"/>
    </row>
    <row r="1244" spans="2:14" ht="18" customHeight="1" x14ac:dyDescent="0.25">
      <c r="B1244" s="57"/>
      <c r="C1244" s="57"/>
      <c r="D1244" s="57"/>
      <c r="E1244" s="57"/>
      <c r="F1244" s="57"/>
      <c r="G1244" s="57"/>
      <c r="H1244" s="57"/>
      <c r="I1244" s="57"/>
      <c r="J1244" s="57"/>
      <c r="K1244" s="57"/>
      <c r="L1244" s="57"/>
      <c r="M1244" s="57"/>
      <c r="N1244" s="57"/>
    </row>
    <row r="1245" spans="2:14" ht="18" customHeight="1" x14ac:dyDescent="0.25">
      <c r="B1245" s="57"/>
      <c r="C1245" s="57"/>
      <c r="D1245" s="57"/>
      <c r="E1245" s="57"/>
      <c r="F1245" s="57"/>
      <c r="G1245" s="57"/>
      <c r="H1245" s="57"/>
      <c r="I1245" s="57"/>
      <c r="J1245" s="57"/>
      <c r="K1245" s="57"/>
      <c r="L1245" s="57"/>
      <c r="M1245" s="57"/>
      <c r="N1245" s="57"/>
    </row>
    <row r="1246" spans="2:14" ht="18" customHeight="1" x14ac:dyDescent="0.25">
      <c r="B1246" s="57"/>
      <c r="C1246" s="57"/>
      <c r="D1246" s="57"/>
      <c r="E1246" s="57"/>
      <c r="F1246" s="57"/>
      <c r="G1246" s="57"/>
      <c r="H1246" s="57"/>
      <c r="I1246" s="57"/>
      <c r="J1246" s="57"/>
      <c r="K1246" s="57"/>
      <c r="L1246" s="57"/>
      <c r="M1246" s="57"/>
      <c r="N1246" s="57"/>
    </row>
    <row r="1247" spans="2:14" ht="18" customHeight="1" x14ac:dyDescent="0.25">
      <c r="B1247" s="57"/>
      <c r="C1247" s="57"/>
      <c r="D1247" s="57"/>
      <c r="E1247" s="57"/>
      <c r="F1247" s="57"/>
      <c r="G1247" s="57"/>
      <c r="H1247" s="57"/>
      <c r="I1247" s="57"/>
      <c r="J1247" s="57"/>
      <c r="K1247" s="57"/>
      <c r="L1247" s="57"/>
      <c r="M1247" s="57"/>
      <c r="N1247" s="57"/>
    </row>
    <row r="1248" spans="2:14" ht="18" customHeight="1" x14ac:dyDescent="0.25">
      <c r="B1248" s="57"/>
      <c r="C1248" s="57"/>
      <c r="D1248" s="57"/>
      <c r="E1248" s="57"/>
      <c r="F1248" s="57"/>
      <c r="G1248" s="57"/>
      <c r="H1248" s="57"/>
      <c r="I1248" s="57"/>
      <c r="J1248" s="57"/>
      <c r="K1248" s="57"/>
      <c r="L1248" s="57"/>
      <c r="M1248" s="57"/>
      <c r="N1248" s="57"/>
    </row>
    <row r="1249" spans="2:14" ht="18" customHeight="1" x14ac:dyDescent="0.25">
      <c r="B1249" s="57"/>
      <c r="C1249" s="57"/>
      <c r="D1249" s="57"/>
      <c r="E1249" s="57"/>
      <c r="F1249" s="57"/>
      <c r="G1249" s="57"/>
      <c r="H1249" s="57"/>
      <c r="I1249" s="57"/>
      <c r="J1249" s="57"/>
      <c r="K1249" s="57"/>
      <c r="L1249" s="57"/>
      <c r="M1249" s="57"/>
      <c r="N1249" s="57"/>
    </row>
    <row r="1250" spans="2:14" ht="18" customHeight="1" x14ac:dyDescent="0.25">
      <c r="B1250" s="57"/>
      <c r="C1250" s="57"/>
      <c r="D1250" s="57"/>
      <c r="E1250" s="57"/>
      <c r="F1250" s="57"/>
      <c r="G1250" s="57"/>
      <c r="H1250" s="57"/>
      <c r="I1250" s="57"/>
      <c r="J1250" s="57"/>
      <c r="K1250" s="57"/>
      <c r="L1250" s="57"/>
      <c r="M1250" s="57"/>
      <c r="N1250" s="57"/>
    </row>
    <row r="1251" spans="2:14" ht="18" customHeight="1" x14ac:dyDescent="0.25">
      <c r="B1251" s="57"/>
      <c r="C1251" s="57"/>
      <c r="D1251" s="57"/>
      <c r="E1251" s="57"/>
      <c r="F1251" s="57"/>
      <c r="G1251" s="57"/>
      <c r="H1251" s="57"/>
      <c r="I1251" s="57"/>
      <c r="J1251" s="57"/>
      <c r="K1251" s="57"/>
      <c r="L1251" s="57"/>
      <c r="M1251" s="57"/>
      <c r="N1251" s="57"/>
    </row>
    <row r="1252" spans="2:14" ht="18" customHeight="1" x14ac:dyDescent="0.25">
      <c r="B1252" s="57"/>
      <c r="C1252" s="57"/>
      <c r="D1252" s="57"/>
      <c r="E1252" s="57"/>
      <c r="F1252" s="57"/>
      <c r="G1252" s="57"/>
      <c r="H1252" s="57"/>
      <c r="I1252" s="57"/>
      <c r="J1252" s="57"/>
      <c r="K1252" s="57"/>
      <c r="L1252" s="57"/>
      <c r="M1252" s="57"/>
      <c r="N1252" s="57"/>
    </row>
    <row r="1253" spans="2:14" ht="18" customHeight="1" x14ac:dyDescent="0.25">
      <c r="B1253" s="57"/>
      <c r="C1253" s="57"/>
      <c r="D1253" s="57"/>
      <c r="E1253" s="57"/>
      <c r="F1253" s="57"/>
      <c r="G1253" s="57"/>
      <c r="H1253" s="57"/>
      <c r="I1253" s="57"/>
      <c r="J1253" s="57"/>
      <c r="K1253" s="57"/>
      <c r="L1253" s="57"/>
      <c r="M1253" s="57"/>
      <c r="N1253" s="57"/>
    </row>
    <row r="1254" spans="2:14" ht="18" customHeight="1" x14ac:dyDescent="0.25">
      <c r="B1254" s="57"/>
      <c r="C1254" s="57"/>
      <c r="D1254" s="57"/>
      <c r="E1254" s="57"/>
      <c r="F1254" s="57"/>
      <c r="G1254" s="57"/>
      <c r="H1254" s="57"/>
      <c r="I1254" s="57"/>
      <c r="J1254" s="57"/>
      <c r="K1254" s="57"/>
      <c r="L1254" s="57"/>
      <c r="M1254" s="57"/>
      <c r="N1254" s="57"/>
    </row>
    <row r="1255" spans="2:14" ht="18" customHeight="1" x14ac:dyDescent="0.25">
      <c r="B1255" s="57"/>
      <c r="C1255" s="57"/>
      <c r="D1255" s="57"/>
      <c r="E1255" s="57"/>
      <c r="F1255" s="57"/>
      <c r="G1255" s="57"/>
      <c r="H1255" s="57"/>
      <c r="I1255" s="57"/>
      <c r="J1255" s="57"/>
      <c r="K1255" s="57"/>
      <c r="L1255" s="57"/>
      <c r="M1255" s="57"/>
      <c r="N1255" s="57"/>
    </row>
    <row r="1256" spans="2:14" ht="18" customHeight="1" x14ac:dyDescent="0.25">
      <c r="B1256" s="57"/>
      <c r="C1256" s="57"/>
      <c r="D1256" s="57"/>
      <c r="E1256" s="57"/>
      <c r="F1256" s="57"/>
      <c r="G1256" s="57"/>
      <c r="H1256" s="57"/>
      <c r="I1256" s="57"/>
      <c r="J1256" s="57"/>
      <c r="K1256" s="57"/>
      <c r="L1256" s="57"/>
      <c r="M1256" s="57"/>
      <c r="N1256" s="57"/>
    </row>
    <row r="1257" spans="2:14" ht="18" customHeight="1" x14ac:dyDescent="0.25">
      <c r="B1257" s="57"/>
      <c r="C1257" s="57"/>
      <c r="D1257" s="57"/>
      <c r="E1257" s="57"/>
      <c r="F1257" s="57"/>
      <c r="G1257" s="57"/>
      <c r="H1257" s="57"/>
      <c r="I1257" s="57"/>
      <c r="J1257" s="57"/>
      <c r="K1257" s="57"/>
      <c r="L1257" s="57"/>
      <c r="M1257" s="57"/>
      <c r="N1257" s="57"/>
    </row>
    <row r="1258" spans="2:14" ht="18" customHeight="1" x14ac:dyDescent="0.25">
      <c r="B1258" s="57"/>
      <c r="C1258" s="57"/>
      <c r="D1258" s="57"/>
      <c r="E1258" s="57"/>
      <c r="F1258" s="57"/>
      <c r="G1258" s="57"/>
      <c r="H1258" s="57"/>
      <c r="I1258" s="57"/>
      <c r="J1258" s="57"/>
      <c r="K1258" s="57"/>
      <c r="L1258" s="57"/>
      <c r="M1258" s="57"/>
      <c r="N1258" s="57"/>
    </row>
    <row r="1259" spans="2:14" ht="18" customHeight="1" x14ac:dyDescent="0.25">
      <c r="B1259" s="57"/>
      <c r="C1259" s="57"/>
      <c r="D1259" s="57"/>
      <c r="E1259" s="57"/>
      <c r="F1259" s="57"/>
      <c r="G1259" s="57"/>
      <c r="H1259" s="57"/>
      <c r="I1259" s="57"/>
      <c r="J1259" s="57"/>
      <c r="K1259" s="57"/>
      <c r="L1259" s="57"/>
      <c r="M1259" s="57"/>
      <c r="N1259" s="57"/>
    </row>
    <row r="1260" spans="2:14" ht="18" customHeight="1" x14ac:dyDescent="0.25">
      <c r="B1260" s="57"/>
      <c r="C1260" s="57"/>
      <c r="D1260" s="57"/>
      <c r="E1260" s="57"/>
      <c r="F1260" s="57"/>
      <c r="G1260" s="57"/>
      <c r="H1260" s="57"/>
      <c r="I1260" s="57"/>
      <c r="J1260" s="57"/>
      <c r="K1260" s="57"/>
      <c r="L1260" s="57"/>
      <c r="M1260" s="57"/>
      <c r="N1260" s="57"/>
    </row>
    <row r="1261" spans="2:14" ht="18" customHeight="1" x14ac:dyDescent="0.25">
      <c r="B1261" s="57"/>
      <c r="C1261" s="57"/>
      <c r="D1261" s="57"/>
      <c r="E1261" s="57"/>
      <c r="F1261" s="57"/>
      <c r="G1261" s="57"/>
      <c r="H1261" s="57"/>
      <c r="I1261" s="57"/>
      <c r="J1261" s="57"/>
      <c r="K1261" s="57"/>
      <c r="L1261" s="57"/>
      <c r="M1261" s="57"/>
      <c r="N1261" s="57"/>
    </row>
    <row r="1262" spans="2:14" ht="18" customHeight="1" x14ac:dyDescent="0.25">
      <c r="B1262" s="57"/>
      <c r="C1262" s="57"/>
      <c r="D1262" s="57"/>
      <c r="E1262" s="57"/>
      <c r="F1262" s="57"/>
      <c r="G1262" s="57"/>
      <c r="H1262" s="57"/>
      <c r="I1262" s="57"/>
      <c r="J1262" s="57"/>
      <c r="K1262" s="57"/>
      <c r="L1262" s="57"/>
      <c r="M1262" s="57"/>
      <c r="N1262" s="57"/>
    </row>
    <row r="1263" spans="2:14" ht="18" customHeight="1" x14ac:dyDescent="0.25">
      <c r="B1263" s="57"/>
      <c r="C1263" s="57"/>
      <c r="D1263" s="57"/>
      <c r="E1263" s="57"/>
      <c r="F1263" s="57"/>
      <c r="G1263" s="57"/>
      <c r="H1263" s="57"/>
      <c r="I1263" s="57"/>
      <c r="J1263" s="57"/>
      <c r="K1263" s="57"/>
      <c r="L1263" s="57"/>
      <c r="M1263" s="57"/>
      <c r="N1263" s="57"/>
    </row>
    <row r="1264" spans="2:14" ht="18" customHeight="1" x14ac:dyDescent="0.25">
      <c r="B1264" s="57"/>
      <c r="C1264" s="57"/>
      <c r="D1264" s="57"/>
      <c r="E1264" s="57"/>
      <c r="F1264" s="57"/>
      <c r="G1264" s="57"/>
      <c r="H1264" s="57"/>
      <c r="I1264" s="57"/>
      <c r="J1264" s="57"/>
      <c r="K1264" s="57"/>
      <c r="L1264" s="57"/>
      <c r="M1264" s="57"/>
      <c r="N1264" s="57"/>
    </row>
    <row r="1265" spans="2:14" ht="18" customHeight="1" x14ac:dyDescent="0.25">
      <c r="B1265" s="57"/>
      <c r="C1265" s="57"/>
      <c r="D1265" s="57"/>
      <c r="E1265" s="57"/>
      <c r="F1265" s="57"/>
      <c r="G1265" s="57"/>
      <c r="H1265" s="57"/>
      <c r="I1265" s="57"/>
      <c r="J1265" s="57"/>
      <c r="K1265" s="57"/>
      <c r="L1265" s="57"/>
      <c r="M1265" s="57"/>
      <c r="N1265" s="57"/>
    </row>
    <row r="1266" spans="2:14" ht="18" customHeight="1" x14ac:dyDescent="0.25">
      <c r="B1266" s="57"/>
      <c r="C1266" s="57"/>
      <c r="D1266" s="57"/>
      <c r="E1266" s="57"/>
      <c r="F1266" s="57"/>
      <c r="G1266" s="57"/>
      <c r="H1266" s="57"/>
      <c r="I1266" s="57"/>
      <c r="J1266" s="57"/>
      <c r="K1266" s="57"/>
      <c r="L1266" s="57"/>
      <c r="M1266" s="57"/>
      <c r="N1266" s="57"/>
    </row>
    <row r="1267" spans="2:14" ht="18" customHeight="1" x14ac:dyDescent="0.25">
      <c r="B1267" s="57"/>
      <c r="C1267" s="57"/>
      <c r="D1267" s="57"/>
      <c r="E1267" s="57"/>
      <c r="F1267" s="57"/>
      <c r="G1267" s="57"/>
      <c r="H1267" s="57"/>
      <c r="I1267" s="57"/>
      <c r="J1267" s="57"/>
      <c r="K1267" s="57"/>
      <c r="L1267" s="57"/>
      <c r="M1267" s="57"/>
      <c r="N1267" s="57"/>
    </row>
    <row r="1268" spans="2:14" ht="18" customHeight="1" x14ac:dyDescent="0.25">
      <c r="B1268" s="57"/>
      <c r="C1268" s="57"/>
      <c r="D1268" s="57"/>
      <c r="E1268" s="57"/>
      <c r="F1268" s="57"/>
      <c r="G1268" s="57"/>
      <c r="H1268" s="57"/>
      <c r="I1268" s="57"/>
      <c r="J1268" s="57"/>
      <c r="K1268" s="57"/>
      <c r="L1268" s="57"/>
      <c r="M1268" s="57"/>
      <c r="N1268" s="57"/>
    </row>
    <row r="1269" spans="2:14" ht="18" customHeight="1" x14ac:dyDescent="0.25">
      <c r="B1269" s="57"/>
      <c r="C1269" s="57"/>
      <c r="D1269" s="57"/>
      <c r="E1269" s="57"/>
      <c r="F1269" s="57"/>
      <c r="G1269" s="57"/>
      <c r="H1269" s="57"/>
      <c r="I1269" s="57"/>
      <c r="J1269" s="57"/>
      <c r="K1269" s="57"/>
      <c r="L1269" s="57"/>
      <c r="M1269" s="57"/>
      <c r="N1269" s="57"/>
    </row>
    <row r="1270" spans="2:14" ht="18" customHeight="1" x14ac:dyDescent="0.25">
      <c r="B1270" s="57"/>
      <c r="C1270" s="57"/>
      <c r="D1270" s="57"/>
      <c r="E1270" s="57"/>
      <c r="F1270" s="57"/>
      <c r="G1270" s="57"/>
      <c r="H1270" s="57"/>
      <c r="I1270" s="57"/>
      <c r="J1270" s="57"/>
      <c r="K1270" s="57"/>
      <c r="L1270" s="57"/>
      <c r="M1270" s="57"/>
      <c r="N1270" s="57"/>
    </row>
    <row r="1271" spans="2:14" ht="18" customHeight="1" x14ac:dyDescent="0.25">
      <c r="B1271" s="57"/>
      <c r="C1271" s="57"/>
      <c r="D1271" s="57"/>
      <c r="E1271" s="57"/>
      <c r="F1271" s="57"/>
      <c r="G1271" s="57"/>
      <c r="H1271" s="57"/>
      <c r="I1271" s="57"/>
      <c r="J1271" s="57"/>
      <c r="K1271" s="57"/>
      <c r="L1271" s="57"/>
      <c r="M1271" s="57"/>
      <c r="N1271" s="57"/>
    </row>
    <row r="1272" spans="2:14" ht="18" customHeight="1" x14ac:dyDescent="0.25">
      <c r="B1272" s="57"/>
      <c r="C1272" s="57"/>
      <c r="D1272" s="57"/>
      <c r="E1272" s="57"/>
      <c r="F1272" s="57"/>
      <c r="G1272" s="57"/>
      <c r="H1272" s="57"/>
      <c r="I1272" s="57"/>
      <c r="J1272" s="57"/>
      <c r="K1272" s="57"/>
      <c r="L1272" s="57"/>
      <c r="M1272" s="57"/>
      <c r="N1272" s="57"/>
    </row>
    <row r="1273" spans="2:14" ht="18" customHeight="1" x14ac:dyDescent="0.25">
      <c r="B1273" s="57"/>
      <c r="C1273" s="57"/>
      <c r="D1273" s="57"/>
      <c r="E1273" s="57"/>
      <c r="F1273" s="57"/>
      <c r="G1273" s="57"/>
      <c r="H1273" s="57"/>
      <c r="I1273" s="57"/>
      <c r="J1273" s="57"/>
      <c r="K1273" s="57"/>
      <c r="L1273" s="57"/>
      <c r="M1273" s="57"/>
      <c r="N1273" s="57"/>
    </row>
    <row r="1274" spans="2:14" ht="18" customHeight="1" x14ac:dyDescent="0.25">
      <c r="B1274" s="57"/>
      <c r="C1274" s="57"/>
      <c r="D1274" s="57"/>
      <c r="E1274" s="57"/>
      <c r="F1274" s="57"/>
      <c r="G1274" s="57"/>
      <c r="H1274" s="57"/>
      <c r="I1274" s="57"/>
      <c r="J1274" s="57"/>
      <c r="K1274" s="57"/>
      <c r="L1274" s="57"/>
      <c r="M1274" s="57"/>
      <c r="N1274" s="57"/>
    </row>
    <row r="1275" spans="2:14" ht="18" customHeight="1" x14ac:dyDescent="0.25">
      <c r="B1275" s="57"/>
      <c r="C1275" s="57"/>
      <c r="D1275" s="57"/>
      <c r="E1275" s="57"/>
      <c r="F1275" s="57"/>
      <c r="G1275" s="57"/>
      <c r="H1275" s="57"/>
      <c r="I1275" s="57"/>
      <c r="J1275" s="57"/>
      <c r="K1275" s="57"/>
      <c r="L1275" s="57"/>
      <c r="M1275" s="57"/>
      <c r="N1275" s="57"/>
    </row>
    <row r="1276" spans="2:14" ht="18" customHeight="1" x14ac:dyDescent="0.25">
      <c r="B1276" s="57"/>
      <c r="C1276" s="57"/>
      <c r="D1276" s="57"/>
      <c r="E1276" s="57"/>
      <c r="F1276" s="57"/>
      <c r="G1276" s="57"/>
      <c r="H1276" s="57"/>
      <c r="I1276" s="57"/>
      <c r="J1276" s="57"/>
      <c r="K1276" s="57"/>
      <c r="L1276" s="57"/>
      <c r="M1276" s="57"/>
      <c r="N1276" s="57"/>
    </row>
    <row r="1277" spans="2:14" ht="18" customHeight="1" x14ac:dyDescent="0.25">
      <c r="B1277" s="57"/>
      <c r="C1277" s="57"/>
      <c r="D1277" s="57"/>
      <c r="E1277" s="57"/>
      <c r="F1277" s="57"/>
      <c r="G1277" s="57"/>
      <c r="H1277" s="57"/>
      <c r="I1277" s="57"/>
      <c r="J1277" s="57"/>
      <c r="K1277" s="57"/>
      <c r="L1277" s="57"/>
      <c r="M1277" s="57"/>
      <c r="N1277" s="57"/>
    </row>
    <row r="1278" spans="2:14" ht="18" customHeight="1" x14ac:dyDescent="0.25">
      <c r="B1278" s="57"/>
      <c r="C1278" s="57"/>
      <c r="D1278" s="57"/>
      <c r="E1278" s="57"/>
      <c r="F1278" s="57"/>
      <c r="G1278" s="57"/>
      <c r="H1278" s="57"/>
      <c r="I1278" s="57"/>
      <c r="J1278" s="57"/>
      <c r="K1278" s="57"/>
      <c r="L1278" s="57"/>
      <c r="M1278" s="57"/>
      <c r="N1278" s="57"/>
    </row>
    <row r="1279" spans="2:14" ht="18" customHeight="1" x14ac:dyDescent="0.25">
      <c r="B1279" s="57"/>
      <c r="C1279" s="57"/>
      <c r="D1279" s="57"/>
      <c r="E1279" s="57"/>
      <c r="F1279" s="57"/>
      <c r="G1279" s="57"/>
      <c r="H1279" s="57"/>
      <c r="I1279" s="57"/>
      <c r="J1279" s="57"/>
      <c r="K1279" s="57"/>
      <c r="L1279" s="57"/>
      <c r="M1279" s="57"/>
      <c r="N1279" s="57"/>
    </row>
    <row r="1280" spans="2:14" ht="18" customHeight="1" x14ac:dyDescent="0.25">
      <c r="B1280" s="57"/>
      <c r="C1280" s="57"/>
      <c r="D1280" s="57"/>
      <c r="E1280" s="57"/>
      <c r="F1280" s="57"/>
      <c r="G1280" s="57"/>
      <c r="H1280" s="57"/>
      <c r="I1280" s="57"/>
      <c r="J1280" s="57"/>
      <c r="K1280" s="57"/>
      <c r="L1280" s="57"/>
      <c r="M1280" s="57"/>
      <c r="N1280" s="57"/>
    </row>
    <row r="1281" spans="2:14" ht="18" customHeight="1" x14ac:dyDescent="0.25">
      <c r="B1281" s="57"/>
      <c r="C1281" s="57"/>
      <c r="D1281" s="57"/>
      <c r="E1281" s="57"/>
      <c r="F1281" s="57"/>
      <c r="G1281" s="57"/>
      <c r="H1281" s="57"/>
      <c r="I1281" s="57"/>
      <c r="J1281" s="57"/>
      <c r="K1281" s="57"/>
      <c r="L1281" s="57"/>
      <c r="M1281" s="57"/>
      <c r="N1281" s="57"/>
    </row>
    <row r="1282" spans="2:14" ht="18" customHeight="1" x14ac:dyDescent="0.25">
      <c r="B1282" s="57"/>
      <c r="C1282" s="57"/>
      <c r="D1282" s="57"/>
      <c r="E1282" s="57"/>
      <c r="F1282" s="57"/>
      <c r="G1282" s="57"/>
      <c r="H1282" s="57"/>
      <c r="I1282" s="57"/>
      <c r="J1282" s="57"/>
      <c r="K1282" s="57"/>
      <c r="L1282" s="57"/>
      <c r="M1282" s="57"/>
      <c r="N1282" s="57"/>
    </row>
    <row r="1283" spans="2:14" ht="18" customHeight="1" x14ac:dyDescent="0.25">
      <c r="B1283" s="57"/>
      <c r="C1283" s="57"/>
      <c r="D1283" s="57"/>
      <c r="E1283" s="57"/>
      <c r="F1283" s="57"/>
      <c r="G1283" s="57"/>
      <c r="H1283" s="57"/>
      <c r="I1283" s="57"/>
      <c r="J1283" s="57"/>
      <c r="K1283" s="57"/>
      <c r="L1283" s="57"/>
      <c r="M1283" s="57"/>
      <c r="N1283" s="57"/>
    </row>
    <row r="1284" spans="2:14" ht="18" customHeight="1" x14ac:dyDescent="0.25">
      <c r="B1284" s="57"/>
      <c r="C1284" s="57"/>
      <c r="D1284" s="57"/>
      <c r="E1284" s="57"/>
      <c r="F1284" s="57"/>
      <c r="G1284" s="57"/>
      <c r="H1284" s="57"/>
      <c r="I1284" s="57"/>
      <c r="J1284" s="57"/>
      <c r="K1284" s="57"/>
      <c r="L1284" s="57"/>
      <c r="M1284" s="57"/>
      <c r="N1284" s="57"/>
    </row>
    <row r="1285" spans="2:14" ht="18" customHeight="1" x14ac:dyDescent="0.25">
      <c r="B1285" s="57"/>
      <c r="C1285" s="57"/>
      <c r="D1285" s="57"/>
      <c r="E1285" s="57"/>
      <c r="F1285" s="57"/>
      <c r="G1285" s="57"/>
      <c r="H1285" s="57"/>
      <c r="I1285" s="57"/>
      <c r="J1285" s="57"/>
      <c r="K1285" s="57"/>
      <c r="L1285" s="57"/>
      <c r="M1285" s="57"/>
      <c r="N1285" s="57"/>
    </row>
    <row r="1286" spans="2:14" ht="18" customHeight="1" x14ac:dyDescent="0.25">
      <c r="B1286" s="57"/>
      <c r="C1286" s="57"/>
      <c r="D1286" s="57"/>
      <c r="E1286" s="57"/>
      <c r="F1286" s="57"/>
      <c r="G1286" s="57"/>
      <c r="H1286" s="57"/>
      <c r="I1286" s="57"/>
      <c r="J1286" s="57"/>
      <c r="K1286" s="57"/>
      <c r="L1286" s="57"/>
      <c r="M1286" s="57"/>
      <c r="N1286" s="57"/>
    </row>
    <row r="1287" spans="2:14" ht="18" customHeight="1" x14ac:dyDescent="0.25">
      <c r="B1287" s="57"/>
      <c r="C1287" s="57"/>
      <c r="D1287" s="57"/>
      <c r="E1287" s="57"/>
      <c r="F1287" s="57"/>
      <c r="G1287" s="57"/>
      <c r="H1287" s="57"/>
      <c r="I1287" s="57"/>
      <c r="J1287" s="57"/>
      <c r="K1287" s="57"/>
      <c r="L1287" s="57"/>
      <c r="M1287" s="57"/>
      <c r="N1287" s="57"/>
    </row>
    <row r="1288" spans="2:14" ht="18" customHeight="1" x14ac:dyDescent="0.25">
      <c r="B1288" s="57"/>
      <c r="C1288" s="57"/>
      <c r="D1288" s="57"/>
      <c r="E1288" s="57"/>
      <c r="F1288" s="57"/>
      <c r="G1288" s="57"/>
      <c r="H1288" s="57"/>
      <c r="I1288" s="57"/>
      <c r="J1288" s="57"/>
      <c r="K1288" s="57"/>
      <c r="L1288" s="57"/>
      <c r="M1288" s="57"/>
      <c r="N1288" s="57"/>
    </row>
    <row r="1289" spans="2:14" ht="18" customHeight="1" x14ac:dyDescent="0.25">
      <c r="B1289" s="57"/>
      <c r="C1289" s="57"/>
      <c r="D1289" s="57"/>
      <c r="E1289" s="57"/>
      <c r="F1289" s="57"/>
      <c r="G1289" s="57"/>
      <c r="H1289" s="57"/>
      <c r="I1289" s="57"/>
      <c r="J1289" s="57"/>
      <c r="K1289" s="57"/>
      <c r="L1289" s="57"/>
      <c r="M1289" s="57"/>
      <c r="N1289" s="57"/>
    </row>
    <row r="1290" spans="2:14" ht="18" customHeight="1" x14ac:dyDescent="0.25">
      <c r="B1290" s="57"/>
      <c r="C1290" s="57"/>
      <c r="D1290" s="57"/>
      <c r="E1290" s="57"/>
      <c r="F1290" s="57"/>
      <c r="G1290" s="57"/>
      <c r="H1290" s="57"/>
      <c r="I1290" s="57"/>
      <c r="J1290" s="57"/>
      <c r="K1290" s="57"/>
      <c r="L1290" s="57"/>
      <c r="M1290" s="57"/>
      <c r="N1290" s="57"/>
    </row>
    <row r="1291" spans="2:14" ht="18" customHeight="1" x14ac:dyDescent="0.25">
      <c r="B1291" s="57"/>
      <c r="C1291" s="57"/>
      <c r="D1291" s="57"/>
      <c r="E1291" s="57"/>
      <c r="F1291" s="57"/>
      <c r="G1291" s="57"/>
      <c r="H1291" s="57"/>
      <c r="I1291" s="57"/>
      <c r="J1291" s="57"/>
      <c r="K1291" s="57"/>
      <c r="L1291" s="57"/>
      <c r="M1291" s="57"/>
      <c r="N1291" s="57"/>
    </row>
    <row r="1292" spans="2:14" ht="18" customHeight="1" x14ac:dyDescent="0.25">
      <c r="B1292" s="57"/>
      <c r="C1292" s="57"/>
      <c r="D1292" s="57"/>
      <c r="E1292" s="57"/>
      <c r="F1292" s="57"/>
      <c r="G1292" s="57"/>
      <c r="H1292" s="57"/>
      <c r="I1292" s="57"/>
      <c r="J1292" s="57"/>
      <c r="K1292" s="57"/>
      <c r="L1292" s="57"/>
      <c r="M1292" s="57"/>
      <c r="N1292" s="57"/>
    </row>
    <row r="1293" spans="2:14" ht="18" customHeight="1" x14ac:dyDescent="0.25">
      <c r="B1293" s="57"/>
      <c r="C1293" s="57"/>
      <c r="D1293" s="57"/>
      <c r="E1293" s="57"/>
      <c r="F1293" s="57"/>
      <c r="G1293" s="57"/>
      <c r="H1293" s="57"/>
      <c r="I1293" s="57"/>
      <c r="J1293" s="57"/>
      <c r="K1293" s="57"/>
      <c r="L1293" s="57"/>
      <c r="M1293" s="57"/>
      <c r="N1293" s="57"/>
    </row>
    <row r="1294" spans="2:14" ht="18" customHeight="1" x14ac:dyDescent="0.25">
      <c r="B1294" s="57"/>
      <c r="C1294" s="57"/>
      <c r="D1294" s="57"/>
      <c r="E1294" s="57"/>
      <c r="F1294" s="57"/>
      <c r="G1294" s="57"/>
      <c r="H1294" s="57"/>
      <c r="I1294" s="57"/>
      <c r="J1294" s="57"/>
      <c r="K1294" s="57"/>
      <c r="L1294" s="57"/>
      <c r="M1294" s="57"/>
      <c r="N1294" s="57"/>
    </row>
    <row r="1295" spans="2:14" ht="18" customHeight="1" x14ac:dyDescent="0.25">
      <c r="B1295" s="57"/>
      <c r="C1295" s="57"/>
      <c r="D1295" s="57"/>
      <c r="E1295" s="57"/>
      <c r="F1295" s="57"/>
      <c r="G1295" s="57"/>
      <c r="H1295" s="57"/>
      <c r="I1295" s="57"/>
      <c r="J1295" s="57"/>
      <c r="K1295" s="57"/>
      <c r="L1295" s="57"/>
      <c r="M1295" s="57"/>
      <c r="N1295" s="57"/>
    </row>
    <row r="1296" spans="2:14" ht="18" customHeight="1" x14ac:dyDescent="0.25">
      <c r="B1296" s="57"/>
      <c r="C1296" s="57"/>
      <c r="D1296" s="57"/>
      <c r="E1296" s="57"/>
      <c r="F1296" s="57"/>
      <c r="G1296" s="57"/>
      <c r="H1296" s="57"/>
      <c r="I1296" s="57"/>
      <c r="J1296" s="57"/>
      <c r="K1296" s="57"/>
      <c r="L1296" s="57"/>
      <c r="M1296" s="57"/>
      <c r="N1296" s="57"/>
    </row>
    <row r="1297" spans="2:14" ht="18" customHeight="1" x14ac:dyDescent="0.25">
      <c r="B1297" s="57"/>
      <c r="C1297" s="57"/>
      <c r="D1297" s="57"/>
      <c r="E1297" s="57"/>
      <c r="F1297" s="57"/>
      <c r="G1297" s="57"/>
      <c r="H1297" s="57"/>
      <c r="I1297" s="57"/>
      <c r="J1297" s="57"/>
      <c r="K1297" s="57"/>
      <c r="L1297" s="57"/>
      <c r="M1297" s="57"/>
      <c r="N1297" s="57"/>
    </row>
    <row r="1298" spans="2:14" ht="18" customHeight="1" x14ac:dyDescent="0.25">
      <c r="B1298" s="57"/>
      <c r="C1298" s="57"/>
      <c r="D1298" s="57"/>
      <c r="E1298" s="57"/>
      <c r="F1298" s="57"/>
      <c r="G1298" s="57"/>
      <c r="H1298" s="57"/>
      <c r="I1298" s="57"/>
      <c r="J1298" s="57"/>
      <c r="K1298" s="57"/>
      <c r="L1298" s="57"/>
      <c r="M1298" s="57"/>
      <c r="N1298" s="57"/>
    </row>
    <row r="1299" spans="2:14" ht="18" customHeight="1" x14ac:dyDescent="0.25">
      <c r="B1299" s="57"/>
      <c r="C1299" s="57"/>
      <c r="D1299" s="57"/>
      <c r="E1299" s="57"/>
      <c r="F1299" s="57"/>
      <c r="G1299" s="57"/>
      <c r="H1299" s="57"/>
      <c r="I1299" s="57"/>
      <c r="J1299" s="57"/>
      <c r="K1299" s="57"/>
      <c r="L1299" s="57"/>
      <c r="M1299" s="57"/>
      <c r="N1299" s="57"/>
    </row>
    <row r="1300" spans="2:14" ht="18" customHeight="1" x14ac:dyDescent="0.25">
      <c r="B1300" s="57"/>
      <c r="C1300" s="57"/>
      <c r="D1300" s="57"/>
      <c r="E1300" s="57"/>
      <c r="F1300" s="57"/>
      <c r="G1300" s="57"/>
      <c r="H1300" s="57"/>
      <c r="I1300" s="57"/>
      <c r="J1300" s="57"/>
      <c r="K1300" s="57"/>
      <c r="L1300" s="57"/>
      <c r="M1300" s="57"/>
      <c r="N1300" s="57"/>
    </row>
    <row r="1301" spans="2:14" ht="18" customHeight="1" x14ac:dyDescent="0.25">
      <c r="B1301" s="57"/>
      <c r="C1301" s="57"/>
      <c r="D1301" s="57"/>
      <c r="E1301" s="57"/>
      <c r="F1301" s="57"/>
      <c r="G1301" s="57"/>
      <c r="H1301" s="57"/>
      <c r="I1301" s="57"/>
      <c r="J1301" s="57"/>
      <c r="K1301" s="57"/>
      <c r="L1301" s="57"/>
      <c r="M1301" s="57"/>
      <c r="N1301" s="57"/>
    </row>
    <row r="1302" spans="2:14" ht="18" customHeight="1" x14ac:dyDescent="0.25">
      <c r="B1302" s="57"/>
      <c r="C1302" s="57"/>
      <c r="D1302" s="57"/>
      <c r="E1302" s="57"/>
      <c r="F1302" s="57"/>
      <c r="G1302" s="57"/>
      <c r="H1302" s="57"/>
      <c r="I1302" s="57"/>
      <c r="J1302" s="57"/>
      <c r="K1302" s="57"/>
      <c r="L1302" s="57"/>
      <c r="M1302" s="57"/>
      <c r="N1302" s="57"/>
    </row>
    <row r="1303" spans="2:14" ht="18" customHeight="1" x14ac:dyDescent="0.25">
      <c r="B1303" s="57"/>
      <c r="C1303" s="57"/>
      <c r="D1303" s="57"/>
      <c r="E1303" s="57"/>
      <c r="F1303" s="57"/>
      <c r="G1303" s="57"/>
      <c r="H1303" s="57"/>
      <c r="I1303" s="57"/>
      <c r="J1303" s="57"/>
      <c r="K1303" s="57"/>
      <c r="L1303" s="57"/>
      <c r="M1303" s="57"/>
      <c r="N1303" s="57"/>
    </row>
    <row r="1304" spans="2:14" ht="18" customHeight="1" x14ac:dyDescent="0.25">
      <c r="B1304" s="57"/>
      <c r="C1304" s="57"/>
      <c r="D1304" s="57"/>
      <c r="E1304" s="57"/>
      <c r="F1304" s="57"/>
      <c r="G1304" s="57"/>
      <c r="H1304" s="57"/>
      <c r="I1304" s="57"/>
      <c r="J1304" s="57"/>
      <c r="K1304" s="57"/>
      <c r="L1304" s="57"/>
      <c r="M1304" s="57"/>
      <c r="N1304" s="57"/>
    </row>
    <row r="1305" spans="2:14" ht="18" customHeight="1" x14ac:dyDescent="0.25">
      <c r="B1305" s="57"/>
      <c r="C1305" s="57"/>
      <c r="D1305" s="57"/>
      <c r="E1305" s="57"/>
      <c r="F1305" s="57"/>
      <c r="G1305" s="57"/>
      <c r="H1305" s="57"/>
      <c r="I1305" s="57"/>
      <c r="J1305" s="57"/>
      <c r="K1305" s="57"/>
      <c r="L1305" s="57"/>
      <c r="M1305" s="57"/>
      <c r="N1305" s="57"/>
    </row>
    <row r="1306" spans="2:14" ht="18" customHeight="1" x14ac:dyDescent="0.25">
      <c r="B1306" s="57"/>
      <c r="C1306" s="57"/>
      <c r="D1306" s="57"/>
      <c r="E1306" s="57"/>
      <c r="F1306" s="57"/>
      <c r="G1306" s="57"/>
      <c r="H1306" s="57"/>
      <c r="I1306" s="57"/>
      <c r="J1306" s="57"/>
      <c r="K1306" s="57"/>
      <c r="L1306" s="57"/>
      <c r="M1306" s="57"/>
      <c r="N1306" s="57"/>
    </row>
    <row r="1307" spans="2:14" ht="18" customHeight="1" x14ac:dyDescent="0.25">
      <c r="B1307" s="57"/>
      <c r="C1307" s="57"/>
      <c r="D1307" s="57"/>
      <c r="E1307" s="57"/>
      <c r="F1307" s="57"/>
      <c r="G1307" s="57"/>
      <c r="H1307" s="57"/>
      <c r="I1307" s="57"/>
      <c r="J1307" s="57"/>
      <c r="K1307" s="57"/>
      <c r="L1307" s="57"/>
      <c r="M1307" s="57"/>
      <c r="N1307" s="57"/>
    </row>
    <row r="1308" spans="2:14" ht="18" customHeight="1" x14ac:dyDescent="0.25">
      <c r="B1308" s="57"/>
      <c r="C1308" s="57"/>
      <c r="D1308" s="57"/>
      <c r="E1308" s="57"/>
      <c r="F1308" s="57"/>
      <c r="G1308" s="57"/>
      <c r="H1308" s="57"/>
      <c r="I1308" s="57"/>
      <c r="J1308" s="57"/>
      <c r="K1308" s="57"/>
      <c r="L1308" s="57"/>
      <c r="M1308" s="57"/>
      <c r="N1308" s="57"/>
    </row>
    <row r="1309" spans="2:14" ht="18" customHeight="1" x14ac:dyDescent="0.25">
      <c r="B1309" s="57"/>
      <c r="C1309" s="57"/>
      <c r="D1309" s="57"/>
      <c r="E1309" s="57"/>
      <c r="F1309" s="57"/>
      <c r="G1309" s="57"/>
      <c r="H1309" s="57"/>
      <c r="I1309" s="57"/>
      <c r="J1309" s="57"/>
      <c r="K1309" s="57"/>
      <c r="L1309" s="57"/>
      <c r="M1309" s="57"/>
      <c r="N1309" s="57"/>
    </row>
    <row r="1310" spans="2:14" ht="18" customHeight="1" x14ac:dyDescent="0.25">
      <c r="B1310" s="57"/>
      <c r="C1310" s="57"/>
      <c r="D1310" s="57"/>
      <c r="E1310" s="57"/>
      <c r="F1310" s="57"/>
      <c r="G1310" s="57"/>
      <c r="H1310" s="57"/>
      <c r="I1310" s="57"/>
      <c r="J1310" s="57"/>
      <c r="K1310" s="57"/>
      <c r="L1310" s="57"/>
      <c r="M1310" s="57"/>
      <c r="N1310" s="57"/>
    </row>
    <row r="1311" spans="2:14" ht="18" customHeight="1" x14ac:dyDescent="0.25">
      <c r="B1311" s="57"/>
      <c r="C1311" s="57"/>
      <c r="D1311" s="57"/>
      <c r="E1311" s="57"/>
      <c r="F1311" s="57"/>
      <c r="G1311" s="57"/>
      <c r="H1311" s="57"/>
      <c r="I1311" s="57"/>
      <c r="J1311" s="57"/>
      <c r="K1311" s="57"/>
      <c r="L1311" s="57"/>
      <c r="M1311" s="57"/>
      <c r="N1311" s="57"/>
    </row>
    <row r="1312" spans="2:14" ht="18" customHeight="1" x14ac:dyDescent="0.25">
      <c r="B1312" s="57"/>
      <c r="C1312" s="57"/>
      <c r="D1312" s="57"/>
      <c r="E1312" s="57"/>
      <c r="F1312" s="57"/>
      <c r="G1312" s="57"/>
      <c r="H1312" s="57"/>
      <c r="I1312" s="57"/>
      <c r="J1312" s="57"/>
      <c r="K1312" s="57"/>
      <c r="L1312" s="57"/>
      <c r="M1312" s="57"/>
      <c r="N1312" s="57"/>
    </row>
    <row r="1313" spans="2:14" ht="18" customHeight="1" x14ac:dyDescent="0.25">
      <c r="B1313" s="57"/>
      <c r="C1313" s="57"/>
      <c r="D1313" s="57"/>
      <c r="E1313" s="57"/>
      <c r="F1313" s="57"/>
      <c r="G1313" s="57"/>
      <c r="H1313" s="57"/>
      <c r="I1313" s="57"/>
      <c r="J1313" s="57"/>
      <c r="K1313" s="57"/>
      <c r="L1313" s="57"/>
      <c r="M1313" s="57"/>
      <c r="N1313" s="57"/>
    </row>
    <row r="1314" spans="2:14" ht="18" customHeight="1" x14ac:dyDescent="0.25">
      <c r="B1314" s="57"/>
      <c r="C1314" s="57"/>
      <c r="D1314" s="57"/>
      <c r="E1314" s="57"/>
      <c r="F1314" s="57"/>
      <c r="G1314" s="57"/>
      <c r="H1314" s="57"/>
      <c r="I1314" s="57"/>
      <c r="J1314" s="57"/>
      <c r="K1314" s="57"/>
      <c r="L1314" s="57"/>
      <c r="M1314" s="57"/>
      <c r="N1314" s="57"/>
    </row>
    <row r="1315" spans="2:14" ht="18" customHeight="1" x14ac:dyDescent="0.25">
      <c r="B1315" s="57"/>
      <c r="C1315" s="57"/>
      <c r="D1315" s="57"/>
      <c r="E1315" s="57"/>
      <c r="F1315" s="57"/>
      <c r="G1315" s="57"/>
      <c r="H1315" s="57"/>
      <c r="I1315" s="57"/>
      <c r="J1315" s="57"/>
      <c r="K1315" s="57"/>
      <c r="L1315" s="57"/>
      <c r="M1315" s="57"/>
      <c r="N1315" s="57"/>
    </row>
    <row r="1316" spans="2:14" ht="18" customHeight="1" x14ac:dyDescent="0.25">
      <c r="B1316" s="57"/>
      <c r="C1316" s="57"/>
      <c r="D1316" s="57"/>
      <c r="E1316" s="57"/>
      <c r="F1316" s="57"/>
      <c r="G1316" s="57"/>
      <c r="H1316" s="57"/>
      <c r="I1316" s="57"/>
      <c r="J1316" s="57"/>
      <c r="K1316" s="57"/>
      <c r="L1316" s="57"/>
      <c r="M1316" s="57"/>
      <c r="N1316" s="57"/>
    </row>
    <row r="1317" spans="2:14" ht="18" customHeight="1" x14ac:dyDescent="0.25">
      <c r="B1317" s="57"/>
      <c r="C1317" s="57"/>
      <c r="D1317" s="57"/>
      <c r="E1317" s="57"/>
      <c r="F1317" s="57"/>
      <c r="G1317" s="57"/>
      <c r="H1317" s="57"/>
      <c r="I1317" s="57"/>
      <c r="J1317" s="57"/>
      <c r="K1317" s="57"/>
      <c r="L1317" s="57"/>
      <c r="M1317" s="57"/>
      <c r="N1317" s="57"/>
    </row>
    <row r="1318" spans="2:14" ht="18" customHeight="1" x14ac:dyDescent="0.25">
      <c r="B1318" s="57"/>
      <c r="C1318" s="57"/>
      <c r="D1318" s="57"/>
      <c r="E1318" s="57"/>
      <c r="F1318" s="57"/>
      <c r="G1318" s="57"/>
      <c r="H1318" s="57"/>
      <c r="I1318" s="57"/>
      <c r="J1318" s="57"/>
      <c r="K1318" s="57"/>
      <c r="L1318" s="57"/>
      <c r="M1318" s="57"/>
      <c r="N1318" s="57"/>
    </row>
    <row r="1319" spans="2:14" ht="18" customHeight="1" x14ac:dyDescent="0.25">
      <c r="B1319" s="57"/>
      <c r="C1319" s="57"/>
      <c r="D1319" s="57"/>
      <c r="E1319" s="57"/>
      <c r="F1319" s="57"/>
      <c r="G1319" s="57"/>
      <c r="H1319" s="57"/>
      <c r="I1319" s="57"/>
      <c r="J1319" s="57"/>
      <c r="K1319" s="57"/>
      <c r="L1319" s="57"/>
      <c r="M1319" s="57"/>
      <c r="N1319" s="57"/>
    </row>
    <row r="1320" spans="2:14" ht="18" customHeight="1" x14ac:dyDescent="0.25">
      <c r="B1320" s="57"/>
      <c r="C1320" s="57"/>
      <c r="D1320" s="57"/>
      <c r="E1320" s="57"/>
      <c r="F1320" s="57"/>
      <c r="G1320" s="57"/>
      <c r="H1320" s="57"/>
      <c r="I1320" s="57"/>
      <c r="J1320" s="57"/>
      <c r="K1320" s="57"/>
      <c r="L1320" s="57"/>
      <c r="M1320" s="57"/>
      <c r="N1320" s="57"/>
    </row>
    <row r="1321" spans="2:14" ht="18" customHeight="1" x14ac:dyDescent="0.25">
      <c r="B1321" s="57"/>
      <c r="C1321" s="57"/>
      <c r="D1321" s="57"/>
      <c r="E1321" s="57"/>
      <c r="F1321" s="57"/>
      <c r="G1321" s="57"/>
      <c r="H1321" s="57"/>
      <c r="I1321" s="57"/>
      <c r="J1321" s="57"/>
      <c r="K1321" s="57"/>
      <c r="L1321" s="57"/>
      <c r="M1321" s="57"/>
      <c r="N1321" s="57"/>
    </row>
    <row r="1322" spans="2:14" ht="18" customHeight="1" x14ac:dyDescent="0.25">
      <c r="B1322" s="57"/>
      <c r="C1322" s="57"/>
      <c r="D1322" s="57"/>
      <c r="E1322" s="57"/>
      <c r="F1322" s="57"/>
      <c r="G1322" s="57"/>
      <c r="H1322" s="57"/>
      <c r="I1322" s="57"/>
      <c r="J1322" s="57"/>
      <c r="K1322" s="57"/>
      <c r="L1322" s="57"/>
      <c r="M1322" s="57"/>
      <c r="N1322" s="57"/>
    </row>
    <row r="1323" spans="2:14" ht="18" customHeight="1" x14ac:dyDescent="0.25">
      <c r="B1323" s="57"/>
      <c r="C1323" s="57"/>
      <c r="D1323" s="57"/>
      <c r="E1323" s="57"/>
      <c r="F1323" s="57"/>
      <c r="G1323" s="57"/>
      <c r="H1323" s="57"/>
      <c r="I1323" s="57"/>
      <c r="J1323" s="57"/>
      <c r="K1323" s="57"/>
      <c r="L1323" s="57"/>
      <c r="M1323" s="57"/>
      <c r="N1323" s="57"/>
    </row>
    <row r="1324" spans="2:14" ht="18" customHeight="1" x14ac:dyDescent="0.25">
      <c r="B1324" s="57"/>
      <c r="C1324" s="57"/>
      <c r="D1324" s="57"/>
      <c r="E1324" s="57"/>
      <c r="F1324" s="57"/>
      <c r="G1324" s="57"/>
      <c r="H1324" s="57"/>
      <c r="I1324" s="57"/>
      <c r="J1324" s="57"/>
      <c r="K1324" s="57"/>
      <c r="L1324" s="57"/>
      <c r="M1324" s="57"/>
      <c r="N1324" s="57"/>
    </row>
    <row r="1325" spans="2:14" ht="18" customHeight="1" x14ac:dyDescent="0.25">
      <c r="B1325" s="57"/>
      <c r="C1325" s="57"/>
      <c r="D1325" s="57"/>
      <c r="E1325" s="57"/>
      <c r="F1325" s="57"/>
      <c r="G1325" s="57"/>
      <c r="H1325" s="57"/>
      <c r="I1325" s="57"/>
      <c r="J1325" s="57"/>
      <c r="K1325" s="57"/>
      <c r="L1325" s="57"/>
      <c r="M1325" s="57"/>
      <c r="N1325" s="57"/>
    </row>
    <row r="1326" spans="2:14" ht="18" customHeight="1" x14ac:dyDescent="0.25">
      <c r="B1326" s="57"/>
      <c r="C1326" s="57"/>
      <c r="D1326" s="57"/>
      <c r="E1326" s="57"/>
      <c r="F1326" s="57"/>
      <c r="G1326" s="57"/>
      <c r="H1326" s="57"/>
      <c r="I1326" s="57"/>
      <c r="J1326" s="57"/>
      <c r="K1326" s="57"/>
      <c r="L1326" s="57"/>
      <c r="M1326" s="57"/>
      <c r="N1326" s="57"/>
    </row>
    <row r="1327" spans="2:14" ht="18" customHeight="1" x14ac:dyDescent="0.25">
      <c r="B1327" s="57"/>
      <c r="C1327" s="57"/>
      <c r="D1327" s="57"/>
      <c r="E1327" s="57"/>
      <c r="F1327" s="57"/>
      <c r="G1327" s="57"/>
      <c r="H1327" s="57"/>
      <c r="I1327" s="57"/>
      <c r="J1327" s="57"/>
      <c r="K1327" s="57"/>
      <c r="L1327" s="57"/>
      <c r="M1327" s="57"/>
      <c r="N1327" s="57"/>
    </row>
    <row r="1328" spans="2:14" ht="18" customHeight="1" x14ac:dyDescent="0.25">
      <c r="B1328" s="57"/>
      <c r="C1328" s="57"/>
      <c r="D1328" s="57"/>
      <c r="E1328" s="57"/>
      <c r="F1328" s="57"/>
      <c r="G1328" s="57"/>
      <c r="H1328" s="57"/>
      <c r="I1328" s="57"/>
      <c r="J1328" s="57"/>
      <c r="K1328" s="57"/>
      <c r="L1328" s="57"/>
      <c r="M1328" s="57"/>
      <c r="N1328" s="57"/>
    </row>
    <row r="1329" spans="2:14" ht="18" customHeight="1" x14ac:dyDescent="0.25">
      <c r="B1329" s="57"/>
      <c r="C1329" s="57"/>
      <c r="D1329" s="57"/>
      <c r="E1329" s="57"/>
      <c r="F1329" s="57"/>
      <c r="G1329" s="57"/>
      <c r="H1329" s="57"/>
      <c r="I1329" s="57"/>
      <c r="J1329" s="57"/>
      <c r="K1329" s="57"/>
      <c r="L1329" s="57"/>
      <c r="M1329" s="57"/>
      <c r="N1329" s="57"/>
    </row>
    <row r="1330" spans="2:14" ht="18" customHeight="1" x14ac:dyDescent="0.25">
      <c r="B1330" s="57"/>
      <c r="C1330" s="57"/>
      <c r="D1330" s="57"/>
      <c r="E1330" s="57"/>
      <c r="F1330" s="57"/>
      <c r="G1330" s="57"/>
      <c r="H1330" s="57"/>
      <c r="I1330" s="57"/>
      <c r="J1330" s="57"/>
      <c r="K1330" s="57"/>
      <c r="L1330" s="57"/>
      <c r="M1330" s="57"/>
      <c r="N1330" s="57"/>
    </row>
    <row r="1331" spans="2:14" ht="18" customHeight="1" x14ac:dyDescent="0.25">
      <c r="B1331" s="57"/>
      <c r="C1331" s="57"/>
      <c r="D1331" s="57"/>
      <c r="E1331" s="57"/>
      <c r="F1331" s="57"/>
      <c r="G1331" s="57"/>
      <c r="H1331" s="57"/>
      <c r="I1331" s="57"/>
      <c r="J1331" s="57"/>
      <c r="K1331" s="57"/>
      <c r="L1331" s="57"/>
      <c r="M1331" s="57"/>
      <c r="N1331" s="57"/>
    </row>
    <row r="1332" spans="2:14" ht="18" customHeight="1" x14ac:dyDescent="0.25">
      <c r="B1332" s="57"/>
      <c r="C1332" s="57"/>
      <c r="D1332" s="57"/>
      <c r="E1332" s="57"/>
      <c r="F1332" s="57"/>
      <c r="G1332" s="57"/>
      <c r="H1332" s="57"/>
      <c r="I1332" s="57"/>
      <c r="J1332" s="57"/>
      <c r="K1332" s="57"/>
      <c r="L1332" s="57"/>
      <c r="M1332" s="57"/>
      <c r="N1332" s="57"/>
    </row>
    <row r="1333" spans="2:14" ht="18" customHeight="1" x14ac:dyDescent="0.25">
      <c r="B1333" s="57"/>
      <c r="C1333" s="57"/>
      <c r="D1333" s="57"/>
      <c r="E1333" s="57"/>
      <c r="F1333" s="57"/>
      <c r="G1333" s="57"/>
      <c r="H1333" s="57"/>
      <c r="I1333" s="57"/>
      <c r="J1333" s="57"/>
      <c r="K1333" s="57"/>
      <c r="L1333" s="57"/>
      <c r="M1333" s="57"/>
      <c r="N1333" s="57"/>
    </row>
    <row r="1334" spans="2:14" ht="18" customHeight="1" x14ac:dyDescent="0.25">
      <c r="B1334" s="57"/>
      <c r="C1334" s="57"/>
      <c r="D1334" s="57"/>
      <c r="E1334" s="57"/>
      <c r="F1334" s="57"/>
      <c r="G1334" s="57"/>
      <c r="H1334" s="57"/>
      <c r="I1334" s="57"/>
      <c r="J1334" s="57"/>
      <c r="K1334" s="57"/>
      <c r="L1334" s="57"/>
      <c r="M1334" s="57"/>
      <c r="N1334" s="57"/>
    </row>
    <row r="1335" spans="2:14" ht="18" customHeight="1" x14ac:dyDescent="0.25">
      <c r="B1335" s="57"/>
      <c r="C1335" s="57"/>
      <c r="D1335" s="57"/>
      <c r="E1335" s="57"/>
      <c r="F1335" s="57"/>
      <c r="G1335" s="57"/>
      <c r="H1335" s="57"/>
      <c r="I1335" s="57"/>
      <c r="J1335" s="57"/>
      <c r="K1335" s="57"/>
      <c r="L1335" s="57"/>
      <c r="M1335" s="57"/>
      <c r="N1335" s="57"/>
    </row>
    <row r="1336" spans="2:14" ht="18" customHeight="1" x14ac:dyDescent="0.25">
      <c r="B1336" s="57"/>
      <c r="C1336" s="57"/>
      <c r="D1336" s="57"/>
      <c r="E1336" s="57"/>
      <c r="F1336" s="57"/>
      <c r="G1336" s="57"/>
      <c r="H1336" s="57"/>
      <c r="I1336" s="57"/>
      <c r="J1336" s="57"/>
      <c r="K1336" s="57"/>
      <c r="L1336" s="57"/>
      <c r="M1336" s="57"/>
      <c r="N1336" s="57"/>
    </row>
    <row r="1337" spans="2:14" ht="18" customHeight="1" x14ac:dyDescent="0.25">
      <c r="B1337" s="57"/>
      <c r="C1337" s="57"/>
      <c r="D1337" s="57"/>
      <c r="E1337" s="57"/>
      <c r="F1337" s="57"/>
      <c r="G1337" s="57"/>
      <c r="H1337" s="57"/>
      <c r="I1337" s="57"/>
      <c r="J1337" s="57"/>
      <c r="K1337" s="57"/>
      <c r="L1337" s="57"/>
      <c r="M1337" s="57"/>
      <c r="N1337" s="57"/>
    </row>
    <row r="1338" spans="2:14" ht="18" customHeight="1" x14ac:dyDescent="0.25">
      <c r="B1338" s="57"/>
      <c r="C1338" s="57"/>
      <c r="D1338" s="57"/>
      <c r="E1338" s="57"/>
      <c r="F1338" s="57"/>
      <c r="G1338" s="57"/>
      <c r="H1338" s="57"/>
      <c r="I1338" s="57"/>
      <c r="J1338" s="57"/>
      <c r="K1338" s="57"/>
      <c r="L1338" s="57"/>
      <c r="M1338" s="57"/>
      <c r="N1338" s="57"/>
    </row>
    <row r="1339" spans="2:14" ht="18" customHeight="1" x14ac:dyDescent="0.25">
      <c r="B1339" s="57"/>
      <c r="C1339" s="57"/>
      <c r="D1339" s="57"/>
      <c r="E1339" s="57"/>
      <c r="F1339" s="57"/>
      <c r="G1339" s="57"/>
      <c r="H1339" s="57"/>
      <c r="I1339" s="57"/>
      <c r="J1339" s="57"/>
      <c r="K1339" s="57"/>
      <c r="L1339" s="57"/>
      <c r="M1339" s="57"/>
      <c r="N1339" s="57"/>
    </row>
    <row r="1340" spans="2:14" ht="18" customHeight="1" x14ac:dyDescent="0.25">
      <c r="B1340" s="57"/>
      <c r="C1340" s="57"/>
      <c r="D1340" s="57"/>
      <c r="E1340" s="57"/>
      <c r="F1340" s="57"/>
      <c r="G1340" s="57"/>
      <c r="H1340" s="57"/>
      <c r="I1340" s="57"/>
      <c r="J1340" s="57"/>
      <c r="K1340" s="57"/>
      <c r="L1340" s="57"/>
      <c r="M1340" s="57"/>
      <c r="N1340" s="57"/>
    </row>
    <row r="1341" spans="2:14" ht="18" customHeight="1" x14ac:dyDescent="0.25">
      <c r="B1341" s="57"/>
      <c r="C1341" s="57"/>
      <c r="D1341" s="57"/>
      <c r="E1341" s="57"/>
      <c r="F1341" s="57"/>
      <c r="G1341" s="57"/>
      <c r="H1341" s="57"/>
      <c r="I1341" s="57"/>
      <c r="J1341" s="57"/>
      <c r="K1341" s="57"/>
      <c r="L1341" s="57"/>
      <c r="M1341" s="57"/>
      <c r="N1341" s="57"/>
    </row>
    <row r="1342" spans="2:14" ht="18" customHeight="1" x14ac:dyDescent="0.25">
      <c r="B1342" s="57"/>
      <c r="C1342" s="57"/>
      <c r="D1342" s="57"/>
      <c r="E1342" s="57"/>
      <c r="F1342" s="57"/>
      <c r="G1342" s="57"/>
      <c r="H1342" s="57"/>
      <c r="I1342" s="57"/>
      <c r="J1342" s="57"/>
      <c r="K1342" s="57"/>
      <c r="L1342" s="57"/>
      <c r="M1342" s="57"/>
      <c r="N1342" s="57"/>
    </row>
    <row r="1343" spans="2:14" ht="18" customHeight="1" x14ac:dyDescent="0.25">
      <c r="B1343" s="57"/>
      <c r="C1343" s="57"/>
      <c r="D1343" s="57"/>
      <c r="E1343" s="57"/>
      <c r="F1343" s="57"/>
      <c r="G1343" s="57"/>
      <c r="H1343" s="57"/>
      <c r="I1343" s="57"/>
      <c r="J1343" s="57"/>
      <c r="K1343" s="57"/>
      <c r="L1343" s="57"/>
      <c r="M1343" s="57"/>
      <c r="N1343" s="57"/>
    </row>
    <row r="1344" spans="2:14" ht="18" customHeight="1" x14ac:dyDescent="0.25">
      <c r="B1344" s="57"/>
      <c r="C1344" s="57"/>
      <c r="D1344" s="57"/>
      <c r="E1344" s="57"/>
      <c r="F1344" s="57"/>
      <c r="G1344" s="57"/>
      <c r="H1344" s="57"/>
      <c r="I1344" s="57"/>
      <c r="J1344" s="57"/>
      <c r="K1344" s="57"/>
      <c r="L1344" s="57"/>
      <c r="M1344" s="57"/>
      <c r="N1344" s="57"/>
    </row>
    <row r="1345" spans="2:14" ht="18" customHeight="1" x14ac:dyDescent="0.25">
      <c r="B1345" s="57"/>
      <c r="C1345" s="57"/>
      <c r="D1345" s="57"/>
      <c r="E1345" s="57"/>
      <c r="F1345" s="57"/>
      <c r="G1345" s="57"/>
      <c r="H1345" s="57"/>
      <c r="I1345" s="57"/>
      <c r="J1345" s="57"/>
      <c r="K1345" s="57"/>
      <c r="L1345" s="57"/>
      <c r="M1345" s="57"/>
      <c r="N1345" s="57"/>
    </row>
    <row r="1346" spans="2:14" ht="18" customHeight="1" x14ac:dyDescent="0.25">
      <c r="B1346" s="57"/>
      <c r="C1346" s="57"/>
      <c r="D1346" s="57"/>
      <c r="E1346" s="57"/>
      <c r="F1346" s="57"/>
      <c r="G1346" s="57"/>
      <c r="H1346" s="57"/>
      <c r="I1346" s="57"/>
      <c r="J1346" s="57"/>
      <c r="K1346" s="57"/>
      <c r="L1346" s="57"/>
      <c r="M1346" s="57"/>
      <c r="N1346" s="57"/>
    </row>
    <row r="1347" spans="2:14" ht="18" customHeight="1" x14ac:dyDescent="0.25">
      <c r="B1347" s="57"/>
      <c r="C1347" s="57"/>
      <c r="D1347" s="57"/>
      <c r="E1347" s="57"/>
      <c r="F1347" s="57"/>
      <c r="G1347" s="57"/>
      <c r="H1347" s="57"/>
      <c r="I1347" s="57"/>
      <c r="J1347" s="57"/>
      <c r="K1347" s="57"/>
      <c r="L1347" s="57"/>
      <c r="M1347" s="57"/>
      <c r="N1347" s="57"/>
    </row>
    <row r="1348" spans="2:14" ht="18" customHeight="1" x14ac:dyDescent="0.25">
      <c r="B1348" s="57"/>
      <c r="C1348" s="57"/>
      <c r="D1348" s="57"/>
      <c r="E1348" s="57"/>
      <c r="F1348" s="57"/>
      <c r="G1348" s="57"/>
      <c r="H1348" s="57"/>
      <c r="I1348" s="57"/>
      <c r="J1348" s="57"/>
      <c r="K1348" s="57"/>
      <c r="L1348" s="57"/>
      <c r="M1348" s="57"/>
      <c r="N1348" s="57"/>
    </row>
    <row r="1349" spans="2:14" ht="18" customHeight="1" x14ac:dyDescent="0.25">
      <c r="B1349" s="57"/>
      <c r="C1349" s="57"/>
      <c r="D1349" s="57"/>
      <c r="E1349" s="57"/>
      <c r="F1349" s="57"/>
      <c r="G1349" s="57"/>
      <c r="H1349" s="57"/>
      <c r="I1349" s="57"/>
      <c r="J1349" s="57"/>
      <c r="K1349" s="57"/>
      <c r="L1349" s="57"/>
      <c r="M1349" s="57"/>
      <c r="N1349" s="57"/>
    </row>
    <row r="1350" spans="2:14" ht="18" customHeight="1" x14ac:dyDescent="0.25">
      <c r="B1350" s="57"/>
      <c r="C1350" s="57"/>
      <c r="D1350" s="57"/>
      <c r="E1350" s="57"/>
      <c r="F1350" s="57"/>
      <c r="G1350" s="57"/>
      <c r="H1350" s="57"/>
      <c r="I1350" s="57"/>
      <c r="J1350" s="57"/>
      <c r="K1350" s="57"/>
      <c r="L1350" s="57"/>
      <c r="M1350" s="57"/>
      <c r="N1350" s="57"/>
    </row>
    <row r="1351" spans="2:14" ht="18" customHeight="1" x14ac:dyDescent="0.25">
      <c r="B1351" s="57"/>
      <c r="C1351" s="57"/>
      <c r="D1351" s="57"/>
      <c r="E1351" s="57"/>
      <c r="F1351" s="57"/>
      <c r="G1351" s="57"/>
      <c r="H1351" s="57"/>
      <c r="I1351" s="57"/>
      <c r="J1351" s="57"/>
      <c r="K1351" s="57"/>
      <c r="L1351" s="57"/>
      <c r="M1351" s="57"/>
      <c r="N1351" s="57"/>
    </row>
    <row r="1352" spans="2:14" ht="18" customHeight="1" x14ac:dyDescent="0.25">
      <c r="B1352" s="57"/>
      <c r="C1352" s="57"/>
      <c r="D1352" s="57"/>
      <c r="E1352" s="57"/>
      <c r="F1352" s="57"/>
      <c r="G1352" s="57"/>
      <c r="H1352" s="57"/>
      <c r="I1352" s="57"/>
      <c r="J1352" s="57"/>
      <c r="K1352" s="57"/>
      <c r="L1352" s="57"/>
      <c r="M1352" s="57"/>
      <c r="N1352" s="57"/>
    </row>
    <row r="1353" spans="2:14" ht="18" customHeight="1" x14ac:dyDescent="0.25">
      <c r="B1353" s="57"/>
      <c r="C1353" s="57"/>
      <c r="D1353" s="57"/>
      <c r="E1353" s="57"/>
      <c r="F1353" s="57"/>
      <c r="G1353" s="57"/>
      <c r="H1353" s="57"/>
      <c r="I1353" s="57"/>
      <c r="J1353" s="57"/>
      <c r="K1353" s="57"/>
      <c r="L1353" s="57"/>
      <c r="M1353" s="57"/>
      <c r="N1353" s="57"/>
    </row>
    <row r="1354" spans="2:14" ht="18" customHeight="1" x14ac:dyDescent="0.25">
      <c r="B1354" s="57"/>
      <c r="C1354" s="57"/>
      <c r="D1354" s="57"/>
      <c r="E1354" s="57"/>
      <c r="F1354" s="57"/>
      <c r="G1354" s="57"/>
      <c r="H1354" s="57"/>
      <c r="I1354" s="57"/>
      <c r="J1354" s="57"/>
      <c r="K1354" s="57"/>
      <c r="L1354" s="57"/>
      <c r="M1354" s="57"/>
      <c r="N1354" s="57"/>
    </row>
    <row r="1355" spans="2:14" ht="18" customHeight="1" x14ac:dyDescent="0.25">
      <c r="B1355" s="57"/>
      <c r="C1355" s="57"/>
      <c r="D1355" s="57"/>
      <c r="E1355" s="57"/>
      <c r="F1355" s="57"/>
      <c r="G1355" s="57"/>
      <c r="H1355" s="57"/>
      <c r="I1355" s="57"/>
      <c r="J1355" s="57"/>
      <c r="K1355" s="57"/>
      <c r="L1355" s="57"/>
      <c r="M1355" s="57"/>
      <c r="N1355" s="57"/>
    </row>
    <row r="1356" spans="2:14" ht="18" customHeight="1" x14ac:dyDescent="0.25">
      <c r="B1356" s="57"/>
      <c r="C1356" s="57"/>
      <c r="D1356" s="57"/>
      <c r="E1356" s="57"/>
      <c r="F1356" s="57"/>
      <c r="G1356" s="57"/>
      <c r="H1356" s="57"/>
      <c r="I1356" s="57"/>
      <c r="J1356" s="57"/>
      <c r="K1356" s="57"/>
      <c r="L1356" s="57"/>
      <c r="M1356" s="57"/>
      <c r="N1356" s="57"/>
    </row>
    <row r="1357" spans="2:14" ht="18" customHeight="1" x14ac:dyDescent="0.25">
      <c r="B1357" s="57"/>
      <c r="C1357" s="57"/>
      <c r="D1357" s="57"/>
      <c r="E1357" s="57"/>
      <c r="F1357" s="57"/>
      <c r="G1357" s="57"/>
      <c r="H1357" s="57"/>
      <c r="I1357" s="57"/>
      <c r="J1357" s="57"/>
      <c r="K1357" s="57"/>
      <c r="L1357" s="57"/>
      <c r="M1357" s="57"/>
      <c r="N1357" s="57"/>
    </row>
    <row r="1358" spans="2:14" ht="18" customHeight="1" x14ac:dyDescent="0.25">
      <c r="B1358" s="57"/>
      <c r="C1358" s="57"/>
      <c r="D1358" s="57"/>
      <c r="E1358" s="57"/>
      <c r="F1358" s="57"/>
      <c r="G1358" s="57"/>
      <c r="H1358" s="57"/>
      <c r="I1358" s="57"/>
      <c r="J1358" s="57"/>
      <c r="K1358" s="57"/>
      <c r="L1358" s="57"/>
      <c r="M1358" s="57"/>
      <c r="N1358" s="57"/>
    </row>
    <row r="1359" spans="2:14" ht="18" customHeight="1" x14ac:dyDescent="0.25">
      <c r="B1359" s="57"/>
      <c r="C1359" s="57"/>
      <c r="D1359" s="57"/>
      <c r="E1359" s="57"/>
      <c r="F1359" s="57"/>
      <c r="G1359" s="57"/>
      <c r="H1359" s="57"/>
      <c r="I1359" s="57"/>
      <c r="J1359" s="57"/>
      <c r="K1359" s="57"/>
      <c r="L1359" s="57"/>
      <c r="M1359" s="57"/>
      <c r="N1359" s="57"/>
    </row>
    <row r="1360" spans="2:14" ht="18" customHeight="1" x14ac:dyDescent="0.25">
      <c r="B1360" s="57"/>
      <c r="C1360" s="57"/>
      <c r="D1360" s="57"/>
      <c r="E1360" s="57"/>
      <c r="F1360" s="57"/>
      <c r="G1360" s="57"/>
      <c r="H1360" s="57"/>
      <c r="I1360" s="57"/>
      <c r="J1360" s="57"/>
      <c r="K1360" s="57"/>
      <c r="L1360" s="57"/>
      <c r="M1360" s="57"/>
      <c r="N1360" s="57"/>
    </row>
    <row r="1361" spans="2:14" ht="18" customHeight="1" x14ac:dyDescent="0.25">
      <c r="B1361" s="57"/>
      <c r="C1361" s="57"/>
      <c r="D1361" s="57"/>
      <c r="E1361" s="57"/>
      <c r="F1361" s="57"/>
      <c r="G1361" s="57"/>
      <c r="H1361" s="57"/>
      <c r="I1361" s="57"/>
      <c r="J1361" s="57"/>
      <c r="K1361" s="57"/>
      <c r="L1361" s="57"/>
      <c r="M1361" s="57"/>
      <c r="N1361" s="57"/>
    </row>
    <row r="1362" spans="2:14" ht="18" customHeight="1" x14ac:dyDescent="0.25">
      <c r="B1362" s="57"/>
      <c r="C1362" s="57"/>
      <c r="D1362" s="57"/>
      <c r="E1362" s="57"/>
      <c r="F1362" s="57"/>
      <c r="G1362" s="57"/>
      <c r="H1362" s="57"/>
      <c r="I1362" s="57"/>
      <c r="J1362" s="57"/>
      <c r="K1362" s="57"/>
      <c r="L1362" s="57"/>
      <c r="M1362" s="57"/>
      <c r="N1362" s="57"/>
    </row>
    <row r="1363" spans="2:14" ht="18" customHeight="1" x14ac:dyDescent="0.25">
      <c r="B1363" s="57"/>
      <c r="C1363" s="57"/>
      <c r="D1363" s="57"/>
      <c r="E1363" s="57"/>
      <c r="F1363" s="57"/>
      <c r="G1363" s="57"/>
      <c r="H1363" s="57"/>
      <c r="I1363" s="57"/>
      <c r="J1363" s="57"/>
      <c r="K1363" s="57"/>
      <c r="L1363" s="57"/>
      <c r="M1363" s="57"/>
      <c r="N1363" s="57"/>
    </row>
    <row r="1364" spans="2:14" ht="18" customHeight="1" x14ac:dyDescent="0.25">
      <c r="B1364" s="57"/>
      <c r="C1364" s="57"/>
      <c r="D1364" s="57"/>
      <c r="E1364" s="57"/>
      <c r="F1364" s="57"/>
      <c r="G1364" s="57"/>
      <c r="H1364" s="57"/>
      <c r="I1364" s="57"/>
      <c r="J1364" s="57"/>
      <c r="K1364" s="57"/>
      <c r="L1364" s="57"/>
      <c r="M1364" s="57"/>
      <c r="N1364" s="57"/>
    </row>
    <row r="1365" spans="2:14" ht="18" customHeight="1" x14ac:dyDescent="0.25">
      <c r="B1365" s="57"/>
      <c r="C1365" s="57"/>
      <c r="D1365" s="57"/>
      <c r="E1365" s="57"/>
      <c r="F1365" s="57"/>
      <c r="G1365" s="57"/>
      <c r="H1365" s="57"/>
      <c r="I1365" s="57"/>
      <c r="J1365" s="57"/>
      <c r="K1365" s="57"/>
      <c r="L1365" s="57"/>
      <c r="M1365" s="57"/>
      <c r="N1365" s="57"/>
    </row>
    <row r="1366" spans="2:14" ht="18" customHeight="1" x14ac:dyDescent="0.25">
      <c r="B1366" s="57"/>
      <c r="C1366" s="57"/>
      <c r="D1366" s="57"/>
      <c r="E1366" s="57"/>
      <c r="F1366" s="57"/>
      <c r="G1366" s="57"/>
      <c r="H1366" s="57"/>
      <c r="I1366" s="57"/>
      <c r="J1366" s="57"/>
      <c r="K1366" s="57"/>
      <c r="L1366" s="57"/>
      <c r="M1366" s="57"/>
      <c r="N1366" s="57"/>
    </row>
    <row r="1367" spans="2:14" ht="18" customHeight="1" x14ac:dyDescent="0.25">
      <c r="B1367" s="57"/>
      <c r="C1367" s="57"/>
      <c r="D1367" s="57"/>
      <c r="E1367" s="57"/>
      <c r="F1367" s="57"/>
      <c r="G1367" s="57"/>
      <c r="H1367" s="57"/>
      <c r="I1367" s="57"/>
      <c r="J1367" s="57"/>
      <c r="K1367" s="57"/>
      <c r="L1367" s="57"/>
      <c r="M1367" s="57"/>
      <c r="N1367" s="57"/>
    </row>
    <row r="1368" spans="2:14" ht="18" customHeight="1" x14ac:dyDescent="0.25">
      <c r="B1368" s="57"/>
      <c r="C1368" s="57"/>
      <c r="D1368" s="57"/>
      <c r="E1368" s="57"/>
      <c r="F1368" s="57"/>
      <c r="G1368" s="57"/>
      <c r="H1368" s="57"/>
      <c r="I1368" s="57"/>
      <c r="J1368" s="57"/>
      <c r="K1368" s="57"/>
      <c r="L1368" s="57"/>
      <c r="M1368" s="57"/>
      <c r="N1368" s="57"/>
    </row>
    <row r="1369" spans="2:14" ht="18" customHeight="1" x14ac:dyDescent="0.25">
      <c r="B1369" s="57"/>
      <c r="C1369" s="57"/>
      <c r="D1369" s="57"/>
      <c r="E1369" s="57"/>
      <c r="F1369" s="57"/>
      <c r="G1369" s="57"/>
      <c r="H1369" s="57"/>
      <c r="I1369" s="57"/>
      <c r="J1369" s="57"/>
      <c r="K1369" s="57"/>
      <c r="L1369" s="57"/>
      <c r="M1369" s="57"/>
      <c r="N1369" s="57"/>
    </row>
    <row r="1370" spans="2:14" ht="18" customHeight="1" x14ac:dyDescent="0.25">
      <c r="B1370" s="57"/>
      <c r="C1370" s="57"/>
      <c r="D1370" s="57"/>
      <c r="E1370" s="57"/>
      <c r="F1370" s="57"/>
      <c r="G1370" s="57"/>
      <c r="H1370" s="57"/>
      <c r="I1370" s="57"/>
      <c r="J1370" s="57"/>
      <c r="K1370" s="57"/>
      <c r="L1370" s="57"/>
      <c r="M1370" s="57"/>
      <c r="N1370" s="57"/>
    </row>
    <row r="1371" spans="2:14" ht="18" customHeight="1" x14ac:dyDescent="0.25">
      <c r="B1371" s="57"/>
      <c r="C1371" s="57"/>
      <c r="D1371" s="57"/>
      <c r="E1371" s="57"/>
      <c r="F1371" s="57"/>
      <c r="G1371" s="57"/>
      <c r="H1371" s="57"/>
      <c r="I1371" s="57"/>
      <c r="J1371" s="57"/>
      <c r="K1371" s="57"/>
      <c r="L1371" s="57"/>
      <c r="M1371" s="57"/>
      <c r="N1371" s="57"/>
    </row>
    <row r="1372" spans="2:14" ht="18" customHeight="1" x14ac:dyDescent="0.25">
      <c r="B1372" s="57"/>
      <c r="C1372" s="57"/>
      <c r="D1372" s="57"/>
      <c r="E1372" s="57"/>
      <c r="F1372" s="57"/>
      <c r="G1372" s="57"/>
      <c r="H1372" s="57"/>
      <c r="I1372" s="57"/>
      <c r="J1372" s="57"/>
      <c r="K1372" s="57"/>
      <c r="L1372" s="57"/>
      <c r="M1372" s="57"/>
      <c r="N1372" s="57"/>
    </row>
    <row r="1373" spans="2:14" ht="18" customHeight="1" x14ac:dyDescent="0.25">
      <c r="B1373" s="57"/>
      <c r="C1373" s="57"/>
      <c r="D1373" s="57"/>
      <c r="E1373" s="57"/>
      <c r="F1373" s="57"/>
      <c r="G1373" s="57"/>
      <c r="H1373" s="57"/>
      <c r="I1373" s="57"/>
      <c r="J1373" s="57"/>
      <c r="K1373" s="57"/>
      <c r="L1373" s="57"/>
      <c r="M1373" s="57"/>
      <c r="N1373" s="57"/>
    </row>
    <row r="1374" spans="2:14" ht="18" customHeight="1" x14ac:dyDescent="0.25">
      <c r="B1374" s="57"/>
      <c r="C1374" s="57"/>
      <c r="D1374" s="57"/>
      <c r="E1374" s="57"/>
      <c r="F1374" s="57"/>
      <c r="G1374" s="57"/>
      <c r="H1374" s="57"/>
      <c r="I1374" s="57"/>
      <c r="J1374" s="57"/>
      <c r="K1374" s="57"/>
      <c r="L1374" s="57"/>
      <c r="M1374" s="57"/>
      <c r="N1374" s="57"/>
    </row>
    <row r="1375" spans="2:14" ht="18" customHeight="1" x14ac:dyDescent="0.25">
      <c r="B1375" s="57"/>
      <c r="C1375" s="57"/>
      <c r="D1375" s="57"/>
      <c r="E1375" s="57"/>
      <c r="F1375" s="57"/>
      <c r="G1375" s="57"/>
      <c r="H1375" s="57"/>
      <c r="I1375" s="57"/>
      <c r="J1375" s="57"/>
      <c r="K1375" s="57"/>
      <c r="L1375" s="57"/>
      <c r="M1375" s="57"/>
      <c r="N1375" s="57"/>
    </row>
    <row r="1376" spans="2:14" ht="18" customHeight="1" x14ac:dyDescent="0.25">
      <c r="B1376" s="57"/>
      <c r="C1376" s="57"/>
      <c r="D1376" s="57"/>
      <c r="E1376" s="57"/>
      <c r="F1376" s="57"/>
      <c r="G1376" s="57"/>
      <c r="H1376" s="57"/>
      <c r="I1376" s="57"/>
      <c r="J1376" s="57"/>
      <c r="K1376" s="57"/>
      <c r="L1376" s="57"/>
      <c r="M1376" s="57"/>
      <c r="N1376" s="57"/>
    </row>
    <row r="1377" spans="2:14" ht="18" customHeight="1" x14ac:dyDescent="0.25">
      <c r="B1377" s="57"/>
      <c r="C1377" s="57"/>
      <c r="D1377" s="57"/>
      <c r="E1377" s="57"/>
      <c r="F1377" s="57"/>
      <c r="G1377" s="57"/>
      <c r="H1377" s="57"/>
      <c r="I1377" s="57"/>
      <c r="J1377" s="57"/>
      <c r="K1377" s="57"/>
      <c r="L1377" s="57"/>
      <c r="M1377" s="57"/>
      <c r="N1377" s="57"/>
    </row>
    <row r="1378" spans="2:14" ht="18" customHeight="1" x14ac:dyDescent="0.25">
      <c r="B1378" s="57"/>
      <c r="C1378" s="57"/>
      <c r="D1378" s="57"/>
      <c r="E1378" s="57"/>
      <c r="F1378" s="57"/>
      <c r="G1378" s="57"/>
      <c r="H1378" s="57"/>
      <c r="I1378" s="57"/>
      <c r="J1378" s="57"/>
      <c r="K1378" s="57"/>
      <c r="L1378" s="57"/>
      <c r="M1378" s="57"/>
      <c r="N1378" s="57"/>
    </row>
    <row r="1379" spans="2:14" ht="18" customHeight="1" x14ac:dyDescent="0.25">
      <c r="B1379" s="57"/>
      <c r="C1379" s="57"/>
      <c r="D1379" s="57"/>
      <c r="E1379" s="57"/>
      <c r="F1379" s="57"/>
      <c r="G1379" s="57"/>
      <c r="H1379" s="57"/>
      <c r="I1379" s="57"/>
      <c r="J1379" s="57"/>
      <c r="K1379" s="57"/>
      <c r="L1379" s="57"/>
      <c r="M1379" s="57"/>
      <c r="N1379" s="57"/>
    </row>
    <row r="1380" spans="2:14" ht="18" customHeight="1" x14ac:dyDescent="0.25">
      <c r="B1380" s="57"/>
      <c r="C1380" s="57"/>
      <c r="D1380" s="57"/>
      <c r="E1380" s="57"/>
      <c r="F1380" s="57"/>
      <c r="G1380" s="57"/>
      <c r="H1380" s="57"/>
      <c r="I1380" s="57"/>
      <c r="J1380" s="57"/>
      <c r="K1380" s="57"/>
      <c r="L1380" s="57"/>
      <c r="M1380" s="57"/>
      <c r="N1380" s="57"/>
    </row>
    <row r="1381" spans="2:14" ht="18" customHeight="1" x14ac:dyDescent="0.25">
      <c r="B1381" s="57"/>
      <c r="C1381" s="57"/>
      <c r="D1381" s="57"/>
      <c r="E1381" s="57"/>
      <c r="F1381" s="57"/>
      <c r="G1381" s="57"/>
      <c r="H1381" s="57"/>
      <c r="I1381" s="57"/>
      <c r="J1381" s="57"/>
      <c r="K1381" s="57"/>
      <c r="L1381" s="57"/>
      <c r="M1381" s="57"/>
      <c r="N1381" s="57"/>
    </row>
    <row r="1382" spans="2:14" ht="18" customHeight="1" x14ac:dyDescent="0.25">
      <c r="B1382" s="57"/>
      <c r="C1382" s="57"/>
      <c r="D1382" s="57"/>
      <c r="E1382" s="57"/>
      <c r="F1382" s="57"/>
      <c r="G1382" s="57"/>
      <c r="H1382" s="57"/>
      <c r="I1382" s="57"/>
      <c r="J1382" s="57"/>
      <c r="K1382" s="57"/>
      <c r="L1382" s="57"/>
      <c r="M1382" s="57"/>
      <c r="N1382" s="57"/>
    </row>
    <row r="1383" spans="2:14" ht="18" customHeight="1" x14ac:dyDescent="0.25">
      <c r="B1383" s="57"/>
      <c r="C1383" s="57"/>
      <c r="D1383" s="57"/>
      <c r="E1383" s="57"/>
      <c r="F1383" s="57"/>
      <c r="G1383" s="57"/>
      <c r="H1383" s="57"/>
      <c r="I1383" s="57"/>
      <c r="J1383" s="57"/>
      <c r="K1383" s="57"/>
      <c r="L1383" s="57"/>
      <c r="M1383" s="57"/>
      <c r="N1383" s="57"/>
    </row>
    <row r="1384" spans="2:14" ht="18" customHeight="1" x14ac:dyDescent="0.25">
      <c r="B1384" s="57"/>
      <c r="C1384" s="57"/>
      <c r="D1384" s="57"/>
      <c r="E1384" s="57"/>
      <c r="F1384" s="57"/>
      <c r="G1384" s="57"/>
      <c r="H1384" s="57"/>
      <c r="I1384" s="57"/>
      <c r="J1384" s="57"/>
      <c r="K1384" s="57"/>
      <c r="L1384" s="57"/>
      <c r="M1384" s="57"/>
      <c r="N1384" s="57"/>
    </row>
    <row r="1385" spans="2:14" ht="18" customHeight="1" x14ac:dyDescent="0.25">
      <c r="B1385" s="57"/>
      <c r="C1385" s="57"/>
      <c r="D1385" s="57"/>
      <c r="E1385" s="57"/>
      <c r="F1385" s="57"/>
      <c r="G1385" s="57"/>
      <c r="H1385" s="57"/>
      <c r="I1385" s="57"/>
      <c r="J1385" s="57"/>
      <c r="K1385" s="57"/>
      <c r="L1385" s="57"/>
      <c r="M1385" s="57"/>
      <c r="N1385" s="57"/>
    </row>
    <row r="1386" spans="2:14" ht="18" customHeight="1" x14ac:dyDescent="0.25">
      <c r="B1386" s="57"/>
      <c r="C1386" s="57"/>
      <c r="D1386" s="57"/>
      <c r="E1386" s="57"/>
      <c r="F1386" s="57"/>
      <c r="G1386" s="57"/>
      <c r="H1386" s="57"/>
      <c r="I1386" s="57"/>
      <c r="J1386" s="57"/>
      <c r="K1386" s="57"/>
      <c r="L1386" s="57"/>
      <c r="M1386" s="57"/>
      <c r="N1386" s="57"/>
    </row>
    <row r="1387" spans="2:14" ht="18" customHeight="1" x14ac:dyDescent="0.25">
      <c r="B1387" s="57"/>
      <c r="C1387" s="57"/>
      <c r="D1387" s="57"/>
      <c r="E1387" s="57"/>
      <c r="F1387" s="57"/>
      <c r="G1387" s="57"/>
      <c r="H1387" s="57"/>
      <c r="I1387" s="57"/>
      <c r="J1387" s="57"/>
      <c r="K1387" s="57"/>
      <c r="L1387" s="57"/>
      <c r="M1387" s="57"/>
      <c r="N1387" s="57"/>
    </row>
    <row r="1388" spans="2:14" ht="18" customHeight="1" x14ac:dyDescent="0.25">
      <c r="B1388" s="57"/>
      <c r="C1388" s="57"/>
      <c r="D1388" s="57"/>
      <c r="E1388" s="57"/>
      <c r="F1388" s="57"/>
      <c r="G1388" s="57"/>
      <c r="H1388" s="57"/>
      <c r="I1388" s="57"/>
      <c r="J1388" s="57"/>
      <c r="K1388" s="57"/>
      <c r="L1388" s="57"/>
      <c r="M1388" s="57"/>
      <c r="N1388" s="57"/>
    </row>
    <row r="1389" spans="2:14" ht="18" customHeight="1" x14ac:dyDescent="0.25">
      <c r="B1389" s="57"/>
      <c r="C1389" s="57"/>
      <c r="D1389" s="57"/>
      <c r="E1389" s="57"/>
      <c r="F1389" s="57"/>
      <c r="G1389" s="57"/>
      <c r="H1389" s="57"/>
      <c r="I1389" s="57"/>
      <c r="J1389" s="57"/>
      <c r="K1389" s="57"/>
      <c r="L1389" s="57"/>
      <c r="M1389" s="57"/>
      <c r="N1389" s="57"/>
    </row>
    <row r="1390" spans="2:14" ht="18" customHeight="1" x14ac:dyDescent="0.25">
      <c r="B1390" s="57"/>
      <c r="C1390" s="57"/>
      <c r="D1390" s="57"/>
      <c r="E1390" s="57"/>
      <c r="F1390" s="57"/>
      <c r="G1390" s="57"/>
      <c r="H1390" s="57"/>
      <c r="I1390" s="57"/>
      <c r="J1390" s="57"/>
      <c r="K1390" s="57"/>
      <c r="L1390" s="57"/>
      <c r="M1390" s="57"/>
      <c r="N1390" s="57"/>
    </row>
    <row r="1391" spans="2:14" ht="18" customHeight="1" x14ac:dyDescent="0.25">
      <c r="B1391" s="57"/>
      <c r="C1391" s="57"/>
      <c r="D1391" s="57"/>
      <c r="E1391" s="57"/>
      <c r="F1391" s="57"/>
      <c r="G1391" s="57"/>
      <c r="H1391" s="57"/>
      <c r="I1391" s="57"/>
      <c r="J1391" s="57"/>
      <c r="K1391" s="57"/>
      <c r="L1391" s="57"/>
      <c r="M1391" s="57"/>
      <c r="N1391" s="57"/>
    </row>
    <row r="1392" spans="2:14" ht="18" customHeight="1" x14ac:dyDescent="0.25">
      <c r="B1392" s="57"/>
      <c r="C1392" s="57"/>
      <c r="D1392" s="57"/>
      <c r="E1392" s="57"/>
      <c r="F1392" s="57"/>
      <c r="G1392" s="57"/>
      <c r="H1392" s="57"/>
      <c r="I1392" s="57"/>
      <c r="J1392" s="57"/>
      <c r="K1392" s="57"/>
      <c r="L1392" s="57"/>
      <c r="M1392" s="57"/>
      <c r="N1392" s="57"/>
    </row>
    <row r="1393" spans="2:14" ht="18" customHeight="1" x14ac:dyDescent="0.25">
      <c r="B1393" s="57"/>
      <c r="C1393" s="57"/>
      <c r="D1393" s="57"/>
      <c r="E1393" s="57"/>
      <c r="F1393" s="57"/>
      <c r="G1393" s="57"/>
      <c r="H1393" s="57"/>
      <c r="I1393" s="57"/>
      <c r="J1393" s="57"/>
      <c r="K1393" s="57"/>
      <c r="L1393" s="57"/>
      <c r="M1393" s="57"/>
      <c r="N1393" s="57"/>
    </row>
    <row r="1394" spans="2:14" ht="18" customHeight="1" x14ac:dyDescent="0.25">
      <c r="B1394" s="57"/>
      <c r="C1394" s="57"/>
      <c r="D1394" s="57"/>
      <c r="E1394" s="57"/>
      <c r="F1394" s="57"/>
      <c r="G1394" s="57"/>
      <c r="H1394" s="57"/>
      <c r="I1394" s="57"/>
      <c r="J1394" s="57"/>
      <c r="K1394" s="57"/>
      <c r="L1394" s="57"/>
      <c r="M1394" s="57"/>
      <c r="N1394" s="57"/>
    </row>
    <row r="1395" spans="2:14" ht="18" customHeight="1" x14ac:dyDescent="0.25">
      <c r="B1395" s="57"/>
      <c r="C1395" s="57"/>
      <c r="D1395" s="57"/>
      <c r="E1395" s="57"/>
      <c r="F1395" s="57"/>
      <c r="G1395" s="57"/>
      <c r="H1395" s="57"/>
      <c r="I1395" s="57"/>
      <c r="J1395" s="57"/>
      <c r="K1395" s="57"/>
      <c r="L1395" s="57"/>
      <c r="M1395" s="57"/>
      <c r="N1395" s="57"/>
    </row>
    <row r="1396" spans="2:14" ht="18" customHeight="1" x14ac:dyDescent="0.25">
      <c r="B1396" s="57"/>
      <c r="C1396" s="57"/>
      <c r="D1396" s="57"/>
      <c r="E1396" s="57"/>
      <c r="F1396" s="57"/>
      <c r="G1396" s="57"/>
      <c r="H1396" s="57"/>
      <c r="I1396" s="57"/>
      <c r="J1396" s="57"/>
      <c r="K1396" s="57"/>
      <c r="L1396" s="57"/>
      <c r="M1396" s="57"/>
      <c r="N1396" s="57"/>
    </row>
    <row r="1397" spans="2:14" ht="18" customHeight="1" x14ac:dyDescent="0.25">
      <c r="B1397" s="57"/>
      <c r="C1397" s="57"/>
      <c r="D1397" s="57"/>
      <c r="E1397" s="57"/>
      <c r="F1397" s="57"/>
      <c r="G1397" s="57"/>
      <c r="H1397" s="57"/>
      <c r="I1397" s="57"/>
      <c r="J1397" s="57"/>
      <c r="K1397" s="57"/>
      <c r="L1397" s="57"/>
      <c r="M1397" s="57"/>
      <c r="N1397" s="57"/>
    </row>
    <row r="1398" spans="2:14" ht="18" customHeight="1" x14ac:dyDescent="0.25">
      <c r="B1398" s="57"/>
      <c r="C1398" s="57"/>
      <c r="D1398" s="57"/>
      <c r="E1398" s="57"/>
      <c r="F1398" s="57"/>
      <c r="G1398" s="57"/>
      <c r="H1398" s="57"/>
      <c r="I1398" s="57"/>
      <c r="J1398" s="57"/>
      <c r="K1398" s="57"/>
      <c r="L1398" s="57"/>
      <c r="M1398" s="57"/>
      <c r="N1398" s="57"/>
    </row>
    <row r="1399" spans="2:14" ht="18" customHeight="1" x14ac:dyDescent="0.25">
      <c r="B1399" s="57"/>
      <c r="C1399" s="57"/>
      <c r="D1399" s="57"/>
      <c r="E1399" s="57"/>
      <c r="F1399" s="57"/>
      <c r="G1399" s="57"/>
      <c r="H1399" s="57"/>
      <c r="I1399" s="57"/>
      <c r="J1399" s="57"/>
      <c r="K1399" s="57"/>
      <c r="L1399" s="57"/>
      <c r="M1399" s="57"/>
      <c r="N1399" s="57"/>
    </row>
    <row r="1400" spans="2:14" ht="18" customHeight="1" x14ac:dyDescent="0.25">
      <c r="B1400" s="57"/>
      <c r="C1400" s="57"/>
      <c r="D1400" s="57"/>
      <c r="E1400" s="57"/>
      <c r="F1400" s="57"/>
      <c r="G1400" s="57"/>
      <c r="H1400" s="57"/>
      <c r="I1400" s="57"/>
      <c r="J1400" s="57"/>
      <c r="K1400" s="57"/>
      <c r="L1400" s="57"/>
      <c r="M1400" s="57"/>
      <c r="N1400" s="57"/>
    </row>
    <row r="1401" spans="2:14" ht="18" customHeight="1" x14ac:dyDescent="0.25">
      <c r="B1401" s="57"/>
      <c r="C1401" s="57"/>
      <c r="D1401" s="57"/>
      <c r="E1401" s="57"/>
      <c r="F1401" s="57"/>
      <c r="G1401" s="57"/>
      <c r="H1401" s="57"/>
      <c r="I1401" s="57"/>
      <c r="J1401" s="57"/>
      <c r="K1401" s="57"/>
      <c r="L1401" s="57"/>
      <c r="M1401" s="57"/>
      <c r="N1401" s="57"/>
    </row>
    <row r="1402" spans="2:14" ht="18" customHeight="1" x14ac:dyDescent="0.25">
      <c r="B1402" s="57"/>
      <c r="C1402" s="57"/>
      <c r="D1402" s="57"/>
      <c r="E1402" s="57"/>
      <c r="F1402" s="57"/>
      <c r="G1402" s="57"/>
      <c r="H1402" s="57"/>
      <c r="I1402" s="57"/>
      <c r="J1402" s="57"/>
      <c r="K1402" s="57"/>
      <c r="L1402" s="57"/>
      <c r="M1402" s="57"/>
      <c r="N1402" s="57"/>
    </row>
    <row r="1403" spans="2:14" ht="18" customHeight="1" x14ac:dyDescent="0.25">
      <c r="B1403" s="57"/>
      <c r="C1403" s="57"/>
      <c r="D1403" s="57"/>
      <c r="E1403" s="57"/>
      <c r="F1403" s="57"/>
      <c r="G1403" s="57"/>
      <c r="H1403" s="57"/>
      <c r="I1403" s="57"/>
      <c r="J1403" s="57"/>
      <c r="K1403" s="57"/>
      <c r="L1403" s="57"/>
      <c r="M1403" s="57"/>
      <c r="N1403" s="57"/>
    </row>
    <row r="1404" spans="2:14" ht="18" customHeight="1" x14ac:dyDescent="0.25">
      <c r="B1404" s="57"/>
      <c r="C1404" s="57"/>
      <c r="D1404" s="57"/>
      <c r="E1404" s="57"/>
      <c r="F1404" s="57"/>
      <c r="G1404" s="57"/>
      <c r="H1404" s="57"/>
      <c r="I1404" s="57"/>
      <c r="J1404" s="57"/>
      <c r="K1404" s="57"/>
      <c r="L1404" s="57"/>
      <c r="M1404" s="57"/>
      <c r="N1404" s="57"/>
    </row>
    <row r="1405" spans="2:14" ht="18" customHeight="1" x14ac:dyDescent="0.25">
      <c r="B1405" s="57"/>
      <c r="C1405" s="57"/>
      <c r="D1405" s="57"/>
      <c r="E1405" s="57"/>
      <c r="F1405" s="57"/>
      <c r="G1405" s="57"/>
      <c r="H1405" s="57"/>
      <c r="I1405" s="57"/>
      <c r="J1405" s="57"/>
      <c r="K1405" s="57"/>
      <c r="L1405" s="57"/>
      <c r="M1405" s="57"/>
      <c r="N1405" s="57"/>
    </row>
    <row r="1406" spans="2:14" ht="18" customHeight="1" x14ac:dyDescent="0.25">
      <c r="B1406" s="57"/>
      <c r="C1406" s="57"/>
      <c r="D1406" s="57"/>
      <c r="E1406" s="57"/>
      <c r="F1406" s="57"/>
      <c r="G1406" s="57"/>
      <c r="H1406" s="57"/>
      <c r="I1406" s="57"/>
      <c r="J1406" s="57"/>
      <c r="K1406" s="57"/>
      <c r="L1406" s="57"/>
      <c r="M1406" s="57"/>
      <c r="N1406" s="57"/>
    </row>
    <row r="1407" spans="2:14" ht="18" customHeight="1" x14ac:dyDescent="0.25">
      <c r="B1407" s="57"/>
      <c r="C1407" s="57"/>
      <c r="D1407" s="57"/>
      <c r="E1407" s="57"/>
      <c r="F1407" s="57"/>
      <c r="G1407" s="57"/>
      <c r="H1407" s="57"/>
      <c r="I1407" s="57"/>
      <c r="J1407" s="57"/>
      <c r="K1407" s="57"/>
      <c r="L1407" s="57"/>
      <c r="M1407" s="57"/>
      <c r="N1407" s="57"/>
    </row>
    <row r="1408" spans="2:14" ht="18" customHeight="1" x14ac:dyDescent="0.25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</row>
    <row r="1409" spans="2:14" ht="18" customHeight="1" x14ac:dyDescent="0.25">
      <c r="B1409" s="57"/>
      <c r="C1409" s="57"/>
      <c r="D1409" s="57"/>
      <c r="E1409" s="57"/>
      <c r="F1409" s="57"/>
      <c r="G1409" s="57"/>
      <c r="H1409" s="57"/>
      <c r="I1409" s="57"/>
      <c r="J1409" s="57"/>
      <c r="K1409" s="57"/>
      <c r="L1409" s="57"/>
      <c r="M1409" s="57"/>
      <c r="N1409" s="57"/>
    </row>
    <row r="1410" spans="2:14" ht="18" customHeight="1" x14ac:dyDescent="0.25">
      <c r="B1410" s="57"/>
      <c r="C1410" s="57"/>
      <c r="D1410" s="57"/>
      <c r="E1410" s="57"/>
      <c r="F1410" s="57"/>
      <c r="G1410" s="57"/>
      <c r="H1410" s="57"/>
      <c r="I1410" s="57"/>
      <c r="J1410" s="57"/>
      <c r="K1410" s="57"/>
      <c r="L1410" s="57"/>
      <c r="M1410" s="57"/>
      <c r="N1410" s="57"/>
    </row>
    <row r="1411" spans="2:14" ht="18" customHeight="1" x14ac:dyDescent="0.25">
      <c r="B1411" s="57"/>
      <c r="C1411" s="57"/>
      <c r="D1411" s="57"/>
      <c r="E1411" s="57"/>
      <c r="F1411" s="57"/>
      <c r="G1411" s="57"/>
      <c r="H1411" s="57"/>
      <c r="I1411" s="57"/>
      <c r="J1411" s="57"/>
      <c r="K1411" s="57"/>
      <c r="L1411" s="57"/>
      <c r="M1411" s="57"/>
      <c r="N1411" s="57"/>
    </row>
    <row r="1412" spans="2:14" ht="18" customHeight="1" x14ac:dyDescent="0.25">
      <c r="B1412" s="57"/>
      <c r="C1412" s="57"/>
      <c r="D1412" s="57"/>
      <c r="E1412" s="57"/>
      <c r="F1412" s="57"/>
      <c r="G1412" s="57"/>
      <c r="H1412" s="57"/>
      <c r="I1412" s="57"/>
      <c r="J1412" s="57"/>
      <c r="K1412" s="57"/>
      <c r="L1412" s="57"/>
      <c r="M1412" s="57"/>
      <c r="N1412" s="57"/>
    </row>
    <row r="1413" spans="2:14" ht="18" customHeight="1" x14ac:dyDescent="0.25">
      <c r="B1413" s="57"/>
      <c r="C1413" s="57"/>
      <c r="D1413" s="57"/>
      <c r="E1413" s="57"/>
      <c r="F1413" s="57"/>
      <c r="G1413" s="57"/>
      <c r="H1413" s="57"/>
      <c r="I1413" s="57"/>
      <c r="J1413" s="57"/>
      <c r="K1413" s="57"/>
      <c r="L1413" s="57"/>
      <c r="M1413" s="57"/>
      <c r="N1413" s="57"/>
    </row>
    <row r="1414" spans="2:14" ht="18" customHeight="1" x14ac:dyDescent="0.25">
      <c r="B1414" s="57"/>
      <c r="C1414" s="57"/>
      <c r="D1414" s="57"/>
      <c r="E1414" s="57"/>
      <c r="F1414" s="57"/>
      <c r="G1414" s="57"/>
      <c r="H1414" s="57"/>
      <c r="I1414" s="57"/>
      <c r="J1414" s="57"/>
      <c r="K1414" s="57"/>
      <c r="L1414" s="57"/>
      <c r="M1414" s="57"/>
      <c r="N1414" s="57"/>
    </row>
    <row r="1415" spans="2:14" ht="18" customHeight="1" x14ac:dyDescent="0.25">
      <c r="B1415" s="57"/>
      <c r="C1415" s="57"/>
      <c r="D1415" s="57"/>
      <c r="E1415" s="57"/>
      <c r="F1415" s="57"/>
      <c r="G1415" s="57"/>
      <c r="H1415" s="57"/>
      <c r="I1415" s="57"/>
      <c r="J1415" s="57"/>
      <c r="K1415" s="57"/>
      <c r="L1415" s="57"/>
      <c r="M1415" s="57"/>
      <c r="N1415" s="57"/>
    </row>
    <row r="1416" spans="2:14" ht="18" customHeight="1" x14ac:dyDescent="0.25">
      <c r="B1416" s="57"/>
      <c r="C1416" s="57"/>
      <c r="D1416" s="57"/>
      <c r="E1416" s="57"/>
      <c r="F1416" s="57"/>
      <c r="G1416" s="57"/>
      <c r="H1416" s="57"/>
      <c r="I1416" s="57"/>
      <c r="J1416" s="57"/>
      <c r="K1416" s="57"/>
      <c r="L1416" s="57"/>
      <c r="M1416" s="57"/>
      <c r="N1416" s="57"/>
    </row>
    <row r="1417" spans="2:14" ht="18" customHeight="1" x14ac:dyDescent="0.25">
      <c r="B1417" s="57"/>
      <c r="C1417" s="57"/>
      <c r="D1417" s="57"/>
      <c r="E1417" s="57"/>
      <c r="F1417" s="57"/>
      <c r="G1417" s="57"/>
      <c r="H1417" s="57"/>
      <c r="I1417" s="57"/>
      <c r="J1417" s="57"/>
      <c r="K1417" s="57"/>
      <c r="L1417" s="57"/>
      <c r="M1417" s="57"/>
      <c r="N1417" s="57"/>
    </row>
    <row r="1418" spans="2:14" ht="18" customHeight="1" x14ac:dyDescent="0.25">
      <c r="B1418" s="57"/>
      <c r="C1418" s="57"/>
      <c r="D1418" s="57"/>
      <c r="E1418" s="57"/>
      <c r="F1418" s="57"/>
      <c r="G1418" s="57"/>
      <c r="H1418" s="57"/>
      <c r="I1418" s="57"/>
      <c r="J1418" s="57"/>
      <c r="K1418" s="57"/>
      <c r="L1418" s="57"/>
      <c r="M1418" s="57"/>
      <c r="N1418" s="57"/>
    </row>
    <row r="1419" spans="2:14" ht="18" customHeight="1" x14ac:dyDescent="0.25">
      <c r="B1419" s="57"/>
      <c r="C1419" s="57"/>
      <c r="D1419" s="57"/>
      <c r="E1419" s="57"/>
      <c r="F1419" s="57"/>
      <c r="G1419" s="57"/>
      <c r="H1419" s="57"/>
      <c r="I1419" s="57"/>
      <c r="J1419" s="57"/>
      <c r="K1419" s="57"/>
      <c r="L1419" s="57"/>
      <c r="M1419" s="57"/>
      <c r="N1419" s="57"/>
    </row>
    <row r="1420" spans="2:14" ht="18" customHeight="1" x14ac:dyDescent="0.25">
      <c r="B1420" s="57"/>
      <c r="C1420" s="57"/>
      <c r="D1420" s="57"/>
      <c r="E1420" s="57"/>
      <c r="F1420" s="57"/>
      <c r="G1420" s="57"/>
      <c r="H1420" s="57"/>
      <c r="I1420" s="57"/>
      <c r="J1420" s="57"/>
      <c r="K1420" s="57"/>
      <c r="L1420" s="57"/>
      <c r="M1420" s="57"/>
      <c r="N1420" s="57"/>
    </row>
    <row r="1421" spans="2:14" ht="18" customHeight="1" x14ac:dyDescent="0.25">
      <c r="B1421" s="57"/>
      <c r="C1421" s="57"/>
      <c r="D1421" s="57"/>
      <c r="E1421" s="57"/>
      <c r="F1421" s="57"/>
      <c r="G1421" s="57"/>
      <c r="H1421" s="57"/>
      <c r="I1421" s="57"/>
      <c r="J1421" s="57"/>
      <c r="K1421" s="57"/>
      <c r="L1421" s="57"/>
      <c r="M1421" s="57"/>
      <c r="N1421" s="57"/>
    </row>
    <row r="1422" spans="2:14" ht="18" customHeight="1" x14ac:dyDescent="0.25">
      <c r="B1422" s="57"/>
      <c r="C1422" s="57"/>
      <c r="D1422" s="57"/>
      <c r="E1422" s="57"/>
      <c r="F1422" s="57"/>
      <c r="G1422" s="57"/>
      <c r="H1422" s="57"/>
      <c r="I1422" s="57"/>
      <c r="J1422" s="57"/>
      <c r="K1422" s="57"/>
      <c r="L1422" s="57"/>
      <c r="M1422" s="57"/>
      <c r="N1422" s="57"/>
    </row>
    <row r="1423" spans="2:14" ht="18" customHeight="1" x14ac:dyDescent="0.25">
      <c r="B1423" s="57"/>
      <c r="C1423" s="57"/>
      <c r="D1423" s="57"/>
      <c r="E1423" s="57"/>
      <c r="F1423" s="57"/>
      <c r="G1423" s="57"/>
      <c r="H1423" s="57"/>
      <c r="I1423" s="57"/>
      <c r="J1423" s="57"/>
      <c r="K1423" s="57"/>
      <c r="L1423" s="57"/>
      <c r="M1423" s="57"/>
      <c r="N1423" s="57"/>
    </row>
    <row r="1424" spans="2:14" ht="18" customHeight="1" x14ac:dyDescent="0.25">
      <c r="B1424" s="57"/>
      <c r="C1424" s="57"/>
      <c r="D1424" s="57"/>
      <c r="E1424" s="57"/>
      <c r="F1424" s="57"/>
      <c r="G1424" s="57"/>
      <c r="H1424" s="57"/>
      <c r="I1424" s="57"/>
      <c r="J1424" s="57"/>
      <c r="K1424" s="57"/>
      <c r="L1424" s="57"/>
      <c r="M1424" s="57"/>
      <c r="N1424" s="57"/>
    </row>
    <row r="1425" spans="2:14" ht="18" customHeight="1" x14ac:dyDescent="0.25">
      <c r="B1425" s="57"/>
      <c r="C1425" s="57"/>
      <c r="D1425" s="57"/>
      <c r="E1425" s="57"/>
      <c r="F1425" s="57"/>
      <c r="G1425" s="57"/>
      <c r="H1425" s="57"/>
      <c r="I1425" s="57"/>
      <c r="J1425" s="57"/>
      <c r="K1425" s="57"/>
      <c r="L1425" s="57"/>
      <c r="M1425" s="57"/>
      <c r="N1425" s="57"/>
    </row>
    <row r="1426" spans="2:14" ht="18" customHeight="1" x14ac:dyDescent="0.25">
      <c r="B1426" s="57"/>
      <c r="C1426" s="57"/>
      <c r="D1426" s="57"/>
      <c r="E1426" s="57"/>
      <c r="F1426" s="57"/>
      <c r="G1426" s="57"/>
      <c r="H1426" s="57"/>
      <c r="I1426" s="57"/>
      <c r="J1426" s="57"/>
      <c r="K1426" s="57"/>
      <c r="L1426" s="57"/>
      <c r="M1426" s="57"/>
      <c r="N1426" s="57"/>
    </row>
    <row r="1427" spans="2:14" ht="18" customHeight="1" x14ac:dyDescent="0.25">
      <c r="B1427" s="57"/>
      <c r="C1427" s="57"/>
      <c r="D1427" s="57"/>
      <c r="E1427" s="57"/>
      <c r="F1427" s="57"/>
      <c r="G1427" s="57"/>
      <c r="H1427" s="57"/>
      <c r="I1427" s="57"/>
      <c r="J1427" s="57"/>
      <c r="K1427" s="57"/>
      <c r="L1427" s="57"/>
      <c r="M1427" s="57"/>
      <c r="N1427" s="57"/>
    </row>
    <row r="1428" spans="2:14" ht="18" customHeight="1" x14ac:dyDescent="0.25">
      <c r="B1428" s="57"/>
      <c r="C1428" s="57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</row>
    <row r="1429" spans="2:14" ht="18" customHeight="1" x14ac:dyDescent="0.25">
      <c r="B1429" s="57"/>
      <c r="C1429" s="57"/>
      <c r="D1429" s="57"/>
      <c r="E1429" s="57"/>
      <c r="F1429" s="57"/>
      <c r="G1429" s="57"/>
      <c r="H1429" s="57"/>
      <c r="I1429" s="57"/>
      <c r="J1429" s="57"/>
      <c r="K1429" s="57"/>
      <c r="L1429" s="57"/>
      <c r="M1429" s="57"/>
      <c r="N1429" s="57"/>
    </row>
    <row r="1430" spans="2:14" ht="18" customHeight="1" x14ac:dyDescent="0.25">
      <c r="B1430" s="57"/>
      <c r="C1430" s="57"/>
      <c r="D1430" s="57"/>
      <c r="E1430" s="57"/>
      <c r="F1430" s="57"/>
      <c r="G1430" s="57"/>
      <c r="H1430" s="57"/>
      <c r="I1430" s="57"/>
      <c r="J1430" s="57"/>
      <c r="K1430" s="57"/>
      <c r="L1430" s="57"/>
      <c r="M1430" s="57"/>
      <c r="N1430" s="57"/>
    </row>
    <row r="1431" spans="2:14" ht="18" customHeight="1" x14ac:dyDescent="0.25">
      <c r="B1431" s="57"/>
      <c r="C1431" s="57"/>
      <c r="D1431" s="57"/>
      <c r="E1431" s="57"/>
      <c r="F1431" s="57"/>
      <c r="G1431" s="57"/>
      <c r="H1431" s="57"/>
      <c r="I1431" s="57"/>
      <c r="J1431" s="57"/>
      <c r="K1431" s="57"/>
      <c r="L1431" s="57"/>
      <c r="M1431" s="57"/>
      <c r="N1431" s="57"/>
    </row>
    <row r="1432" spans="2:14" ht="18" customHeight="1" x14ac:dyDescent="0.25">
      <c r="B1432" s="57"/>
      <c r="C1432" s="57"/>
      <c r="D1432" s="57"/>
      <c r="E1432" s="57"/>
      <c r="F1432" s="57"/>
      <c r="G1432" s="57"/>
      <c r="H1432" s="57"/>
      <c r="I1432" s="57"/>
      <c r="J1432" s="57"/>
      <c r="K1432" s="57"/>
      <c r="L1432" s="57"/>
      <c r="M1432" s="57"/>
      <c r="N1432" s="57"/>
    </row>
    <row r="1433" spans="2:14" ht="18" customHeight="1" x14ac:dyDescent="0.25">
      <c r="B1433" s="57"/>
      <c r="C1433" s="57"/>
      <c r="D1433" s="57"/>
      <c r="E1433" s="57"/>
      <c r="F1433" s="57"/>
      <c r="G1433" s="57"/>
      <c r="H1433" s="57"/>
      <c r="I1433" s="57"/>
      <c r="J1433" s="57"/>
      <c r="K1433" s="57"/>
      <c r="L1433" s="57"/>
      <c r="M1433" s="57"/>
      <c r="N1433" s="57"/>
    </row>
    <row r="1434" spans="2:14" ht="18" customHeight="1" x14ac:dyDescent="0.25">
      <c r="B1434" s="57"/>
      <c r="C1434" s="57"/>
      <c r="D1434" s="57"/>
      <c r="E1434" s="57"/>
      <c r="F1434" s="57"/>
      <c r="G1434" s="57"/>
      <c r="H1434" s="57"/>
      <c r="I1434" s="57"/>
      <c r="J1434" s="57"/>
      <c r="K1434" s="57"/>
      <c r="L1434" s="57"/>
      <c r="M1434" s="57"/>
      <c r="N1434" s="57"/>
    </row>
    <row r="1435" spans="2:14" ht="18" customHeight="1" x14ac:dyDescent="0.25">
      <c r="B1435" s="57"/>
      <c r="C1435" s="57"/>
      <c r="D1435" s="57"/>
      <c r="E1435" s="57"/>
      <c r="F1435" s="57"/>
      <c r="G1435" s="57"/>
      <c r="H1435" s="57"/>
      <c r="I1435" s="57"/>
      <c r="J1435" s="57"/>
      <c r="K1435" s="57"/>
      <c r="L1435" s="57"/>
      <c r="M1435" s="57"/>
      <c r="N1435" s="57"/>
    </row>
    <row r="1436" spans="2:14" ht="18" customHeight="1" x14ac:dyDescent="0.25">
      <c r="B1436" s="57"/>
      <c r="C1436" s="57"/>
      <c r="D1436" s="57"/>
      <c r="E1436" s="57"/>
      <c r="F1436" s="57"/>
      <c r="G1436" s="57"/>
      <c r="H1436" s="57"/>
      <c r="I1436" s="57"/>
      <c r="J1436" s="57"/>
      <c r="K1436" s="57"/>
      <c r="L1436" s="57"/>
      <c r="M1436" s="57"/>
      <c r="N1436" s="57"/>
    </row>
    <row r="1437" spans="2:14" ht="18" customHeight="1" x14ac:dyDescent="0.25">
      <c r="B1437" s="57"/>
      <c r="C1437" s="57"/>
      <c r="D1437" s="57"/>
      <c r="E1437" s="57"/>
      <c r="F1437" s="57"/>
      <c r="G1437" s="57"/>
      <c r="H1437" s="57"/>
      <c r="I1437" s="57"/>
      <c r="J1437" s="57"/>
      <c r="K1437" s="57"/>
      <c r="L1437" s="57"/>
      <c r="M1437" s="57"/>
      <c r="N1437" s="57"/>
    </row>
    <row r="1438" spans="2:14" ht="18" customHeight="1" x14ac:dyDescent="0.25">
      <c r="B1438" s="57"/>
      <c r="C1438" s="57"/>
      <c r="D1438" s="57"/>
      <c r="E1438" s="57"/>
      <c r="F1438" s="57"/>
      <c r="G1438" s="57"/>
      <c r="H1438" s="57"/>
      <c r="I1438" s="57"/>
      <c r="J1438" s="57"/>
      <c r="K1438" s="57"/>
      <c r="L1438" s="57"/>
      <c r="M1438" s="57"/>
      <c r="N1438" s="57"/>
    </row>
    <row r="1439" spans="2:14" ht="18" customHeight="1" x14ac:dyDescent="0.25">
      <c r="B1439" s="57"/>
      <c r="C1439" s="57"/>
      <c r="D1439" s="57"/>
      <c r="E1439" s="57"/>
      <c r="F1439" s="57"/>
      <c r="G1439" s="57"/>
      <c r="H1439" s="57"/>
      <c r="I1439" s="57"/>
      <c r="J1439" s="57"/>
      <c r="K1439" s="57"/>
      <c r="L1439" s="57"/>
      <c r="M1439" s="57"/>
      <c r="N1439" s="57"/>
    </row>
    <row r="1440" spans="2:14" ht="18" customHeight="1" x14ac:dyDescent="0.25">
      <c r="B1440" s="57"/>
      <c r="C1440" s="57"/>
      <c r="D1440" s="57"/>
      <c r="E1440" s="57"/>
      <c r="F1440" s="57"/>
      <c r="G1440" s="57"/>
      <c r="H1440" s="57"/>
      <c r="I1440" s="57"/>
      <c r="J1440" s="57"/>
      <c r="K1440" s="57"/>
      <c r="L1440" s="57"/>
      <c r="M1440" s="57"/>
      <c r="N1440" s="57"/>
    </row>
    <row r="1441" spans="2:14" ht="18" customHeight="1" x14ac:dyDescent="0.25">
      <c r="B1441" s="57"/>
      <c r="C1441" s="57"/>
      <c r="D1441" s="57"/>
      <c r="E1441" s="57"/>
      <c r="F1441" s="57"/>
      <c r="G1441" s="57"/>
      <c r="H1441" s="57"/>
      <c r="I1441" s="57"/>
      <c r="J1441" s="57"/>
      <c r="K1441" s="57"/>
      <c r="L1441" s="57"/>
      <c r="M1441" s="57"/>
      <c r="N1441" s="57"/>
    </row>
    <row r="1442" spans="2:14" ht="18" customHeight="1" x14ac:dyDescent="0.25">
      <c r="B1442" s="57"/>
      <c r="C1442" s="57"/>
      <c r="D1442" s="57"/>
      <c r="E1442" s="57"/>
      <c r="F1442" s="57"/>
      <c r="G1442" s="57"/>
      <c r="H1442" s="57"/>
      <c r="I1442" s="57"/>
      <c r="J1442" s="57"/>
      <c r="K1442" s="57"/>
      <c r="L1442" s="57"/>
      <c r="M1442" s="57"/>
      <c r="N1442" s="57"/>
    </row>
    <row r="1443" spans="2:14" ht="18" customHeight="1" x14ac:dyDescent="0.25">
      <c r="B1443" s="57"/>
      <c r="C1443" s="57"/>
      <c r="D1443" s="57"/>
      <c r="E1443" s="57"/>
      <c r="F1443" s="57"/>
      <c r="G1443" s="57"/>
      <c r="H1443" s="57"/>
      <c r="I1443" s="57"/>
      <c r="J1443" s="57"/>
      <c r="K1443" s="57"/>
      <c r="L1443" s="57"/>
      <c r="M1443" s="57"/>
      <c r="N1443" s="57"/>
    </row>
    <row r="1444" spans="2:14" ht="18" customHeight="1" x14ac:dyDescent="0.25">
      <c r="B1444" s="57"/>
      <c r="C1444" s="57"/>
      <c r="D1444" s="57"/>
      <c r="E1444" s="57"/>
      <c r="F1444" s="57"/>
      <c r="G1444" s="57"/>
      <c r="H1444" s="57"/>
      <c r="I1444" s="57"/>
      <c r="J1444" s="57"/>
      <c r="K1444" s="57"/>
      <c r="L1444" s="57"/>
      <c r="M1444" s="57"/>
      <c r="N1444" s="57"/>
    </row>
    <row r="1445" spans="2:14" ht="18" customHeight="1" x14ac:dyDescent="0.25">
      <c r="B1445" s="57"/>
      <c r="C1445" s="57"/>
      <c r="D1445" s="57"/>
      <c r="E1445" s="57"/>
      <c r="F1445" s="57"/>
      <c r="G1445" s="57"/>
      <c r="H1445" s="57"/>
      <c r="I1445" s="57"/>
      <c r="J1445" s="57"/>
      <c r="K1445" s="57"/>
      <c r="L1445" s="57"/>
      <c r="M1445" s="57"/>
      <c r="N1445" s="57"/>
    </row>
    <row r="1446" spans="2:14" ht="18" customHeight="1" x14ac:dyDescent="0.25">
      <c r="B1446" s="57"/>
      <c r="C1446" s="57"/>
      <c r="D1446" s="57"/>
      <c r="E1446" s="57"/>
      <c r="F1446" s="57"/>
      <c r="G1446" s="57"/>
      <c r="H1446" s="57"/>
      <c r="I1446" s="57"/>
      <c r="J1446" s="57"/>
      <c r="K1446" s="57"/>
      <c r="L1446" s="57"/>
      <c r="M1446" s="57"/>
      <c r="N1446" s="57"/>
    </row>
    <row r="1447" spans="2:14" ht="18" customHeight="1" x14ac:dyDescent="0.25">
      <c r="B1447" s="57"/>
      <c r="C1447" s="57"/>
      <c r="D1447" s="57"/>
      <c r="E1447" s="57"/>
      <c r="F1447" s="57"/>
      <c r="G1447" s="57"/>
      <c r="H1447" s="57"/>
      <c r="I1447" s="57"/>
      <c r="J1447" s="57"/>
      <c r="K1447" s="57"/>
      <c r="L1447" s="57"/>
      <c r="M1447" s="57"/>
      <c r="N1447" s="57"/>
    </row>
    <row r="1448" spans="2:14" ht="18" customHeight="1" x14ac:dyDescent="0.25">
      <c r="B1448" s="57"/>
      <c r="C1448" s="57"/>
      <c r="D1448" s="57"/>
      <c r="E1448" s="57"/>
      <c r="F1448" s="57"/>
      <c r="G1448" s="57"/>
      <c r="H1448" s="57"/>
      <c r="I1448" s="57"/>
      <c r="J1448" s="57"/>
      <c r="K1448" s="57"/>
      <c r="L1448" s="57"/>
      <c r="M1448" s="57"/>
      <c r="N1448" s="57"/>
    </row>
    <row r="1449" spans="2:14" ht="18" customHeight="1" x14ac:dyDescent="0.25">
      <c r="B1449" s="57"/>
      <c r="C1449" s="57"/>
      <c r="D1449" s="57"/>
      <c r="E1449" s="57"/>
      <c r="F1449" s="57"/>
      <c r="G1449" s="57"/>
      <c r="H1449" s="57"/>
      <c r="I1449" s="57"/>
      <c r="J1449" s="57"/>
      <c r="K1449" s="57"/>
      <c r="L1449" s="57"/>
      <c r="M1449" s="57"/>
      <c r="N1449" s="57"/>
    </row>
    <row r="1450" spans="2:14" ht="18" customHeight="1" x14ac:dyDescent="0.25">
      <c r="B1450" s="57"/>
      <c r="C1450" s="57"/>
      <c r="D1450" s="57"/>
      <c r="E1450" s="57"/>
      <c r="F1450" s="57"/>
      <c r="G1450" s="57"/>
      <c r="H1450" s="57"/>
      <c r="I1450" s="57"/>
      <c r="J1450" s="57"/>
      <c r="K1450" s="57"/>
      <c r="L1450" s="57"/>
      <c r="M1450" s="57"/>
      <c r="N1450" s="57"/>
    </row>
    <row r="1451" spans="2:14" ht="18" customHeight="1" x14ac:dyDescent="0.25">
      <c r="B1451" s="57"/>
      <c r="C1451" s="57"/>
      <c r="D1451" s="57"/>
      <c r="E1451" s="57"/>
      <c r="F1451" s="57"/>
      <c r="G1451" s="57"/>
      <c r="H1451" s="57"/>
      <c r="I1451" s="57"/>
      <c r="J1451" s="57"/>
      <c r="K1451" s="57"/>
      <c r="L1451" s="57"/>
      <c r="M1451" s="57"/>
      <c r="N1451" s="57"/>
    </row>
    <row r="1452" spans="2:14" ht="18" customHeight="1" x14ac:dyDescent="0.25">
      <c r="B1452" s="57"/>
      <c r="C1452" s="57"/>
      <c r="D1452" s="57"/>
      <c r="E1452" s="57"/>
      <c r="F1452" s="57"/>
      <c r="G1452" s="57"/>
      <c r="H1452" s="57"/>
      <c r="I1452" s="57"/>
      <c r="J1452" s="57"/>
      <c r="K1452" s="57"/>
      <c r="L1452" s="57"/>
      <c r="M1452" s="57"/>
      <c r="N1452" s="57"/>
    </row>
    <row r="1453" spans="2:14" ht="18" customHeight="1" x14ac:dyDescent="0.25">
      <c r="B1453" s="57"/>
      <c r="C1453" s="57"/>
      <c r="D1453" s="57"/>
      <c r="E1453" s="57"/>
      <c r="F1453" s="57"/>
      <c r="G1453" s="57"/>
      <c r="H1453" s="57"/>
      <c r="I1453" s="57"/>
      <c r="J1453" s="57"/>
      <c r="K1453" s="57"/>
      <c r="L1453" s="57"/>
      <c r="M1453" s="57"/>
      <c r="N1453" s="57"/>
    </row>
    <row r="1454" spans="2:14" ht="18" customHeight="1" x14ac:dyDescent="0.25">
      <c r="B1454" s="57"/>
      <c r="C1454" s="57"/>
      <c r="D1454" s="57"/>
      <c r="E1454" s="57"/>
      <c r="F1454" s="57"/>
      <c r="G1454" s="57"/>
      <c r="H1454" s="57"/>
      <c r="I1454" s="57"/>
      <c r="J1454" s="57"/>
      <c r="K1454" s="57"/>
      <c r="L1454" s="57"/>
      <c r="M1454" s="57"/>
      <c r="N1454" s="57"/>
    </row>
    <row r="1455" spans="2:14" ht="18" customHeight="1" x14ac:dyDescent="0.25">
      <c r="B1455" s="57"/>
      <c r="C1455" s="57"/>
      <c r="D1455" s="57"/>
      <c r="E1455" s="57"/>
      <c r="F1455" s="57"/>
      <c r="G1455" s="57"/>
      <c r="H1455" s="57"/>
      <c r="I1455" s="57"/>
      <c r="J1455" s="57"/>
      <c r="K1455" s="57"/>
      <c r="L1455" s="57"/>
      <c r="M1455" s="57"/>
      <c r="N1455" s="57"/>
    </row>
    <row r="1456" spans="2:14" ht="18" customHeight="1" x14ac:dyDescent="0.25">
      <c r="B1456" s="57"/>
      <c r="C1456" s="57"/>
      <c r="D1456" s="57"/>
      <c r="E1456" s="57"/>
      <c r="F1456" s="57"/>
      <c r="G1456" s="57"/>
      <c r="H1456" s="57"/>
      <c r="I1456" s="57"/>
      <c r="J1456" s="57"/>
      <c r="K1456" s="57"/>
      <c r="L1456" s="57"/>
      <c r="M1456" s="57"/>
      <c r="N1456" s="57"/>
    </row>
    <row r="1457" spans="2:14" ht="18" customHeight="1" x14ac:dyDescent="0.25">
      <c r="B1457" s="57"/>
      <c r="C1457" s="57"/>
      <c r="D1457" s="57"/>
      <c r="E1457" s="57"/>
      <c r="F1457" s="57"/>
      <c r="G1457" s="57"/>
      <c r="H1457" s="57"/>
      <c r="I1457" s="57"/>
      <c r="J1457" s="57"/>
      <c r="K1457" s="57"/>
      <c r="L1457" s="57"/>
      <c r="M1457" s="57"/>
      <c r="N1457" s="57"/>
    </row>
    <row r="1458" spans="2:14" ht="18" customHeight="1" x14ac:dyDescent="0.25">
      <c r="B1458" s="57"/>
      <c r="C1458" s="57"/>
      <c r="D1458" s="57"/>
      <c r="E1458" s="57"/>
      <c r="F1458" s="57"/>
      <c r="G1458" s="57"/>
      <c r="H1458" s="57"/>
      <c r="I1458" s="57"/>
      <c r="J1458" s="57"/>
      <c r="K1458" s="57"/>
      <c r="L1458" s="57"/>
      <c r="M1458" s="57"/>
      <c r="N1458" s="57"/>
    </row>
    <row r="1459" spans="2:14" ht="18" customHeight="1" x14ac:dyDescent="0.25">
      <c r="B1459" s="57"/>
      <c r="C1459" s="57"/>
      <c r="D1459" s="57"/>
      <c r="E1459" s="57"/>
      <c r="F1459" s="57"/>
      <c r="G1459" s="57"/>
      <c r="H1459" s="57"/>
      <c r="I1459" s="57"/>
      <c r="J1459" s="57"/>
      <c r="K1459" s="57"/>
      <c r="L1459" s="57"/>
      <c r="M1459" s="57"/>
      <c r="N1459" s="57"/>
    </row>
    <row r="1460" spans="2:14" ht="18" customHeight="1" x14ac:dyDescent="0.25">
      <c r="B1460" s="57"/>
      <c r="C1460" s="57"/>
      <c r="D1460" s="57"/>
      <c r="E1460" s="57"/>
      <c r="F1460" s="57"/>
      <c r="G1460" s="57"/>
      <c r="H1460" s="57"/>
      <c r="I1460" s="57"/>
      <c r="J1460" s="57"/>
      <c r="K1460" s="57"/>
      <c r="L1460" s="57"/>
      <c r="M1460" s="57"/>
      <c r="N1460" s="57"/>
    </row>
    <row r="1461" spans="2:14" ht="18" customHeight="1" x14ac:dyDescent="0.25">
      <c r="B1461" s="57"/>
      <c r="C1461" s="57"/>
      <c r="D1461" s="57"/>
      <c r="E1461" s="57"/>
      <c r="F1461" s="57"/>
      <c r="G1461" s="57"/>
      <c r="H1461" s="57"/>
      <c r="I1461" s="57"/>
      <c r="J1461" s="57"/>
      <c r="K1461" s="57"/>
      <c r="L1461" s="57"/>
      <c r="M1461" s="57"/>
      <c r="N1461" s="57"/>
    </row>
    <row r="1462" spans="2:14" ht="18" customHeight="1" x14ac:dyDescent="0.25">
      <c r="B1462" s="57"/>
      <c r="C1462" s="57"/>
      <c r="D1462" s="57"/>
      <c r="E1462" s="57"/>
      <c r="F1462" s="57"/>
      <c r="G1462" s="57"/>
      <c r="H1462" s="57"/>
      <c r="I1462" s="57"/>
      <c r="J1462" s="57"/>
      <c r="K1462" s="57"/>
      <c r="L1462" s="57"/>
      <c r="M1462" s="57"/>
      <c r="N1462" s="57"/>
    </row>
    <row r="1463" spans="2:14" ht="18" customHeight="1" x14ac:dyDescent="0.25">
      <c r="B1463" s="57"/>
      <c r="C1463" s="57"/>
      <c r="D1463" s="57"/>
      <c r="E1463" s="57"/>
      <c r="F1463" s="57"/>
      <c r="G1463" s="57"/>
      <c r="H1463" s="57"/>
      <c r="I1463" s="57"/>
      <c r="J1463" s="57"/>
      <c r="K1463" s="57"/>
      <c r="L1463" s="57"/>
      <c r="M1463" s="57"/>
      <c r="N1463" s="57"/>
    </row>
    <row r="1464" spans="2:14" ht="18" customHeight="1" x14ac:dyDescent="0.25">
      <c r="B1464" s="57"/>
      <c r="C1464" s="57"/>
      <c r="D1464" s="57"/>
      <c r="E1464" s="57"/>
      <c r="F1464" s="57"/>
      <c r="G1464" s="57"/>
      <c r="H1464" s="57"/>
      <c r="I1464" s="57"/>
      <c r="J1464" s="57"/>
      <c r="K1464" s="57"/>
      <c r="L1464" s="57"/>
      <c r="M1464" s="57"/>
      <c r="N1464" s="57"/>
    </row>
    <row r="1465" spans="2:14" ht="18" customHeight="1" x14ac:dyDescent="0.25">
      <c r="B1465" s="57"/>
      <c r="C1465" s="57"/>
      <c r="D1465" s="57"/>
      <c r="E1465" s="57"/>
      <c r="F1465" s="57"/>
      <c r="G1465" s="57"/>
      <c r="H1465" s="57"/>
      <c r="I1465" s="57"/>
      <c r="J1465" s="57"/>
      <c r="K1465" s="57"/>
      <c r="L1465" s="57"/>
      <c r="M1465" s="57"/>
      <c r="N1465" s="57"/>
    </row>
    <row r="1466" spans="2:14" ht="18" customHeight="1" x14ac:dyDescent="0.25">
      <c r="B1466" s="57"/>
      <c r="C1466" s="57"/>
      <c r="D1466" s="57"/>
      <c r="E1466" s="57"/>
      <c r="F1466" s="57"/>
      <c r="G1466" s="57"/>
      <c r="H1466" s="57"/>
      <c r="I1466" s="57"/>
      <c r="J1466" s="57"/>
      <c r="K1466" s="57"/>
      <c r="L1466" s="57"/>
      <c r="M1466" s="57"/>
      <c r="N1466" s="57"/>
    </row>
    <row r="1467" spans="2:14" ht="18" customHeight="1" x14ac:dyDescent="0.25">
      <c r="B1467" s="57"/>
      <c r="C1467" s="57"/>
      <c r="D1467" s="57"/>
      <c r="E1467" s="57"/>
      <c r="F1467" s="57"/>
      <c r="G1467" s="57"/>
      <c r="H1467" s="57"/>
      <c r="I1467" s="57"/>
      <c r="J1467" s="57"/>
      <c r="K1467" s="57"/>
      <c r="L1467" s="57"/>
      <c r="M1467" s="57"/>
      <c r="N1467" s="57"/>
    </row>
    <row r="1468" spans="2:14" ht="18" customHeight="1" x14ac:dyDescent="0.25">
      <c r="B1468" s="57"/>
      <c r="C1468" s="57"/>
      <c r="D1468" s="57"/>
      <c r="E1468" s="57"/>
      <c r="F1468" s="57"/>
      <c r="G1468" s="57"/>
      <c r="H1468" s="57"/>
      <c r="I1468" s="57"/>
      <c r="J1468" s="57"/>
      <c r="K1468" s="57"/>
      <c r="L1468" s="57"/>
      <c r="M1468" s="57"/>
      <c r="N1468" s="57"/>
    </row>
    <row r="1469" spans="2:14" ht="18" customHeight="1" x14ac:dyDescent="0.25">
      <c r="B1469" s="57"/>
      <c r="C1469" s="57"/>
      <c r="D1469" s="57"/>
      <c r="E1469" s="57"/>
      <c r="F1469" s="57"/>
      <c r="G1469" s="57"/>
      <c r="H1469" s="57"/>
      <c r="I1469" s="57"/>
      <c r="J1469" s="57"/>
      <c r="K1469" s="57"/>
      <c r="L1469" s="57"/>
      <c r="M1469" s="57"/>
      <c r="N1469" s="57"/>
    </row>
    <row r="1470" spans="2:14" ht="18" customHeight="1" x14ac:dyDescent="0.25">
      <c r="B1470" s="57"/>
      <c r="C1470" s="57"/>
      <c r="D1470" s="57"/>
      <c r="E1470" s="57"/>
      <c r="F1470" s="57"/>
      <c r="G1470" s="57"/>
      <c r="H1470" s="57"/>
      <c r="I1470" s="57"/>
      <c r="J1470" s="57"/>
      <c r="K1470" s="57"/>
      <c r="L1470" s="57"/>
      <c r="M1470" s="57"/>
      <c r="N1470" s="57"/>
    </row>
    <row r="1471" spans="2:14" ht="18" customHeight="1" x14ac:dyDescent="0.25">
      <c r="B1471" s="57"/>
      <c r="C1471" s="57"/>
      <c r="D1471" s="57"/>
      <c r="E1471" s="57"/>
      <c r="F1471" s="57"/>
      <c r="G1471" s="57"/>
      <c r="H1471" s="57"/>
      <c r="I1471" s="57"/>
      <c r="J1471" s="57"/>
      <c r="K1471" s="57"/>
      <c r="L1471" s="57"/>
      <c r="M1471" s="57"/>
      <c r="N1471" s="57"/>
    </row>
    <row r="1472" spans="2:14" ht="18" customHeight="1" x14ac:dyDescent="0.25">
      <c r="B1472" s="57"/>
      <c r="C1472" s="57"/>
      <c r="D1472" s="57"/>
      <c r="E1472" s="57"/>
      <c r="F1472" s="57"/>
      <c r="G1472" s="57"/>
      <c r="H1472" s="57"/>
      <c r="I1472" s="57"/>
      <c r="J1472" s="57"/>
      <c r="K1472" s="57"/>
      <c r="L1472" s="57"/>
      <c r="M1472" s="57"/>
      <c r="N1472" s="57"/>
    </row>
    <row r="1473" spans="2:14" ht="18" customHeight="1" x14ac:dyDescent="0.25">
      <c r="B1473" s="57"/>
      <c r="C1473" s="57"/>
      <c r="D1473" s="57"/>
      <c r="E1473" s="57"/>
      <c r="F1473" s="57"/>
      <c r="G1473" s="57"/>
      <c r="H1473" s="57"/>
      <c r="I1473" s="57"/>
      <c r="J1473" s="57"/>
      <c r="K1473" s="57"/>
      <c r="L1473" s="57"/>
      <c r="M1473" s="57"/>
      <c r="N1473" s="57"/>
    </row>
    <row r="1474" spans="2:14" ht="18" customHeight="1" x14ac:dyDescent="0.25">
      <c r="B1474" s="57"/>
      <c r="C1474" s="57"/>
      <c r="D1474" s="57"/>
      <c r="E1474" s="57"/>
      <c r="F1474" s="57"/>
      <c r="G1474" s="57"/>
      <c r="H1474" s="57"/>
      <c r="I1474" s="57"/>
      <c r="J1474" s="57"/>
      <c r="K1474" s="57"/>
      <c r="L1474" s="57"/>
      <c r="M1474" s="57"/>
      <c r="N1474" s="57"/>
    </row>
    <row r="1475" spans="2:14" ht="18" customHeight="1" x14ac:dyDescent="0.25">
      <c r="B1475" s="57"/>
      <c r="C1475" s="57"/>
      <c r="D1475" s="57"/>
      <c r="E1475" s="57"/>
      <c r="F1475" s="57"/>
      <c r="G1475" s="57"/>
      <c r="H1475" s="57"/>
      <c r="I1475" s="57"/>
      <c r="J1475" s="57"/>
      <c r="K1475" s="57"/>
      <c r="L1475" s="57"/>
      <c r="M1475" s="57"/>
      <c r="N1475" s="57"/>
    </row>
    <row r="1476" spans="2:14" ht="18" customHeight="1" x14ac:dyDescent="0.25">
      <c r="B1476" s="57"/>
      <c r="C1476" s="57"/>
      <c r="D1476" s="57"/>
      <c r="E1476" s="57"/>
      <c r="F1476" s="57"/>
      <c r="G1476" s="57"/>
      <c r="H1476" s="57"/>
      <c r="I1476" s="57"/>
      <c r="J1476" s="57"/>
      <c r="K1476" s="57"/>
      <c r="L1476" s="57"/>
      <c r="M1476" s="57"/>
      <c r="N1476" s="57"/>
    </row>
    <row r="1477" spans="2:14" ht="18" customHeight="1" x14ac:dyDescent="0.25">
      <c r="B1477" s="57"/>
      <c r="C1477" s="57"/>
      <c r="D1477" s="57"/>
      <c r="E1477" s="57"/>
      <c r="F1477" s="57"/>
      <c r="G1477" s="57"/>
      <c r="H1477" s="57"/>
      <c r="I1477" s="57"/>
      <c r="J1477" s="57"/>
      <c r="K1477" s="57"/>
      <c r="L1477" s="57"/>
      <c r="M1477" s="57"/>
      <c r="N1477" s="57"/>
    </row>
    <row r="1478" spans="2:14" ht="18" customHeight="1" x14ac:dyDescent="0.25">
      <c r="B1478" s="57"/>
      <c r="C1478" s="57"/>
      <c r="D1478" s="57"/>
      <c r="E1478" s="57"/>
      <c r="F1478" s="57"/>
      <c r="G1478" s="57"/>
      <c r="H1478" s="57"/>
      <c r="I1478" s="57"/>
      <c r="J1478" s="57"/>
      <c r="K1478" s="57"/>
      <c r="L1478" s="57"/>
      <c r="M1478" s="57"/>
      <c r="N1478" s="57"/>
    </row>
    <row r="1479" spans="2:14" ht="18" customHeight="1" x14ac:dyDescent="0.25">
      <c r="B1479" s="57"/>
      <c r="C1479" s="57"/>
      <c r="D1479" s="57"/>
      <c r="E1479" s="57"/>
      <c r="F1479" s="57"/>
      <c r="G1479" s="57"/>
      <c r="H1479" s="57"/>
      <c r="I1479" s="57"/>
      <c r="J1479" s="57"/>
      <c r="K1479" s="57"/>
      <c r="L1479" s="57"/>
      <c r="M1479" s="57"/>
      <c r="N1479" s="57"/>
    </row>
    <row r="1480" spans="2:14" ht="18" customHeight="1" x14ac:dyDescent="0.25">
      <c r="B1480" s="57"/>
      <c r="C1480" s="57"/>
      <c r="D1480" s="57"/>
      <c r="E1480" s="57"/>
      <c r="F1480" s="57"/>
      <c r="G1480" s="57"/>
      <c r="H1480" s="57"/>
      <c r="I1480" s="57"/>
      <c r="J1480" s="57"/>
      <c r="K1480" s="57"/>
      <c r="L1480" s="57"/>
      <c r="M1480" s="57"/>
      <c r="N1480" s="57"/>
    </row>
    <row r="1481" spans="2:14" ht="18" customHeight="1" x14ac:dyDescent="0.25">
      <c r="B1481" s="57"/>
      <c r="C1481" s="57"/>
      <c r="D1481" s="57"/>
      <c r="E1481" s="57"/>
      <c r="F1481" s="57"/>
      <c r="G1481" s="57"/>
      <c r="H1481" s="57"/>
      <c r="I1481" s="57"/>
      <c r="J1481" s="57"/>
      <c r="K1481" s="57"/>
      <c r="L1481" s="57"/>
      <c r="M1481" s="57"/>
      <c r="N1481" s="57"/>
    </row>
    <row r="1482" spans="2:14" ht="18" customHeight="1" x14ac:dyDescent="0.25">
      <c r="B1482" s="57"/>
      <c r="C1482" s="57"/>
      <c r="D1482" s="57"/>
      <c r="E1482" s="57"/>
      <c r="F1482" s="57"/>
      <c r="G1482" s="57"/>
      <c r="H1482" s="57"/>
      <c r="I1482" s="57"/>
      <c r="J1482" s="57"/>
      <c r="K1482" s="57"/>
      <c r="L1482" s="57"/>
      <c r="M1482" s="57"/>
      <c r="N1482" s="57"/>
    </row>
    <row r="1483" spans="2:14" ht="18" customHeight="1" x14ac:dyDescent="0.25">
      <c r="B1483" s="57"/>
      <c r="C1483" s="57"/>
      <c r="D1483" s="57"/>
      <c r="E1483" s="57"/>
      <c r="F1483" s="57"/>
      <c r="G1483" s="57"/>
      <c r="H1483" s="57"/>
      <c r="I1483" s="57"/>
      <c r="J1483" s="57"/>
      <c r="K1483" s="57"/>
      <c r="L1483" s="57"/>
      <c r="M1483" s="57"/>
      <c r="N1483" s="57"/>
    </row>
    <row r="1484" spans="2:14" ht="18" customHeight="1" x14ac:dyDescent="0.25">
      <c r="B1484" s="57"/>
      <c r="C1484" s="57"/>
      <c r="D1484" s="57"/>
      <c r="E1484" s="57"/>
      <c r="F1484" s="57"/>
      <c r="G1484" s="57"/>
      <c r="H1484" s="57"/>
      <c r="I1484" s="57"/>
      <c r="J1484" s="57"/>
      <c r="K1484" s="57"/>
      <c r="L1484" s="57"/>
      <c r="M1484" s="57"/>
      <c r="N1484" s="57"/>
    </row>
    <row r="1485" spans="2:14" ht="18" customHeight="1" x14ac:dyDescent="0.25">
      <c r="B1485" s="57"/>
      <c r="C1485" s="57"/>
      <c r="D1485" s="57"/>
      <c r="E1485" s="57"/>
      <c r="F1485" s="57"/>
      <c r="G1485" s="57"/>
      <c r="H1485" s="57"/>
      <c r="I1485" s="57"/>
      <c r="J1485" s="57"/>
      <c r="K1485" s="57"/>
      <c r="L1485" s="57"/>
      <c r="M1485" s="57"/>
      <c r="N1485" s="57"/>
    </row>
    <row r="1486" spans="2:14" ht="18" customHeight="1" x14ac:dyDescent="0.25">
      <c r="B1486" s="57"/>
      <c r="C1486" s="57"/>
      <c r="D1486" s="57"/>
      <c r="E1486" s="57"/>
      <c r="F1486" s="57"/>
      <c r="G1486" s="57"/>
      <c r="H1486" s="57"/>
      <c r="I1486" s="57"/>
      <c r="J1486" s="57"/>
      <c r="K1486" s="57"/>
      <c r="L1486" s="57"/>
      <c r="M1486" s="57"/>
      <c r="N1486" s="57"/>
    </row>
    <row r="1487" spans="2:14" ht="18" customHeight="1" x14ac:dyDescent="0.25">
      <c r="B1487" s="57"/>
      <c r="C1487" s="57"/>
      <c r="D1487" s="57"/>
      <c r="E1487" s="57"/>
      <c r="F1487" s="57"/>
      <c r="G1487" s="57"/>
      <c r="H1487" s="57"/>
      <c r="I1487" s="57"/>
      <c r="J1487" s="57"/>
      <c r="K1487" s="57"/>
      <c r="L1487" s="57"/>
      <c r="M1487" s="57"/>
      <c r="N1487" s="57"/>
    </row>
    <row r="1488" spans="2:14" ht="18" customHeight="1" x14ac:dyDescent="0.25">
      <c r="B1488" s="57"/>
      <c r="C1488" s="57"/>
      <c r="D1488" s="57"/>
      <c r="E1488" s="57"/>
      <c r="F1488" s="57"/>
      <c r="G1488" s="57"/>
      <c r="H1488" s="57"/>
      <c r="I1488" s="57"/>
      <c r="J1488" s="57"/>
      <c r="K1488" s="57"/>
      <c r="L1488" s="57"/>
      <c r="M1488" s="57"/>
      <c r="N1488" s="57"/>
    </row>
    <row r="1489" spans="2:14" ht="18" customHeight="1" x14ac:dyDescent="0.25">
      <c r="B1489" s="57"/>
      <c r="C1489" s="57"/>
      <c r="D1489" s="57"/>
      <c r="E1489" s="57"/>
      <c r="F1489" s="57"/>
      <c r="G1489" s="57"/>
      <c r="H1489" s="57"/>
      <c r="I1489" s="57"/>
      <c r="J1489" s="57"/>
      <c r="K1489" s="57"/>
      <c r="L1489" s="57"/>
      <c r="M1489" s="57"/>
      <c r="N1489" s="57"/>
    </row>
    <row r="1490" spans="2:14" ht="18" customHeight="1" x14ac:dyDescent="0.25">
      <c r="B1490" s="57"/>
      <c r="C1490" s="57"/>
      <c r="D1490" s="57"/>
      <c r="E1490" s="57"/>
      <c r="F1490" s="57"/>
      <c r="G1490" s="57"/>
      <c r="H1490" s="57"/>
      <c r="I1490" s="57"/>
      <c r="J1490" s="57"/>
      <c r="K1490" s="57"/>
      <c r="L1490" s="57"/>
      <c r="M1490" s="57"/>
      <c r="N1490" s="57"/>
    </row>
    <row r="1491" spans="2:14" ht="18" customHeight="1" x14ac:dyDescent="0.25">
      <c r="B1491" s="57"/>
      <c r="C1491" s="57"/>
      <c r="D1491" s="57"/>
      <c r="E1491" s="57"/>
      <c r="F1491" s="57"/>
      <c r="G1491" s="57"/>
      <c r="H1491" s="57"/>
      <c r="I1491" s="57"/>
      <c r="J1491" s="57"/>
      <c r="K1491" s="57"/>
      <c r="L1491" s="57"/>
      <c r="M1491" s="57"/>
      <c r="N1491" s="57"/>
    </row>
    <row r="1492" spans="2:14" ht="18" customHeight="1" x14ac:dyDescent="0.25">
      <c r="B1492" s="57"/>
      <c r="C1492" s="57"/>
      <c r="D1492" s="57"/>
      <c r="E1492" s="57"/>
      <c r="F1492" s="57"/>
      <c r="G1492" s="57"/>
      <c r="H1492" s="57"/>
      <c r="I1492" s="57"/>
      <c r="J1492" s="57"/>
      <c r="K1492" s="57"/>
      <c r="L1492" s="57"/>
      <c r="M1492" s="57"/>
      <c r="N1492" s="57"/>
    </row>
    <row r="1493" spans="2:14" ht="18" customHeight="1" x14ac:dyDescent="0.25">
      <c r="B1493" s="57"/>
      <c r="C1493" s="57"/>
      <c r="D1493" s="57"/>
      <c r="E1493" s="57"/>
      <c r="F1493" s="57"/>
      <c r="G1493" s="57"/>
      <c r="H1493" s="57"/>
      <c r="I1493" s="57"/>
      <c r="J1493" s="57"/>
      <c r="K1493" s="57"/>
      <c r="L1493" s="57"/>
      <c r="M1493" s="57"/>
      <c r="N1493" s="57"/>
    </row>
    <row r="1494" spans="2:14" ht="18" customHeight="1" x14ac:dyDescent="0.25">
      <c r="B1494" s="57"/>
      <c r="C1494" s="57"/>
      <c r="D1494" s="57"/>
      <c r="E1494" s="57"/>
      <c r="F1494" s="57"/>
      <c r="G1494" s="57"/>
      <c r="H1494" s="57"/>
      <c r="I1494" s="57"/>
      <c r="J1494" s="57"/>
      <c r="K1494" s="57"/>
      <c r="L1494" s="57"/>
      <c r="M1494" s="57"/>
      <c r="N1494" s="57"/>
    </row>
    <row r="1495" spans="2:14" ht="18" customHeight="1" x14ac:dyDescent="0.25">
      <c r="B1495" s="57"/>
      <c r="C1495" s="57"/>
      <c r="D1495" s="57"/>
      <c r="E1495" s="57"/>
      <c r="F1495" s="57"/>
      <c r="G1495" s="57"/>
      <c r="H1495" s="57"/>
      <c r="I1495" s="57"/>
      <c r="J1495" s="57"/>
      <c r="K1495" s="57"/>
      <c r="L1495" s="57"/>
      <c r="M1495" s="57"/>
      <c r="N1495" s="57"/>
    </row>
    <row r="1496" spans="2:14" ht="18" customHeight="1" x14ac:dyDescent="0.25">
      <c r="B1496" s="57"/>
      <c r="C1496" s="57"/>
      <c r="D1496" s="57"/>
      <c r="E1496" s="57"/>
      <c r="F1496" s="57"/>
      <c r="G1496" s="57"/>
      <c r="H1496" s="57"/>
      <c r="I1496" s="57"/>
      <c r="J1496" s="57"/>
      <c r="K1496" s="57"/>
      <c r="L1496" s="57"/>
      <c r="M1496" s="57"/>
      <c r="N1496" s="57"/>
    </row>
    <row r="1497" spans="2:14" ht="18" customHeight="1" x14ac:dyDescent="0.25">
      <c r="B1497" s="57"/>
      <c r="C1497" s="57"/>
      <c r="D1497" s="57"/>
      <c r="E1497" s="57"/>
      <c r="F1497" s="57"/>
      <c r="G1497" s="57"/>
      <c r="H1497" s="57"/>
      <c r="I1497" s="57"/>
      <c r="J1497" s="57"/>
      <c r="K1497" s="57"/>
      <c r="L1497" s="57"/>
      <c r="M1497" s="57"/>
      <c r="N1497" s="57"/>
    </row>
    <row r="1498" spans="2:14" ht="18" customHeight="1" x14ac:dyDescent="0.25">
      <c r="B1498" s="57"/>
      <c r="C1498" s="57"/>
      <c r="D1498" s="57"/>
      <c r="E1498" s="57"/>
      <c r="F1498" s="57"/>
      <c r="G1498" s="57"/>
      <c r="H1498" s="57"/>
      <c r="I1498" s="57"/>
      <c r="J1498" s="57"/>
      <c r="K1498" s="57"/>
      <c r="L1498" s="57"/>
      <c r="M1498" s="57"/>
      <c r="N1498" s="57"/>
    </row>
    <row r="1499" spans="2:14" ht="18" customHeight="1" x14ac:dyDescent="0.25">
      <c r="B1499" s="57"/>
      <c r="C1499" s="57"/>
      <c r="D1499" s="57"/>
      <c r="E1499" s="57"/>
      <c r="F1499" s="57"/>
      <c r="G1499" s="57"/>
      <c r="H1499" s="57"/>
      <c r="I1499" s="57"/>
      <c r="J1499" s="57"/>
      <c r="K1499" s="57"/>
      <c r="L1499" s="57"/>
      <c r="M1499" s="57"/>
      <c r="N1499" s="57"/>
    </row>
    <row r="1500" spans="2:14" ht="18" customHeight="1" x14ac:dyDescent="0.25">
      <c r="B1500" s="57"/>
      <c r="C1500" s="57"/>
      <c r="D1500" s="57"/>
      <c r="E1500" s="57"/>
      <c r="F1500" s="57"/>
      <c r="G1500" s="57"/>
      <c r="H1500" s="57"/>
      <c r="I1500" s="57"/>
      <c r="J1500" s="57"/>
      <c r="K1500" s="57"/>
      <c r="L1500" s="57"/>
      <c r="M1500" s="57"/>
      <c r="N1500" s="57"/>
    </row>
    <row r="1501" spans="2:14" ht="18" customHeight="1" x14ac:dyDescent="0.25">
      <c r="B1501" s="57"/>
      <c r="C1501" s="57"/>
      <c r="D1501" s="57"/>
      <c r="E1501" s="57"/>
      <c r="F1501" s="57"/>
      <c r="G1501" s="57"/>
      <c r="H1501" s="57"/>
      <c r="I1501" s="57"/>
      <c r="J1501" s="57"/>
      <c r="K1501" s="57"/>
      <c r="L1501" s="57"/>
      <c r="M1501" s="57"/>
      <c r="N1501" s="57"/>
    </row>
    <row r="1502" spans="2:14" ht="18" customHeight="1" x14ac:dyDescent="0.25">
      <c r="B1502" s="57"/>
      <c r="C1502" s="57"/>
      <c r="D1502" s="57"/>
      <c r="E1502" s="57"/>
      <c r="F1502" s="57"/>
      <c r="G1502" s="57"/>
      <c r="H1502" s="57"/>
      <c r="I1502" s="57"/>
      <c r="J1502" s="57"/>
      <c r="K1502" s="57"/>
      <c r="L1502" s="57"/>
      <c r="M1502" s="57"/>
      <c r="N1502" s="57"/>
    </row>
    <row r="1503" spans="2:14" ht="18" customHeight="1" x14ac:dyDescent="0.25">
      <c r="B1503" s="57"/>
      <c r="C1503" s="57"/>
      <c r="D1503" s="57"/>
      <c r="E1503" s="57"/>
      <c r="F1503" s="57"/>
      <c r="G1503" s="57"/>
      <c r="H1503" s="57"/>
      <c r="I1503" s="57"/>
      <c r="J1503" s="57"/>
      <c r="K1503" s="57"/>
      <c r="L1503" s="57"/>
      <c r="M1503" s="57"/>
      <c r="N1503" s="57"/>
    </row>
    <row r="1504" spans="2:14" ht="18" customHeight="1" x14ac:dyDescent="0.25">
      <c r="B1504" s="57"/>
      <c r="C1504" s="57"/>
      <c r="D1504" s="57"/>
      <c r="E1504" s="57"/>
      <c r="F1504" s="57"/>
      <c r="G1504" s="57"/>
      <c r="H1504" s="57"/>
      <c r="I1504" s="57"/>
      <c r="J1504" s="57"/>
      <c r="K1504" s="57"/>
      <c r="L1504" s="57"/>
      <c r="M1504" s="57"/>
      <c r="N1504" s="57"/>
    </row>
    <row r="1505" spans="2:14" ht="18" customHeight="1" x14ac:dyDescent="0.25">
      <c r="B1505" s="57"/>
      <c r="C1505" s="57"/>
      <c r="D1505" s="57"/>
      <c r="E1505" s="57"/>
      <c r="F1505" s="57"/>
      <c r="G1505" s="57"/>
      <c r="H1505" s="57"/>
      <c r="I1505" s="57"/>
      <c r="J1505" s="57"/>
      <c r="K1505" s="57"/>
      <c r="L1505" s="57"/>
      <c r="M1505" s="57"/>
      <c r="N1505" s="57"/>
    </row>
    <row r="1506" spans="2:14" ht="18" customHeight="1" x14ac:dyDescent="0.25">
      <c r="B1506" s="57"/>
      <c r="C1506" s="57"/>
      <c r="D1506" s="57"/>
      <c r="E1506" s="57"/>
      <c r="F1506" s="57"/>
      <c r="G1506" s="57"/>
      <c r="H1506" s="57"/>
      <c r="I1506" s="57"/>
      <c r="J1506" s="57"/>
      <c r="K1506" s="57"/>
      <c r="L1506" s="57"/>
      <c r="M1506" s="57"/>
      <c r="N1506" s="57"/>
    </row>
    <row r="1507" spans="2:14" ht="18" customHeight="1" x14ac:dyDescent="0.25">
      <c r="B1507" s="57"/>
      <c r="C1507" s="57"/>
      <c r="D1507" s="57"/>
      <c r="E1507" s="57"/>
      <c r="F1507" s="57"/>
      <c r="G1507" s="57"/>
      <c r="H1507" s="57"/>
      <c r="I1507" s="57"/>
      <c r="J1507" s="57"/>
      <c r="K1507" s="57"/>
      <c r="L1507" s="57"/>
      <c r="M1507" s="57"/>
      <c r="N1507" s="57"/>
    </row>
    <row r="1508" spans="2:14" ht="18" customHeight="1" x14ac:dyDescent="0.25">
      <c r="B1508" s="57"/>
      <c r="C1508" s="57"/>
      <c r="D1508" s="57"/>
      <c r="E1508" s="57"/>
      <c r="F1508" s="57"/>
      <c r="G1508" s="57"/>
      <c r="H1508" s="57"/>
      <c r="I1508" s="57"/>
      <c r="J1508" s="57"/>
      <c r="K1508" s="57"/>
      <c r="L1508" s="57"/>
      <c r="M1508" s="57"/>
      <c r="N1508" s="57"/>
    </row>
    <row r="1509" spans="2:14" ht="18" customHeight="1" x14ac:dyDescent="0.25">
      <c r="B1509" s="57"/>
      <c r="C1509" s="57"/>
      <c r="D1509" s="57"/>
      <c r="E1509" s="57"/>
      <c r="F1509" s="57"/>
      <c r="G1509" s="57"/>
      <c r="H1509" s="57"/>
      <c r="I1509" s="57"/>
      <c r="J1509" s="57"/>
      <c r="K1509" s="57"/>
      <c r="L1509" s="57"/>
      <c r="M1509" s="57"/>
      <c r="N1509" s="57"/>
    </row>
    <row r="1510" spans="2:14" ht="18" customHeight="1" x14ac:dyDescent="0.25">
      <c r="B1510" s="57"/>
      <c r="C1510" s="57"/>
      <c r="D1510" s="57"/>
      <c r="E1510" s="57"/>
      <c r="F1510" s="57"/>
      <c r="G1510" s="57"/>
      <c r="H1510" s="57"/>
      <c r="I1510" s="57"/>
      <c r="J1510" s="57"/>
      <c r="K1510" s="57"/>
      <c r="L1510" s="57"/>
      <c r="M1510" s="57"/>
      <c r="N1510" s="57"/>
    </row>
    <row r="1511" spans="2:14" ht="18" customHeight="1" x14ac:dyDescent="0.25">
      <c r="B1511" s="57"/>
      <c r="C1511" s="57"/>
      <c r="D1511" s="57"/>
      <c r="E1511" s="57"/>
      <c r="F1511" s="57"/>
      <c r="G1511" s="57"/>
      <c r="H1511" s="57"/>
      <c r="I1511" s="57"/>
      <c r="J1511" s="57"/>
      <c r="K1511" s="57"/>
      <c r="L1511" s="57"/>
      <c r="M1511" s="57"/>
      <c r="N1511" s="57"/>
    </row>
    <row r="1512" spans="2:14" ht="18" customHeight="1" x14ac:dyDescent="0.25">
      <c r="B1512" s="57"/>
      <c r="C1512" s="57"/>
      <c r="D1512" s="57"/>
      <c r="E1512" s="57"/>
      <c r="F1512" s="57"/>
      <c r="G1512" s="57"/>
      <c r="H1512" s="57"/>
      <c r="I1512" s="57"/>
      <c r="J1512" s="57"/>
      <c r="K1512" s="57"/>
      <c r="L1512" s="57"/>
      <c r="M1512" s="57"/>
      <c r="N1512" s="57"/>
    </row>
    <row r="1513" spans="2:14" ht="18" customHeight="1" x14ac:dyDescent="0.25">
      <c r="B1513" s="57"/>
      <c r="C1513" s="57"/>
      <c r="D1513" s="57"/>
      <c r="E1513" s="57"/>
      <c r="F1513" s="57"/>
      <c r="G1513" s="57"/>
      <c r="H1513" s="57"/>
      <c r="I1513" s="57"/>
      <c r="J1513" s="57"/>
      <c r="K1513" s="57"/>
      <c r="L1513" s="57"/>
      <c r="M1513" s="57"/>
      <c r="N1513" s="57"/>
    </row>
    <row r="1514" spans="2:14" ht="18" customHeight="1" x14ac:dyDescent="0.25">
      <c r="B1514" s="57"/>
      <c r="C1514" s="57"/>
      <c r="D1514" s="57"/>
      <c r="E1514" s="57"/>
      <c r="F1514" s="57"/>
      <c r="G1514" s="57"/>
      <c r="H1514" s="57"/>
      <c r="I1514" s="57"/>
      <c r="J1514" s="57"/>
      <c r="K1514" s="57"/>
      <c r="L1514" s="57"/>
      <c r="M1514" s="57"/>
      <c r="N1514" s="57"/>
    </row>
    <row r="1515" spans="2:14" ht="18" customHeight="1" x14ac:dyDescent="0.25">
      <c r="B1515" s="57"/>
      <c r="C1515" s="57"/>
      <c r="D1515" s="57"/>
      <c r="E1515" s="57"/>
      <c r="F1515" s="57"/>
      <c r="G1515" s="57"/>
      <c r="H1515" s="57"/>
      <c r="I1515" s="57"/>
      <c r="J1515" s="57"/>
      <c r="K1515" s="57"/>
      <c r="L1515" s="57"/>
      <c r="M1515" s="57"/>
      <c r="N1515" s="57"/>
    </row>
    <row r="1516" spans="2:14" ht="18" customHeight="1" x14ac:dyDescent="0.25">
      <c r="B1516" s="57"/>
      <c r="C1516" s="57"/>
      <c r="D1516" s="57"/>
      <c r="E1516" s="57"/>
      <c r="F1516" s="57"/>
      <c r="G1516" s="57"/>
      <c r="H1516" s="57"/>
      <c r="I1516" s="57"/>
      <c r="J1516" s="57"/>
      <c r="K1516" s="57"/>
      <c r="L1516" s="57"/>
      <c r="M1516" s="57"/>
      <c r="N1516" s="57"/>
    </row>
    <row r="1517" spans="2:14" ht="18" customHeight="1" x14ac:dyDescent="0.25">
      <c r="B1517" s="57"/>
      <c r="C1517" s="57"/>
      <c r="D1517" s="57"/>
      <c r="E1517" s="57"/>
      <c r="F1517" s="57"/>
      <c r="G1517" s="57"/>
      <c r="H1517" s="57"/>
      <c r="I1517" s="57"/>
      <c r="J1517" s="57"/>
      <c r="K1517" s="57"/>
      <c r="L1517" s="57"/>
      <c r="M1517" s="57"/>
      <c r="N1517" s="57"/>
    </row>
    <row r="1518" spans="2:14" ht="18" customHeight="1" x14ac:dyDescent="0.25">
      <c r="B1518" s="57"/>
      <c r="C1518" s="57"/>
      <c r="D1518" s="57"/>
      <c r="E1518" s="57"/>
      <c r="F1518" s="57"/>
      <c r="G1518" s="57"/>
      <c r="H1518" s="57"/>
      <c r="I1518" s="57"/>
      <c r="J1518" s="57"/>
      <c r="K1518" s="57"/>
      <c r="L1518" s="57"/>
      <c r="M1518" s="57"/>
      <c r="N1518" s="57"/>
    </row>
    <row r="1519" spans="2:14" ht="18" customHeight="1" x14ac:dyDescent="0.25">
      <c r="B1519" s="57"/>
      <c r="C1519" s="57"/>
      <c r="D1519" s="57"/>
      <c r="E1519" s="57"/>
      <c r="F1519" s="57"/>
      <c r="G1519" s="57"/>
      <c r="H1519" s="57"/>
      <c r="I1519" s="57"/>
      <c r="J1519" s="57"/>
      <c r="K1519" s="57"/>
      <c r="L1519" s="57"/>
      <c r="M1519" s="57"/>
      <c r="N1519" s="57"/>
    </row>
    <row r="1520" spans="2:14" ht="18" customHeight="1" x14ac:dyDescent="0.25">
      <c r="B1520" s="57"/>
      <c r="C1520" s="57"/>
      <c r="D1520" s="57"/>
      <c r="E1520" s="57"/>
      <c r="F1520" s="57"/>
      <c r="G1520" s="57"/>
      <c r="H1520" s="57"/>
      <c r="I1520" s="57"/>
      <c r="J1520" s="57"/>
      <c r="K1520" s="57"/>
      <c r="L1520" s="57"/>
      <c r="M1520" s="57"/>
      <c r="N1520" s="57"/>
    </row>
    <row r="1521" spans="2:14" ht="18" customHeight="1" x14ac:dyDescent="0.25">
      <c r="B1521" s="57"/>
      <c r="C1521" s="57"/>
      <c r="D1521" s="57"/>
      <c r="E1521" s="57"/>
      <c r="F1521" s="57"/>
      <c r="G1521" s="57"/>
      <c r="H1521" s="57"/>
      <c r="I1521" s="57"/>
      <c r="J1521" s="57"/>
      <c r="K1521" s="57"/>
      <c r="L1521" s="57"/>
      <c r="M1521" s="57"/>
      <c r="N1521" s="57"/>
    </row>
    <row r="1522" spans="2:14" ht="18" customHeight="1" x14ac:dyDescent="0.25">
      <c r="B1522" s="57"/>
      <c r="C1522" s="57"/>
      <c r="D1522" s="57"/>
      <c r="E1522" s="57"/>
      <c r="F1522" s="57"/>
      <c r="G1522" s="57"/>
      <c r="H1522" s="57"/>
      <c r="I1522" s="57"/>
      <c r="J1522" s="57"/>
      <c r="K1522" s="57"/>
      <c r="L1522" s="57"/>
      <c r="M1522" s="57"/>
      <c r="N1522" s="57"/>
    </row>
    <row r="1523" spans="2:14" ht="18" customHeight="1" x14ac:dyDescent="0.25">
      <c r="B1523" s="57"/>
      <c r="C1523" s="57"/>
      <c r="D1523" s="57"/>
      <c r="E1523" s="57"/>
      <c r="F1523" s="57"/>
      <c r="G1523" s="57"/>
      <c r="H1523" s="57"/>
      <c r="I1523" s="57"/>
      <c r="J1523" s="57"/>
      <c r="K1523" s="57"/>
      <c r="L1523" s="57"/>
      <c r="M1523" s="57"/>
      <c r="N1523" s="57"/>
    </row>
    <row r="1524" spans="2:14" ht="18" customHeight="1" x14ac:dyDescent="0.25">
      <c r="B1524" s="57"/>
      <c r="C1524" s="57"/>
      <c r="D1524" s="57"/>
      <c r="E1524" s="57"/>
      <c r="F1524" s="57"/>
      <c r="G1524" s="57"/>
      <c r="H1524" s="57"/>
      <c r="I1524" s="57"/>
      <c r="J1524" s="57"/>
      <c r="K1524" s="57"/>
      <c r="L1524" s="57"/>
      <c r="M1524" s="57"/>
      <c r="N1524" s="57"/>
    </row>
    <row r="1525" spans="2:14" ht="18" customHeight="1" x14ac:dyDescent="0.25">
      <c r="B1525" s="57"/>
      <c r="C1525" s="57"/>
      <c r="D1525" s="57"/>
      <c r="E1525" s="57"/>
      <c r="F1525" s="57"/>
      <c r="G1525" s="57"/>
      <c r="H1525" s="57"/>
      <c r="I1525" s="57"/>
      <c r="J1525" s="57"/>
      <c r="K1525" s="57"/>
      <c r="L1525" s="57"/>
      <c r="M1525" s="57"/>
      <c r="N1525" s="57"/>
    </row>
    <row r="1526" spans="2:14" ht="18" customHeight="1" x14ac:dyDescent="0.25">
      <c r="B1526" s="57"/>
      <c r="C1526" s="57"/>
      <c r="D1526" s="57"/>
      <c r="E1526" s="57"/>
      <c r="F1526" s="57"/>
      <c r="G1526" s="57"/>
      <c r="H1526" s="57"/>
      <c r="I1526" s="57"/>
      <c r="J1526" s="57"/>
      <c r="K1526" s="57"/>
      <c r="L1526" s="57"/>
      <c r="M1526" s="57"/>
      <c r="N1526" s="57"/>
    </row>
    <row r="1527" spans="2:14" ht="18" customHeight="1" x14ac:dyDescent="0.25">
      <c r="B1527" s="57"/>
      <c r="C1527" s="57"/>
      <c r="D1527" s="57"/>
      <c r="E1527" s="57"/>
      <c r="F1527" s="57"/>
      <c r="G1527" s="57"/>
      <c r="H1527" s="57"/>
      <c r="I1527" s="57"/>
      <c r="J1527" s="57"/>
      <c r="K1527" s="57"/>
      <c r="L1527" s="57"/>
      <c r="M1527" s="57"/>
      <c r="N1527" s="57"/>
    </row>
    <row r="1528" spans="2:14" ht="18" customHeight="1" x14ac:dyDescent="0.25">
      <c r="B1528" s="57"/>
      <c r="C1528" s="57"/>
      <c r="D1528" s="57"/>
      <c r="E1528" s="57"/>
      <c r="F1528" s="57"/>
      <c r="G1528" s="57"/>
      <c r="H1528" s="57"/>
      <c r="I1528" s="57"/>
      <c r="J1528" s="57"/>
      <c r="K1528" s="57"/>
      <c r="L1528" s="57"/>
      <c r="M1528" s="57"/>
      <c r="N1528" s="57"/>
    </row>
    <row r="1529" spans="2:14" ht="18" customHeight="1" x14ac:dyDescent="0.25">
      <c r="B1529" s="57"/>
      <c r="C1529" s="57"/>
      <c r="D1529" s="57"/>
      <c r="E1529" s="57"/>
      <c r="F1529" s="57"/>
      <c r="G1529" s="57"/>
      <c r="H1529" s="57"/>
      <c r="I1529" s="57"/>
      <c r="J1529" s="57"/>
      <c r="K1529" s="57"/>
      <c r="L1529" s="57"/>
      <c r="M1529" s="57"/>
      <c r="N1529" s="57"/>
    </row>
    <row r="1530" spans="2:14" ht="18" customHeight="1" x14ac:dyDescent="0.25">
      <c r="B1530" s="57"/>
      <c r="C1530" s="57"/>
      <c r="D1530" s="57"/>
      <c r="E1530" s="57"/>
      <c r="F1530" s="57"/>
      <c r="G1530" s="57"/>
      <c r="H1530" s="57"/>
      <c r="I1530" s="57"/>
      <c r="J1530" s="57"/>
      <c r="K1530" s="57"/>
      <c r="L1530" s="57"/>
      <c r="M1530" s="57"/>
      <c r="N1530" s="57"/>
    </row>
    <row r="1531" spans="2:14" ht="18" customHeight="1" x14ac:dyDescent="0.25">
      <c r="B1531" s="57"/>
      <c r="C1531" s="57"/>
      <c r="D1531" s="57"/>
      <c r="E1531" s="57"/>
      <c r="F1531" s="57"/>
      <c r="G1531" s="57"/>
      <c r="H1531" s="57"/>
      <c r="I1531" s="57"/>
      <c r="J1531" s="57"/>
      <c r="K1531" s="57"/>
      <c r="L1531" s="57"/>
      <c r="M1531" s="57"/>
      <c r="N1531" s="57"/>
    </row>
    <row r="1532" spans="2:14" ht="18" customHeight="1" x14ac:dyDescent="0.25">
      <c r="B1532" s="57"/>
      <c r="C1532" s="57"/>
      <c r="D1532" s="57"/>
      <c r="E1532" s="57"/>
      <c r="F1532" s="57"/>
      <c r="G1532" s="57"/>
      <c r="H1532" s="57"/>
      <c r="I1532" s="57"/>
      <c r="J1532" s="57"/>
      <c r="K1532" s="57"/>
      <c r="L1532" s="57"/>
      <c r="M1532" s="57"/>
      <c r="N1532" s="57"/>
    </row>
    <row r="1533" spans="2:14" ht="18" customHeight="1" x14ac:dyDescent="0.25">
      <c r="B1533" s="57"/>
      <c r="C1533" s="57"/>
      <c r="D1533" s="57"/>
      <c r="E1533" s="57"/>
      <c r="F1533" s="57"/>
      <c r="G1533" s="57"/>
      <c r="H1533" s="57"/>
      <c r="I1533" s="57"/>
      <c r="J1533" s="57"/>
      <c r="K1533" s="57"/>
      <c r="L1533" s="57"/>
      <c r="M1533" s="57"/>
      <c r="N1533" s="57"/>
    </row>
    <row r="1534" spans="2:14" ht="18" customHeight="1" x14ac:dyDescent="0.25">
      <c r="B1534" s="57"/>
      <c r="C1534" s="57"/>
      <c r="D1534" s="57"/>
      <c r="E1534" s="57"/>
      <c r="F1534" s="57"/>
      <c r="G1534" s="57"/>
      <c r="H1534" s="57"/>
      <c r="I1534" s="57"/>
      <c r="J1534" s="57"/>
      <c r="K1534" s="57"/>
      <c r="L1534" s="57"/>
      <c r="M1534" s="57"/>
      <c r="N1534" s="57"/>
    </row>
    <row r="1535" spans="2:14" ht="18" customHeight="1" x14ac:dyDescent="0.25">
      <c r="B1535" s="57"/>
      <c r="C1535" s="57"/>
      <c r="D1535" s="57"/>
      <c r="E1535" s="57"/>
      <c r="F1535" s="57"/>
      <c r="G1535" s="57"/>
      <c r="H1535" s="57"/>
      <c r="I1535" s="57"/>
      <c r="J1535" s="57"/>
      <c r="K1535" s="57"/>
      <c r="L1535" s="57"/>
      <c r="M1535" s="57"/>
      <c r="N1535" s="57"/>
    </row>
    <row r="1536" spans="2:14" ht="18" customHeight="1" x14ac:dyDescent="0.25">
      <c r="B1536" s="57"/>
      <c r="C1536" s="57"/>
      <c r="D1536" s="57"/>
      <c r="E1536" s="57"/>
      <c r="F1536" s="57"/>
      <c r="G1536" s="57"/>
      <c r="H1536" s="57"/>
      <c r="I1536" s="57"/>
      <c r="J1536" s="57"/>
      <c r="K1536" s="57"/>
      <c r="L1536" s="57"/>
      <c r="M1536" s="57"/>
      <c r="N1536" s="57"/>
    </row>
    <row r="1537" spans="2:14" ht="18" customHeight="1" x14ac:dyDescent="0.25">
      <c r="B1537" s="57"/>
      <c r="C1537" s="57"/>
      <c r="D1537" s="57"/>
      <c r="E1537" s="57"/>
      <c r="F1537" s="57"/>
      <c r="G1537" s="57"/>
      <c r="H1537" s="57"/>
      <c r="I1537" s="57"/>
      <c r="J1537" s="57"/>
      <c r="K1537" s="57"/>
      <c r="L1537" s="57"/>
      <c r="M1537" s="57"/>
      <c r="N1537" s="57"/>
    </row>
    <row r="1538" spans="2:14" ht="18" customHeight="1" x14ac:dyDescent="0.25">
      <c r="B1538" s="57"/>
      <c r="C1538" s="57"/>
      <c r="D1538" s="57"/>
      <c r="E1538" s="57"/>
      <c r="F1538" s="57"/>
      <c r="G1538" s="57"/>
      <c r="H1538" s="57"/>
      <c r="I1538" s="57"/>
      <c r="J1538" s="57"/>
      <c r="K1538" s="57"/>
      <c r="L1538" s="57"/>
      <c r="M1538" s="57"/>
      <c r="N1538" s="57"/>
    </row>
    <row r="1539" spans="2:14" ht="18" customHeight="1" x14ac:dyDescent="0.25">
      <c r="B1539" s="57"/>
      <c r="C1539" s="57"/>
      <c r="D1539" s="57"/>
      <c r="E1539" s="57"/>
      <c r="F1539" s="57"/>
      <c r="G1539" s="57"/>
      <c r="H1539" s="57"/>
      <c r="I1539" s="57"/>
      <c r="J1539" s="57"/>
      <c r="K1539" s="57"/>
      <c r="L1539" s="57"/>
      <c r="M1539" s="57"/>
      <c r="N1539" s="57"/>
    </row>
    <row r="1540" spans="2:14" ht="18" customHeight="1" x14ac:dyDescent="0.25">
      <c r="B1540" s="57"/>
      <c r="C1540" s="57"/>
      <c r="D1540" s="57"/>
      <c r="E1540" s="57"/>
      <c r="F1540" s="57"/>
      <c r="G1540" s="57"/>
      <c r="H1540" s="57"/>
      <c r="I1540" s="57"/>
      <c r="J1540" s="57"/>
      <c r="K1540" s="57"/>
      <c r="L1540" s="57"/>
      <c r="M1540" s="57"/>
      <c r="N1540" s="57"/>
    </row>
    <row r="1541" spans="2:14" ht="18" customHeight="1" x14ac:dyDescent="0.25">
      <c r="B1541" s="57"/>
      <c r="C1541" s="57"/>
      <c r="D1541" s="57"/>
      <c r="E1541" s="57"/>
      <c r="F1541" s="57"/>
      <c r="G1541" s="57"/>
      <c r="H1541" s="57"/>
      <c r="I1541" s="57"/>
      <c r="J1541" s="57"/>
      <c r="K1541" s="57"/>
      <c r="L1541" s="57"/>
      <c r="M1541" s="57"/>
      <c r="N1541" s="57"/>
    </row>
    <row r="1542" spans="2:14" ht="18" customHeight="1" x14ac:dyDescent="0.25">
      <c r="B1542" s="57"/>
      <c r="C1542" s="57"/>
      <c r="D1542" s="57"/>
      <c r="E1542" s="57"/>
      <c r="F1542" s="57"/>
      <c r="G1542" s="57"/>
      <c r="H1542" s="57"/>
      <c r="I1542" s="57"/>
      <c r="J1542" s="57"/>
      <c r="K1542" s="57"/>
      <c r="L1542" s="57"/>
      <c r="M1542" s="57"/>
      <c r="N1542" s="57"/>
    </row>
    <row r="1543" spans="2:14" ht="18" customHeight="1" x14ac:dyDescent="0.25">
      <c r="B1543" s="57"/>
      <c r="C1543" s="57"/>
      <c r="D1543" s="57"/>
      <c r="E1543" s="57"/>
      <c r="F1543" s="57"/>
      <c r="G1543" s="57"/>
      <c r="H1543" s="57"/>
      <c r="I1543" s="57"/>
      <c r="J1543" s="57"/>
      <c r="K1543" s="57"/>
      <c r="L1543" s="57"/>
      <c r="M1543" s="57"/>
      <c r="N1543" s="57"/>
    </row>
    <row r="1544" spans="2:14" ht="18" customHeight="1" x14ac:dyDescent="0.25">
      <c r="B1544" s="57"/>
      <c r="C1544" s="57"/>
      <c r="D1544" s="57"/>
      <c r="E1544" s="57"/>
      <c r="F1544" s="57"/>
      <c r="G1544" s="57"/>
      <c r="H1544" s="57"/>
      <c r="I1544" s="57"/>
      <c r="J1544" s="57"/>
      <c r="K1544" s="57"/>
      <c r="L1544" s="57"/>
      <c r="M1544" s="57"/>
      <c r="N1544" s="57"/>
    </row>
    <row r="1545" spans="2:14" ht="18" customHeight="1" x14ac:dyDescent="0.25">
      <c r="B1545" s="57"/>
      <c r="C1545" s="57"/>
      <c r="D1545" s="57"/>
      <c r="E1545" s="57"/>
      <c r="F1545" s="57"/>
      <c r="G1545" s="57"/>
      <c r="H1545" s="57"/>
      <c r="I1545" s="57"/>
      <c r="J1545" s="57"/>
      <c r="K1545" s="57"/>
      <c r="L1545" s="57"/>
      <c r="M1545" s="57"/>
      <c r="N1545" s="57"/>
    </row>
    <row r="1546" spans="2:14" ht="18" customHeight="1" x14ac:dyDescent="0.25">
      <c r="B1546" s="57"/>
      <c r="C1546" s="57"/>
      <c r="D1546" s="57"/>
      <c r="E1546" s="57"/>
      <c r="F1546" s="57"/>
      <c r="G1546" s="57"/>
      <c r="H1546" s="57"/>
      <c r="I1546" s="57"/>
      <c r="J1546" s="57"/>
      <c r="K1546" s="57"/>
      <c r="L1546" s="57"/>
      <c r="M1546" s="57"/>
      <c r="N1546" s="57"/>
    </row>
    <row r="1547" spans="2:14" ht="18" customHeight="1" x14ac:dyDescent="0.25">
      <c r="B1547" s="57"/>
      <c r="C1547" s="57"/>
      <c r="D1547" s="57"/>
      <c r="E1547" s="57"/>
      <c r="F1547" s="57"/>
      <c r="G1547" s="57"/>
      <c r="H1547" s="57"/>
      <c r="I1547" s="57"/>
      <c r="J1547" s="57"/>
      <c r="K1547" s="57"/>
      <c r="L1547" s="57"/>
      <c r="M1547" s="57"/>
      <c r="N1547" s="57"/>
    </row>
    <row r="1548" spans="2:14" ht="18" customHeight="1" x14ac:dyDescent="0.25">
      <c r="B1548" s="57"/>
      <c r="C1548" s="57"/>
      <c r="D1548" s="57"/>
      <c r="E1548" s="57"/>
      <c r="F1548" s="57"/>
      <c r="G1548" s="57"/>
      <c r="H1548" s="57"/>
      <c r="I1548" s="57"/>
      <c r="J1548" s="57"/>
      <c r="K1548" s="57"/>
      <c r="L1548" s="57"/>
      <c r="M1548" s="57"/>
      <c r="N1548" s="57"/>
    </row>
    <row r="1549" spans="2:14" ht="18" customHeight="1" x14ac:dyDescent="0.25">
      <c r="B1549" s="57"/>
      <c r="C1549" s="57"/>
      <c r="D1549" s="57"/>
      <c r="E1549" s="57"/>
      <c r="F1549" s="57"/>
      <c r="G1549" s="57"/>
      <c r="H1549" s="57"/>
      <c r="I1549" s="57"/>
      <c r="J1549" s="57"/>
      <c r="K1549" s="57"/>
      <c r="L1549" s="57"/>
      <c r="M1549" s="57"/>
      <c r="N1549" s="57"/>
    </row>
    <row r="1550" spans="2:14" ht="18" customHeight="1" x14ac:dyDescent="0.25">
      <c r="B1550" s="57"/>
      <c r="C1550" s="57"/>
      <c r="D1550" s="57"/>
      <c r="E1550" s="57"/>
      <c r="F1550" s="57"/>
      <c r="G1550" s="57"/>
      <c r="H1550" s="57"/>
      <c r="I1550" s="57"/>
      <c r="J1550" s="57"/>
      <c r="K1550" s="57"/>
      <c r="L1550" s="57"/>
      <c r="M1550" s="57"/>
      <c r="N1550" s="57"/>
    </row>
    <row r="1551" spans="2:14" ht="18" customHeight="1" x14ac:dyDescent="0.25">
      <c r="B1551" s="57"/>
      <c r="C1551" s="57"/>
      <c r="D1551" s="57"/>
      <c r="E1551" s="57"/>
      <c r="F1551" s="57"/>
      <c r="G1551" s="57"/>
      <c r="H1551" s="57"/>
      <c r="I1551" s="57"/>
      <c r="J1551" s="57"/>
      <c r="K1551" s="57"/>
      <c r="L1551" s="57"/>
      <c r="M1551" s="57"/>
      <c r="N1551" s="57"/>
    </row>
    <row r="1552" spans="2:14" ht="18" customHeight="1" x14ac:dyDescent="0.25">
      <c r="B1552" s="57"/>
      <c r="C1552" s="57"/>
      <c r="D1552" s="57"/>
      <c r="E1552" s="57"/>
      <c r="F1552" s="57"/>
      <c r="G1552" s="57"/>
      <c r="H1552" s="57"/>
      <c r="I1552" s="57"/>
      <c r="J1552" s="57"/>
      <c r="K1552" s="57"/>
      <c r="L1552" s="57"/>
      <c r="M1552" s="57"/>
      <c r="N1552" s="57"/>
    </row>
    <row r="1553" spans="2:14" ht="18" customHeight="1" x14ac:dyDescent="0.25">
      <c r="B1553" s="57"/>
      <c r="C1553" s="57"/>
      <c r="D1553" s="57"/>
      <c r="E1553" s="57"/>
      <c r="F1553" s="57"/>
      <c r="G1553" s="57"/>
      <c r="H1553" s="57"/>
      <c r="I1553" s="57"/>
      <c r="J1553" s="57"/>
      <c r="K1553" s="57"/>
      <c r="L1553" s="57"/>
      <c r="M1553" s="57"/>
      <c r="N1553" s="57"/>
    </row>
    <row r="1554" spans="2:14" ht="18" customHeight="1" x14ac:dyDescent="0.25">
      <c r="B1554" s="57"/>
      <c r="C1554" s="57"/>
      <c r="D1554" s="57"/>
      <c r="E1554" s="57"/>
      <c r="F1554" s="57"/>
      <c r="G1554" s="57"/>
      <c r="H1554" s="57"/>
      <c r="I1554" s="57"/>
      <c r="J1554" s="57"/>
      <c r="K1554" s="57"/>
      <c r="L1554" s="57"/>
      <c r="M1554" s="57"/>
      <c r="N1554" s="57"/>
    </row>
    <row r="1555" spans="2:14" ht="18" customHeight="1" x14ac:dyDescent="0.25">
      <c r="B1555" s="57"/>
      <c r="C1555" s="57"/>
      <c r="D1555" s="57"/>
      <c r="E1555" s="57"/>
      <c r="F1555" s="57"/>
      <c r="G1555" s="57"/>
      <c r="H1555" s="57"/>
      <c r="I1555" s="57"/>
      <c r="J1555" s="57"/>
      <c r="K1555" s="57"/>
      <c r="L1555" s="57"/>
      <c r="M1555" s="57"/>
      <c r="N1555" s="57"/>
    </row>
    <row r="1556" spans="2:14" ht="18" customHeight="1" x14ac:dyDescent="0.25">
      <c r="B1556" s="57"/>
      <c r="C1556" s="57"/>
      <c r="D1556" s="57"/>
      <c r="E1556" s="57"/>
      <c r="F1556" s="57"/>
      <c r="G1556" s="57"/>
      <c r="H1556" s="57"/>
      <c r="I1556" s="57"/>
      <c r="J1556" s="57"/>
      <c r="K1556" s="57"/>
      <c r="L1556" s="57"/>
      <c r="M1556" s="57"/>
      <c r="N1556" s="57"/>
    </row>
    <row r="1557" spans="2:14" ht="18" customHeight="1" x14ac:dyDescent="0.25">
      <c r="B1557" s="57"/>
      <c r="C1557" s="57"/>
      <c r="D1557" s="57"/>
      <c r="E1557" s="57"/>
      <c r="F1557" s="57"/>
      <c r="G1557" s="57"/>
      <c r="H1557" s="57"/>
      <c r="I1557" s="57"/>
      <c r="J1557" s="57"/>
      <c r="K1557" s="57"/>
      <c r="L1557" s="57"/>
      <c r="M1557" s="57"/>
      <c r="N1557" s="57"/>
    </row>
    <row r="1558" spans="2:14" ht="18" customHeight="1" x14ac:dyDescent="0.25">
      <c r="B1558" s="57"/>
      <c r="C1558" s="57"/>
      <c r="D1558" s="57"/>
      <c r="E1558" s="57"/>
      <c r="F1558" s="57"/>
      <c r="G1558" s="57"/>
      <c r="H1558" s="57"/>
      <c r="I1558" s="57"/>
      <c r="J1558" s="57"/>
      <c r="K1558" s="57"/>
      <c r="L1558" s="57"/>
      <c r="M1558" s="57"/>
      <c r="N1558" s="57"/>
    </row>
    <row r="1559" spans="2:14" ht="18" customHeight="1" x14ac:dyDescent="0.25">
      <c r="B1559" s="57"/>
      <c r="C1559" s="57"/>
      <c r="D1559" s="57"/>
      <c r="E1559" s="57"/>
      <c r="F1559" s="57"/>
      <c r="G1559" s="57"/>
      <c r="H1559" s="57"/>
      <c r="I1559" s="57"/>
      <c r="J1559" s="57"/>
      <c r="K1559" s="57"/>
      <c r="L1559" s="57"/>
      <c r="M1559" s="57"/>
      <c r="N1559" s="57"/>
    </row>
    <row r="1560" spans="2:14" ht="18" customHeight="1" x14ac:dyDescent="0.25">
      <c r="B1560" s="57"/>
      <c r="C1560" s="57"/>
      <c r="D1560" s="57"/>
      <c r="E1560" s="57"/>
      <c r="F1560" s="57"/>
      <c r="G1560" s="57"/>
      <c r="H1560" s="57"/>
      <c r="I1560" s="57"/>
      <c r="J1560" s="57"/>
      <c r="K1560" s="57"/>
      <c r="L1560" s="57"/>
      <c r="M1560" s="57"/>
      <c r="N1560" s="57"/>
    </row>
    <row r="1561" spans="2:14" ht="18" customHeight="1" x14ac:dyDescent="0.25">
      <c r="B1561" s="57"/>
      <c r="C1561" s="57"/>
      <c r="D1561" s="57"/>
      <c r="E1561" s="57"/>
      <c r="F1561" s="57"/>
      <c r="G1561" s="57"/>
      <c r="H1561" s="57"/>
      <c r="I1561" s="57"/>
      <c r="J1561" s="57"/>
      <c r="K1561" s="57"/>
      <c r="L1561" s="57"/>
      <c r="M1561" s="57"/>
      <c r="N1561" s="57"/>
    </row>
    <row r="1562" spans="2:14" ht="18" customHeight="1" x14ac:dyDescent="0.25">
      <c r="B1562" s="57"/>
      <c r="C1562" s="57"/>
      <c r="D1562" s="57"/>
      <c r="E1562" s="57"/>
      <c r="F1562" s="57"/>
      <c r="G1562" s="57"/>
      <c r="H1562" s="57"/>
      <c r="I1562" s="57"/>
      <c r="J1562" s="57"/>
      <c r="K1562" s="57"/>
      <c r="L1562" s="57"/>
      <c r="M1562" s="57"/>
      <c r="N1562" s="57"/>
    </row>
    <row r="1563" spans="2:14" ht="18" customHeight="1" x14ac:dyDescent="0.25">
      <c r="B1563" s="57"/>
      <c r="C1563" s="57"/>
      <c r="D1563" s="57"/>
      <c r="E1563" s="57"/>
      <c r="F1563" s="57"/>
      <c r="G1563" s="57"/>
      <c r="H1563" s="57"/>
      <c r="I1563" s="57"/>
      <c r="J1563" s="57"/>
      <c r="K1563" s="57"/>
      <c r="L1563" s="57"/>
      <c r="M1563" s="57"/>
      <c r="N1563" s="57"/>
    </row>
    <row r="1564" spans="2:14" ht="18" customHeight="1" x14ac:dyDescent="0.25">
      <c r="B1564" s="57"/>
      <c r="C1564" s="57"/>
      <c r="D1564" s="57"/>
      <c r="E1564" s="57"/>
      <c r="F1564" s="57"/>
      <c r="G1564" s="57"/>
      <c r="H1564" s="57"/>
      <c r="I1564" s="57"/>
      <c r="J1564" s="57"/>
      <c r="K1564" s="57"/>
      <c r="L1564" s="57"/>
      <c r="M1564" s="57"/>
      <c r="N1564" s="57"/>
    </row>
    <row r="1565" spans="2:14" ht="18" customHeight="1" x14ac:dyDescent="0.25">
      <c r="B1565" s="57"/>
      <c r="C1565" s="57"/>
      <c r="D1565" s="57"/>
      <c r="E1565" s="57"/>
      <c r="F1565" s="57"/>
      <c r="G1565" s="57"/>
      <c r="H1565" s="57"/>
      <c r="I1565" s="57"/>
      <c r="J1565" s="57"/>
      <c r="K1565" s="57"/>
      <c r="L1565" s="57"/>
      <c r="M1565" s="57"/>
      <c r="N1565" s="57"/>
    </row>
    <row r="1566" spans="2:14" ht="18" customHeight="1" x14ac:dyDescent="0.25">
      <c r="B1566" s="57"/>
      <c r="C1566" s="57"/>
      <c r="D1566" s="57"/>
      <c r="E1566" s="57"/>
      <c r="F1566" s="57"/>
      <c r="G1566" s="57"/>
      <c r="H1566" s="57"/>
      <c r="I1566" s="57"/>
      <c r="J1566" s="57"/>
      <c r="K1566" s="57"/>
      <c r="L1566" s="57"/>
      <c r="M1566" s="57"/>
      <c r="N1566" s="57"/>
    </row>
    <row r="1567" spans="2:14" ht="18" customHeight="1" x14ac:dyDescent="0.25">
      <c r="B1567" s="57"/>
      <c r="C1567" s="57"/>
      <c r="D1567" s="57"/>
      <c r="E1567" s="57"/>
      <c r="F1567" s="57"/>
      <c r="G1567" s="57"/>
      <c r="H1567" s="57"/>
      <c r="I1567" s="57"/>
      <c r="J1567" s="57"/>
      <c r="K1567" s="57"/>
      <c r="L1567" s="57"/>
      <c r="M1567" s="57"/>
      <c r="N1567" s="57"/>
    </row>
    <row r="1568" spans="2:14" ht="18" customHeight="1" x14ac:dyDescent="0.25">
      <c r="B1568" s="57"/>
      <c r="C1568" s="57"/>
      <c r="D1568" s="57"/>
      <c r="E1568" s="57"/>
      <c r="F1568" s="57"/>
      <c r="G1568" s="57"/>
      <c r="H1568" s="57"/>
      <c r="I1568" s="57"/>
      <c r="J1568" s="57"/>
      <c r="K1568" s="57"/>
      <c r="L1568" s="57"/>
      <c r="M1568" s="57"/>
      <c r="N1568" s="57"/>
    </row>
    <row r="1569" spans="2:14" ht="18" customHeight="1" x14ac:dyDescent="0.25">
      <c r="B1569" s="57"/>
      <c r="C1569" s="57"/>
      <c r="D1569" s="57"/>
      <c r="E1569" s="57"/>
      <c r="F1569" s="57"/>
      <c r="G1569" s="57"/>
      <c r="H1569" s="57"/>
      <c r="I1569" s="57"/>
      <c r="J1569" s="57"/>
      <c r="K1569" s="57"/>
      <c r="L1569" s="57"/>
      <c r="M1569" s="57"/>
      <c r="N1569" s="57"/>
    </row>
    <row r="1570" spans="2:14" ht="18" customHeight="1" x14ac:dyDescent="0.25">
      <c r="B1570" s="57"/>
      <c r="C1570" s="57"/>
      <c r="D1570" s="57"/>
      <c r="E1570" s="57"/>
      <c r="F1570" s="57"/>
      <c r="G1570" s="57"/>
      <c r="H1570" s="57"/>
      <c r="I1570" s="57"/>
      <c r="J1570" s="57"/>
      <c r="K1570" s="57"/>
      <c r="L1570" s="57"/>
      <c r="M1570" s="57"/>
      <c r="N1570" s="57"/>
    </row>
    <row r="1571" spans="2:14" ht="18" customHeight="1" x14ac:dyDescent="0.25">
      <c r="B1571" s="57"/>
      <c r="C1571" s="57"/>
      <c r="D1571" s="57"/>
      <c r="E1571" s="57"/>
      <c r="F1571" s="57"/>
      <c r="G1571" s="57"/>
      <c r="H1571" s="57"/>
      <c r="I1571" s="57"/>
      <c r="J1571" s="57"/>
      <c r="K1571" s="57"/>
      <c r="L1571" s="57"/>
      <c r="M1571" s="57"/>
      <c r="N1571" s="57"/>
    </row>
    <row r="1572" spans="2:14" ht="18" customHeight="1" x14ac:dyDescent="0.25">
      <c r="B1572" s="57"/>
      <c r="C1572" s="57"/>
      <c r="D1572" s="57"/>
      <c r="E1572" s="57"/>
      <c r="F1572" s="57"/>
      <c r="G1572" s="57"/>
      <c r="H1572" s="57"/>
      <c r="I1572" s="57"/>
      <c r="J1572" s="57"/>
      <c r="K1572" s="57"/>
      <c r="L1572" s="57"/>
      <c r="M1572" s="57"/>
      <c r="N1572" s="57"/>
    </row>
    <row r="1573" spans="2:14" ht="18" customHeight="1" x14ac:dyDescent="0.25">
      <c r="B1573" s="57"/>
      <c r="C1573" s="57"/>
      <c r="D1573" s="57"/>
      <c r="E1573" s="57"/>
      <c r="F1573" s="57"/>
      <c r="G1573" s="57"/>
      <c r="H1573" s="57"/>
      <c r="I1573" s="57"/>
      <c r="J1573" s="57"/>
      <c r="K1573" s="57"/>
      <c r="L1573" s="57"/>
      <c r="M1573" s="57"/>
      <c r="N1573" s="57"/>
    </row>
    <row r="1574" spans="2:14" ht="18" customHeight="1" x14ac:dyDescent="0.25">
      <c r="B1574" s="57"/>
      <c r="C1574" s="57"/>
      <c r="D1574" s="57"/>
      <c r="E1574" s="57"/>
      <c r="F1574" s="57"/>
      <c r="G1574" s="57"/>
      <c r="H1574" s="57"/>
      <c r="I1574" s="57"/>
      <c r="J1574" s="57"/>
      <c r="K1574" s="57"/>
      <c r="L1574" s="57"/>
      <c r="M1574" s="57"/>
      <c r="N1574" s="57"/>
    </row>
    <row r="1575" spans="2:14" ht="18" customHeight="1" x14ac:dyDescent="0.25">
      <c r="B1575" s="57"/>
      <c r="C1575" s="57"/>
      <c r="D1575" s="57"/>
      <c r="E1575" s="57"/>
      <c r="F1575" s="57"/>
      <c r="G1575" s="57"/>
      <c r="H1575" s="57"/>
      <c r="I1575" s="57"/>
      <c r="J1575" s="57"/>
      <c r="K1575" s="57"/>
      <c r="L1575" s="57"/>
      <c r="M1575" s="57"/>
      <c r="N1575" s="57"/>
    </row>
    <row r="1576" spans="2:14" ht="18" customHeight="1" x14ac:dyDescent="0.25">
      <c r="B1576" s="57"/>
      <c r="C1576" s="57"/>
      <c r="D1576" s="57"/>
      <c r="E1576" s="57"/>
      <c r="F1576" s="57"/>
      <c r="G1576" s="57"/>
      <c r="H1576" s="57"/>
      <c r="I1576" s="57"/>
      <c r="J1576" s="57"/>
      <c r="K1576" s="57"/>
      <c r="L1576" s="57"/>
      <c r="M1576" s="57"/>
      <c r="N1576" s="57"/>
    </row>
    <row r="1577" spans="2:14" ht="18" customHeight="1" x14ac:dyDescent="0.25">
      <c r="B1577" s="57"/>
      <c r="C1577" s="57"/>
      <c r="D1577" s="57"/>
      <c r="E1577" s="57"/>
      <c r="F1577" s="57"/>
      <c r="G1577" s="57"/>
      <c r="H1577" s="57"/>
      <c r="I1577" s="57"/>
      <c r="J1577" s="57"/>
      <c r="K1577" s="57"/>
      <c r="L1577" s="57"/>
      <c r="M1577" s="57"/>
      <c r="N1577" s="57"/>
    </row>
    <row r="1578" spans="2:14" ht="18" customHeight="1" x14ac:dyDescent="0.25">
      <c r="B1578" s="57"/>
      <c r="C1578" s="57"/>
      <c r="D1578" s="57"/>
      <c r="E1578" s="57"/>
      <c r="F1578" s="57"/>
      <c r="G1578" s="57"/>
      <c r="H1578" s="57"/>
      <c r="I1578" s="57"/>
      <c r="J1578" s="57"/>
      <c r="K1578" s="57"/>
      <c r="L1578" s="57"/>
      <c r="M1578" s="57"/>
      <c r="N1578" s="57"/>
    </row>
    <row r="1579" spans="2:14" ht="18" customHeight="1" x14ac:dyDescent="0.25">
      <c r="B1579" s="57"/>
      <c r="C1579" s="57"/>
      <c r="D1579" s="57"/>
      <c r="E1579" s="57"/>
      <c r="F1579" s="57"/>
      <c r="G1579" s="57"/>
      <c r="H1579" s="57"/>
      <c r="I1579" s="57"/>
      <c r="J1579" s="57"/>
      <c r="K1579" s="57"/>
      <c r="L1579" s="57"/>
      <c r="M1579" s="57"/>
      <c r="N1579" s="57"/>
    </row>
    <row r="1580" spans="2:14" ht="18" customHeight="1" x14ac:dyDescent="0.25">
      <c r="B1580" s="57"/>
      <c r="C1580" s="57"/>
      <c r="D1580" s="57"/>
      <c r="E1580" s="57"/>
      <c r="F1580" s="57"/>
      <c r="G1580" s="57"/>
      <c r="H1580" s="57"/>
      <c r="I1580" s="57"/>
      <c r="J1580" s="57"/>
      <c r="K1580" s="57"/>
      <c r="L1580" s="57"/>
      <c r="M1580" s="57"/>
      <c r="N1580" s="57"/>
    </row>
    <row r="1581" spans="2:14" ht="18" customHeight="1" x14ac:dyDescent="0.25">
      <c r="B1581" s="57"/>
      <c r="C1581" s="57"/>
      <c r="D1581" s="57"/>
      <c r="E1581" s="57"/>
      <c r="F1581" s="57"/>
      <c r="G1581" s="57"/>
      <c r="H1581" s="57"/>
      <c r="I1581" s="57"/>
      <c r="J1581" s="57"/>
      <c r="K1581" s="57"/>
      <c r="L1581" s="57"/>
      <c r="M1581" s="57"/>
      <c r="N1581" s="57"/>
    </row>
    <row r="1582" spans="2:14" ht="18" customHeight="1" x14ac:dyDescent="0.25">
      <c r="B1582" s="57"/>
      <c r="C1582" s="57"/>
      <c r="D1582" s="57"/>
      <c r="E1582" s="57"/>
      <c r="F1582" s="57"/>
      <c r="G1582" s="57"/>
      <c r="H1582" s="57"/>
      <c r="I1582" s="57"/>
      <c r="J1582" s="57"/>
      <c r="K1582" s="57"/>
      <c r="L1582" s="57"/>
      <c r="M1582" s="57"/>
      <c r="N1582" s="57"/>
    </row>
    <row r="1583" spans="2:14" ht="18" customHeight="1" x14ac:dyDescent="0.25">
      <c r="B1583" s="57"/>
      <c r="C1583" s="57"/>
      <c r="D1583" s="57"/>
      <c r="E1583" s="57"/>
      <c r="F1583" s="57"/>
      <c r="G1583" s="57"/>
      <c r="H1583" s="57"/>
      <c r="I1583" s="57"/>
      <c r="J1583" s="57"/>
      <c r="K1583" s="57"/>
      <c r="L1583" s="57"/>
      <c r="M1583" s="57"/>
      <c r="N1583" s="57"/>
    </row>
    <row r="1584" spans="2:14" ht="18" customHeight="1" x14ac:dyDescent="0.25">
      <c r="B1584" s="57"/>
      <c r="C1584" s="57"/>
      <c r="D1584" s="57"/>
      <c r="E1584" s="57"/>
      <c r="F1584" s="57"/>
      <c r="G1584" s="57"/>
      <c r="H1584" s="57"/>
      <c r="I1584" s="57"/>
      <c r="J1584" s="57"/>
      <c r="K1584" s="57"/>
      <c r="L1584" s="57"/>
      <c r="M1584" s="57"/>
      <c r="N1584" s="57"/>
    </row>
    <row r="1585" spans="2:14" ht="18" customHeight="1" x14ac:dyDescent="0.25">
      <c r="B1585" s="57"/>
      <c r="C1585" s="57"/>
      <c r="D1585" s="57"/>
      <c r="E1585" s="57"/>
      <c r="F1585" s="57"/>
      <c r="G1585" s="57"/>
      <c r="H1585" s="57"/>
      <c r="I1585" s="57"/>
      <c r="J1585" s="57"/>
      <c r="K1585" s="57"/>
      <c r="L1585" s="57"/>
      <c r="M1585" s="57"/>
      <c r="N1585" s="57"/>
    </row>
    <row r="1586" spans="2:14" ht="18" customHeight="1" x14ac:dyDescent="0.25">
      <c r="B1586" s="57"/>
      <c r="C1586" s="57"/>
      <c r="D1586" s="57"/>
      <c r="E1586" s="57"/>
      <c r="F1586" s="57"/>
      <c r="G1586" s="57"/>
      <c r="H1586" s="57"/>
      <c r="I1586" s="57"/>
      <c r="J1586" s="57"/>
      <c r="K1586" s="57"/>
      <c r="L1586" s="57"/>
      <c r="M1586" s="57"/>
      <c r="N1586" s="57"/>
    </row>
    <row r="1587" spans="2:14" ht="18" customHeight="1" x14ac:dyDescent="0.25">
      <c r="B1587" s="57"/>
      <c r="C1587" s="57"/>
      <c r="D1587" s="57"/>
      <c r="E1587" s="57"/>
      <c r="F1587" s="57"/>
      <c r="G1587" s="57"/>
      <c r="H1587" s="57"/>
      <c r="I1587" s="57"/>
      <c r="J1587" s="57"/>
      <c r="K1587" s="57"/>
      <c r="L1587" s="57"/>
      <c r="M1587" s="57"/>
      <c r="N1587" s="57"/>
    </row>
    <row r="1588" spans="2:14" ht="18" customHeight="1" x14ac:dyDescent="0.25">
      <c r="B1588" s="57"/>
      <c r="C1588" s="57"/>
      <c r="D1588" s="57"/>
      <c r="E1588" s="57"/>
      <c r="F1588" s="57"/>
      <c r="G1588" s="57"/>
      <c r="H1588" s="57"/>
      <c r="I1588" s="57"/>
      <c r="J1588" s="57"/>
      <c r="K1588" s="57"/>
      <c r="L1588" s="57"/>
      <c r="M1588" s="57"/>
      <c r="N1588" s="57"/>
    </row>
    <row r="1589" spans="2:14" ht="18" customHeight="1" x14ac:dyDescent="0.25">
      <c r="B1589" s="57"/>
      <c r="C1589" s="57"/>
      <c r="D1589" s="57"/>
      <c r="E1589" s="57"/>
      <c r="F1589" s="57"/>
      <c r="G1589" s="57"/>
      <c r="H1589" s="57"/>
      <c r="I1589" s="57"/>
      <c r="J1589" s="57"/>
      <c r="K1589" s="57"/>
      <c r="L1589" s="57"/>
      <c r="M1589" s="57"/>
      <c r="N1589" s="57"/>
    </row>
    <row r="1590" spans="2:14" ht="18" customHeight="1" x14ac:dyDescent="0.25">
      <c r="B1590" s="57"/>
      <c r="C1590" s="57"/>
      <c r="D1590" s="57"/>
      <c r="E1590" s="57"/>
      <c r="F1590" s="57"/>
      <c r="G1590" s="57"/>
      <c r="H1590" s="57"/>
      <c r="I1590" s="57"/>
      <c r="J1590" s="57"/>
      <c r="K1590" s="57"/>
      <c r="L1590" s="57"/>
      <c r="M1590" s="57"/>
      <c r="N1590" s="57"/>
    </row>
    <row r="1591" spans="2:14" ht="18" customHeight="1" x14ac:dyDescent="0.25">
      <c r="B1591" s="57"/>
      <c r="C1591" s="57"/>
      <c r="D1591" s="57"/>
      <c r="E1591" s="57"/>
      <c r="F1591" s="57"/>
      <c r="G1591" s="57"/>
      <c r="H1591" s="57"/>
      <c r="I1591" s="57"/>
      <c r="J1591" s="57"/>
      <c r="K1591" s="57"/>
      <c r="L1591" s="57"/>
      <c r="M1591" s="57"/>
      <c r="N1591" s="57"/>
    </row>
    <row r="1592" spans="2:14" ht="18" customHeight="1" x14ac:dyDescent="0.25">
      <c r="B1592" s="57"/>
      <c r="C1592" s="57"/>
      <c r="D1592" s="57"/>
      <c r="E1592" s="57"/>
      <c r="F1592" s="57"/>
      <c r="G1592" s="57"/>
      <c r="H1592" s="57"/>
      <c r="I1592" s="57"/>
      <c r="J1592" s="57"/>
      <c r="K1592" s="57"/>
      <c r="L1592" s="57"/>
      <c r="M1592" s="57"/>
      <c r="N1592" s="57"/>
    </row>
    <row r="1593" spans="2:14" ht="18" customHeight="1" x14ac:dyDescent="0.25">
      <c r="B1593" s="57"/>
      <c r="C1593" s="57"/>
      <c r="D1593" s="57"/>
      <c r="E1593" s="57"/>
      <c r="F1593" s="57"/>
      <c r="G1593" s="57"/>
      <c r="H1593" s="57"/>
      <c r="I1593" s="57"/>
      <c r="J1593" s="57"/>
      <c r="K1593" s="57"/>
      <c r="L1593" s="57"/>
      <c r="M1593" s="57"/>
      <c r="N1593" s="57"/>
    </row>
    <row r="1594" spans="2:14" ht="18" customHeight="1" x14ac:dyDescent="0.25">
      <c r="B1594" s="57"/>
      <c r="C1594" s="57"/>
      <c r="D1594" s="57"/>
      <c r="E1594" s="57"/>
      <c r="F1594" s="57"/>
      <c r="G1594" s="57"/>
      <c r="H1594" s="57"/>
      <c r="I1594" s="57"/>
      <c r="J1594" s="57"/>
      <c r="K1594" s="57"/>
      <c r="L1594" s="57"/>
      <c r="M1594" s="57"/>
      <c r="N1594" s="57"/>
    </row>
    <row r="1595" spans="2:14" ht="18" customHeight="1" x14ac:dyDescent="0.25">
      <c r="B1595" s="57"/>
      <c r="C1595" s="57"/>
      <c r="D1595" s="57"/>
      <c r="E1595" s="57"/>
      <c r="F1595" s="57"/>
      <c r="G1595" s="57"/>
      <c r="H1595" s="57"/>
      <c r="I1595" s="57"/>
      <c r="J1595" s="57"/>
      <c r="K1595" s="57"/>
      <c r="L1595" s="57"/>
      <c r="M1595" s="57"/>
      <c r="N1595" s="57"/>
    </row>
    <row r="1596" spans="2:14" ht="18" customHeight="1" x14ac:dyDescent="0.25">
      <c r="B1596" s="57"/>
      <c r="C1596" s="57"/>
      <c r="D1596" s="57"/>
      <c r="E1596" s="57"/>
      <c r="F1596" s="57"/>
      <c r="G1596" s="57"/>
      <c r="H1596" s="57"/>
      <c r="I1596" s="57"/>
      <c r="J1596" s="57"/>
      <c r="K1596" s="57"/>
      <c r="L1596" s="57"/>
      <c r="M1596" s="57"/>
      <c r="N1596" s="57"/>
    </row>
    <row r="1597" spans="2:14" ht="18" customHeight="1" x14ac:dyDescent="0.25">
      <c r="B1597" s="57"/>
      <c r="C1597" s="57"/>
      <c r="D1597" s="57"/>
      <c r="E1597" s="57"/>
      <c r="F1597" s="57"/>
      <c r="G1597" s="57"/>
      <c r="H1597" s="57"/>
      <c r="I1597" s="57"/>
      <c r="J1597" s="57"/>
      <c r="K1597" s="57"/>
      <c r="L1597" s="57"/>
      <c r="M1597" s="57"/>
      <c r="N1597" s="57"/>
    </row>
    <row r="1598" spans="2:14" ht="18" customHeight="1" x14ac:dyDescent="0.25">
      <c r="B1598" s="57"/>
      <c r="C1598" s="57"/>
      <c r="D1598" s="57"/>
      <c r="E1598" s="57"/>
      <c r="F1598" s="57"/>
      <c r="G1598" s="57"/>
      <c r="H1598" s="57"/>
      <c r="I1598" s="57"/>
      <c r="J1598" s="57"/>
      <c r="K1598" s="57"/>
      <c r="L1598" s="57"/>
      <c r="M1598" s="57"/>
      <c r="N1598" s="57"/>
    </row>
    <row r="1599" spans="2:14" ht="18" customHeight="1" x14ac:dyDescent="0.25">
      <c r="B1599" s="57"/>
      <c r="C1599" s="57"/>
      <c r="D1599" s="57"/>
      <c r="E1599" s="57"/>
      <c r="F1599" s="57"/>
      <c r="G1599" s="57"/>
      <c r="H1599" s="57"/>
      <c r="I1599" s="57"/>
      <c r="J1599" s="57"/>
      <c r="K1599" s="57"/>
      <c r="L1599" s="57"/>
      <c r="M1599" s="57"/>
      <c r="N1599" s="57"/>
    </row>
    <row r="1600" spans="2:14" ht="18" customHeight="1" x14ac:dyDescent="0.25">
      <c r="B1600" s="57"/>
      <c r="C1600" s="57"/>
      <c r="D1600" s="57"/>
      <c r="E1600" s="57"/>
      <c r="F1600" s="57"/>
      <c r="G1600" s="57"/>
      <c r="H1600" s="57"/>
      <c r="I1600" s="57"/>
      <c r="J1600" s="57"/>
      <c r="K1600" s="57"/>
      <c r="L1600" s="57"/>
      <c r="M1600" s="57"/>
      <c r="N1600" s="57"/>
    </row>
    <row r="1601" spans="2:14" ht="18" customHeight="1" x14ac:dyDescent="0.25">
      <c r="B1601" s="57"/>
      <c r="C1601" s="57"/>
      <c r="D1601" s="57"/>
      <c r="E1601" s="57"/>
      <c r="F1601" s="57"/>
      <c r="G1601" s="57"/>
      <c r="H1601" s="57"/>
      <c r="I1601" s="57"/>
      <c r="J1601" s="57"/>
      <c r="K1601" s="57"/>
      <c r="L1601" s="57"/>
      <c r="M1601" s="57"/>
      <c r="N1601" s="57"/>
    </row>
    <row r="1602" spans="2:14" ht="18" customHeight="1" x14ac:dyDescent="0.25">
      <c r="B1602" s="57"/>
      <c r="C1602" s="57"/>
      <c r="D1602" s="57"/>
      <c r="E1602" s="57"/>
      <c r="F1602" s="57"/>
      <c r="G1602" s="57"/>
      <c r="H1602" s="57"/>
      <c r="I1602" s="57"/>
      <c r="J1602" s="57"/>
      <c r="K1602" s="57"/>
      <c r="L1602" s="57"/>
      <c r="M1602" s="57"/>
      <c r="N1602" s="57"/>
    </row>
    <row r="1603" spans="2:14" ht="18" customHeight="1" x14ac:dyDescent="0.25">
      <c r="B1603" s="57"/>
      <c r="C1603" s="57"/>
      <c r="D1603" s="57"/>
      <c r="E1603" s="57"/>
      <c r="F1603" s="57"/>
      <c r="G1603" s="57"/>
      <c r="H1603" s="57"/>
      <c r="I1603" s="57"/>
      <c r="J1603" s="57"/>
      <c r="K1603" s="57"/>
      <c r="L1603" s="57"/>
      <c r="M1603" s="57"/>
      <c r="N1603" s="57"/>
    </row>
    <row r="1604" spans="2:14" ht="18" customHeight="1" x14ac:dyDescent="0.25">
      <c r="B1604" s="57"/>
      <c r="C1604" s="57"/>
      <c r="D1604" s="57"/>
      <c r="E1604" s="57"/>
      <c r="F1604" s="57"/>
      <c r="G1604" s="57"/>
      <c r="H1604" s="57"/>
      <c r="I1604" s="57"/>
      <c r="J1604" s="57"/>
      <c r="K1604" s="57"/>
      <c r="L1604" s="57"/>
      <c r="M1604" s="57"/>
      <c r="N1604" s="57"/>
    </row>
    <row r="1605" spans="2:14" ht="18" customHeight="1" x14ac:dyDescent="0.25">
      <c r="B1605" s="57"/>
      <c r="C1605" s="57"/>
      <c r="D1605" s="57"/>
      <c r="E1605" s="57"/>
      <c r="F1605" s="57"/>
      <c r="G1605" s="57"/>
      <c r="H1605" s="57"/>
      <c r="I1605" s="57"/>
      <c r="J1605" s="57"/>
      <c r="K1605" s="57"/>
      <c r="L1605" s="57"/>
      <c r="M1605" s="57"/>
      <c r="N1605" s="57"/>
    </row>
    <row r="1606" spans="2:14" ht="18" customHeight="1" x14ac:dyDescent="0.25">
      <c r="B1606" s="57"/>
      <c r="C1606" s="57"/>
      <c r="D1606" s="57"/>
      <c r="E1606" s="57"/>
      <c r="F1606" s="57"/>
      <c r="G1606" s="57"/>
      <c r="H1606" s="57"/>
      <c r="I1606" s="57"/>
      <c r="J1606" s="57"/>
      <c r="K1606" s="57"/>
      <c r="L1606" s="57"/>
      <c r="M1606" s="57"/>
      <c r="N1606" s="57"/>
    </row>
    <row r="1607" spans="2:14" ht="18" customHeight="1" x14ac:dyDescent="0.25">
      <c r="B1607" s="57"/>
      <c r="C1607" s="57"/>
      <c r="D1607" s="57"/>
      <c r="E1607" s="57"/>
      <c r="F1607" s="57"/>
      <c r="G1607" s="57"/>
      <c r="H1607" s="57"/>
      <c r="I1607" s="57"/>
      <c r="J1607" s="57"/>
      <c r="K1607" s="57"/>
      <c r="L1607" s="57"/>
      <c r="M1607" s="57"/>
      <c r="N1607" s="57"/>
    </row>
    <row r="1608" spans="2:14" ht="18" customHeight="1" x14ac:dyDescent="0.25">
      <c r="B1608" s="57"/>
      <c r="C1608" s="57"/>
      <c r="D1608" s="57"/>
      <c r="E1608" s="57"/>
      <c r="F1608" s="57"/>
      <c r="G1608" s="57"/>
      <c r="H1608" s="57"/>
      <c r="I1608" s="57"/>
      <c r="J1608" s="57"/>
      <c r="K1608" s="57"/>
      <c r="L1608" s="57"/>
      <c r="M1608" s="57"/>
      <c r="N1608" s="57"/>
    </row>
    <row r="1609" spans="2:14" ht="18" customHeight="1" x14ac:dyDescent="0.25">
      <c r="B1609" s="57"/>
      <c r="C1609" s="57"/>
      <c r="D1609" s="57"/>
      <c r="E1609" s="57"/>
      <c r="F1609" s="57"/>
      <c r="G1609" s="57"/>
      <c r="H1609" s="57"/>
      <c r="I1609" s="57"/>
      <c r="J1609" s="57"/>
      <c r="K1609" s="57"/>
      <c r="L1609" s="57"/>
      <c r="M1609" s="57"/>
      <c r="N1609" s="57"/>
    </row>
    <row r="1610" spans="2:14" ht="18" customHeight="1" x14ac:dyDescent="0.25">
      <c r="B1610" s="57"/>
      <c r="C1610" s="57"/>
      <c r="D1610" s="57"/>
      <c r="E1610" s="57"/>
      <c r="F1610" s="57"/>
      <c r="G1610" s="57"/>
      <c r="H1610" s="57"/>
      <c r="I1610" s="57"/>
      <c r="J1610" s="57"/>
      <c r="K1610" s="57"/>
      <c r="L1610" s="57"/>
      <c r="M1610" s="57"/>
      <c r="N1610" s="57"/>
    </row>
    <row r="1611" spans="2:14" ht="18" customHeight="1" x14ac:dyDescent="0.25">
      <c r="B1611" s="57"/>
      <c r="C1611" s="57"/>
      <c r="D1611" s="57"/>
      <c r="E1611" s="57"/>
      <c r="F1611" s="57"/>
      <c r="G1611" s="57"/>
      <c r="H1611" s="57"/>
      <c r="I1611" s="57"/>
      <c r="J1611" s="57"/>
      <c r="K1611" s="57"/>
      <c r="L1611" s="57"/>
      <c r="M1611" s="57"/>
      <c r="N1611" s="57"/>
    </row>
    <row r="1612" spans="2:14" ht="18" customHeight="1" x14ac:dyDescent="0.25">
      <c r="B1612" s="57"/>
      <c r="C1612" s="57"/>
      <c r="D1612" s="57"/>
      <c r="E1612" s="57"/>
      <c r="F1612" s="57"/>
      <c r="G1612" s="57"/>
      <c r="H1612" s="57"/>
      <c r="I1612" s="57"/>
      <c r="J1612" s="57"/>
      <c r="K1612" s="57"/>
      <c r="L1612" s="57"/>
      <c r="M1612" s="57"/>
      <c r="N1612" s="57"/>
    </row>
    <row r="1613" spans="2:14" ht="18" customHeight="1" x14ac:dyDescent="0.25">
      <c r="B1613" s="57"/>
      <c r="C1613" s="57"/>
      <c r="D1613" s="57"/>
      <c r="E1613" s="57"/>
      <c r="F1613" s="57"/>
      <c r="G1613" s="57"/>
      <c r="H1613" s="57"/>
      <c r="I1613" s="57"/>
      <c r="J1613" s="57"/>
      <c r="K1613" s="57"/>
      <c r="L1613" s="57"/>
      <c r="M1613" s="57"/>
      <c r="N1613" s="57"/>
    </row>
    <row r="1614" spans="2:14" ht="18" customHeight="1" x14ac:dyDescent="0.25">
      <c r="B1614" s="57"/>
      <c r="C1614" s="57"/>
      <c r="D1614" s="57"/>
      <c r="E1614" s="57"/>
      <c r="F1614" s="57"/>
      <c r="G1614" s="57"/>
      <c r="H1614" s="57"/>
      <c r="I1614" s="57"/>
      <c r="J1614" s="57"/>
      <c r="K1614" s="57"/>
      <c r="L1614" s="57"/>
      <c r="M1614" s="57"/>
      <c r="N1614" s="57"/>
    </row>
    <row r="1615" spans="2:14" ht="18" customHeight="1" x14ac:dyDescent="0.25">
      <c r="B1615" s="57"/>
      <c r="C1615" s="57"/>
      <c r="D1615" s="57"/>
      <c r="E1615" s="57"/>
      <c r="F1615" s="57"/>
      <c r="G1615" s="57"/>
      <c r="H1615" s="57"/>
      <c r="I1615" s="57"/>
      <c r="J1615" s="57"/>
      <c r="K1615" s="57"/>
      <c r="L1615" s="57"/>
      <c r="M1615" s="57"/>
      <c r="N1615" s="57"/>
    </row>
    <row r="1616" spans="2:14" ht="18" customHeight="1" x14ac:dyDescent="0.25">
      <c r="B1616" s="57"/>
      <c r="C1616" s="57"/>
      <c r="D1616" s="57"/>
      <c r="E1616" s="57"/>
      <c r="F1616" s="57"/>
      <c r="G1616" s="57"/>
      <c r="H1616" s="57"/>
      <c r="I1616" s="57"/>
      <c r="J1616" s="57"/>
      <c r="K1616" s="57"/>
      <c r="L1616" s="57"/>
      <c r="M1616" s="57"/>
      <c r="N1616" s="57"/>
    </row>
    <row r="1617" spans="2:14" ht="18" customHeight="1" x14ac:dyDescent="0.25">
      <c r="B1617" s="57"/>
      <c r="C1617" s="57"/>
      <c r="D1617" s="57"/>
      <c r="E1617" s="57"/>
      <c r="F1617" s="57"/>
      <c r="G1617" s="57"/>
      <c r="H1617" s="57"/>
      <c r="I1617" s="57"/>
      <c r="J1617" s="57"/>
      <c r="K1617" s="57"/>
      <c r="L1617" s="57"/>
      <c r="M1617" s="57"/>
      <c r="N1617" s="57"/>
    </row>
    <row r="1618" spans="2:14" ht="18" customHeight="1" x14ac:dyDescent="0.25">
      <c r="B1618" s="57"/>
      <c r="C1618" s="57"/>
      <c r="D1618" s="57"/>
      <c r="E1618" s="57"/>
      <c r="F1618" s="57"/>
      <c r="G1618" s="57"/>
      <c r="H1618" s="57"/>
      <c r="I1618" s="57"/>
      <c r="J1618" s="57"/>
      <c r="K1618" s="57"/>
      <c r="L1618" s="57"/>
      <c r="M1618" s="57"/>
      <c r="N1618" s="57"/>
    </row>
    <row r="1619" spans="2:14" ht="18" customHeight="1" x14ac:dyDescent="0.25">
      <c r="B1619" s="57"/>
      <c r="C1619" s="57"/>
      <c r="D1619" s="57"/>
      <c r="E1619" s="57"/>
      <c r="F1619" s="57"/>
      <c r="G1619" s="57"/>
      <c r="H1619" s="57"/>
      <c r="I1619" s="57"/>
      <c r="J1619" s="57"/>
      <c r="K1619" s="57"/>
      <c r="L1619" s="57"/>
      <c r="M1619" s="57"/>
      <c r="N1619" s="57"/>
    </row>
    <row r="1620" spans="2:14" ht="18" customHeight="1" x14ac:dyDescent="0.25">
      <c r="B1620" s="57"/>
      <c r="C1620" s="57"/>
      <c r="D1620" s="57"/>
      <c r="E1620" s="57"/>
      <c r="F1620" s="57"/>
      <c r="G1620" s="57"/>
      <c r="H1620" s="57"/>
      <c r="I1620" s="57"/>
      <c r="J1620" s="57"/>
      <c r="K1620" s="57"/>
      <c r="L1620" s="57"/>
      <c r="M1620" s="57"/>
      <c r="N1620" s="57"/>
    </row>
    <row r="1621" spans="2:14" ht="18" customHeight="1" x14ac:dyDescent="0.25">
      <c r="B1621" s="57"/>
      <c r="C1621" s="57"/>
      <c r="D1621" s="57"/>
      <c r="E1621" s="57"/>
      <c r="F1621" s="57"/>
      <c r="G1621" s="57"/>
      <c r="H1621" s="57"/>
      <c r="I1621" s="57"/>
      <c r="J1621" s="57"/>
      <c r="K1621" s="57"/>
      <c r="L1621" s="57"/>
      <c r="M1621" s="57"/>
      <c r="N1621" s="57"/>
    </row>
    <row r="1622" spans="2:14" ht="18" customHeight="1" x14ac:dyDescent="0.25">
      <c r="B1622" s="57"/>
      <c r="C1622" s="57"/>
      <c r="D1622" s="57"/>
      <c r="E1622" s="57"/>
      <c r="F1622" s="57"/>
      <c r="G1622" s="57"/>
      <c r="H1622" s="57"/>
      <c r="I1622" s="57"/>
      <c r="J1622" s="57"/>
      <c r="K1622" s="57"/>
      <c r="L1622" s="57"/>
      <c r="M1622" s="57"/>
      <c r="N1622" s="57"/>
    </row>
    <row r="1623" spans="2:14" ht="18" customHeight="1" x14ac:dyDescent="0.25">
      <c r="B1623" s="57"/>
      <c r="C1623" s="57"/>
      <c r="D1623" s="57"/>
      <c r="E1623" s="57"/>
      <c r="F1623" s="57"/>
      <c r="G1623" s="57"/>
      <c r="H1623" s="57"/>
      <c r="I1623" s="57"/>
      <c r="J1623" s="57"/>
      <c r="K1623" s="57"/>
      <c r="L1623" s="57"/>
      <c r="M1623" s="57"/>
      <c r="N1623" s="57"/>
    </row>
    <row r="1624" spans="2:14" ht="18" customHeight="1" x14ac:dyDescent="0.25">
      <c r="B1624" s="57"/>
      <c r="C1624" s="57"/>
      <c r="D1624" s="57"/>
      <c r="E1624" s="57"/>
      <c r="F1624" s="57"/>
      <c r="G1624" s="57"/>
      <c r="H1624" s="57"/>
      <c r="I1624" s="57"/>
      <c r="J1624" s="57"/>
      <c r="K1624" s="57"/>
      <c r="L1624" s="57"/>
      <c r="M1624" s="57"/>
      <c r="N1624" s="57"/>
    </row>
    <row r="1625" spans="2:14" ht="18" customHeight="1" x14ac:dyDescent="0.25">
      <c r="B1625" s="57"/>
      <c r="C1625" s="57"/>
      <c r="D1625" s="57"/>
      <c r="E1625" s="57"/>
      <c r="F1625" s="57"/>
      <c r="G1625" s="57"/>
      <c r="H1625" s="57"/>
      <c r="I1625" s="57"/>
      <c r="J1625" s="57"/>
      <c r="K1625" s="57"/>
      <c r="L1625" s="57"/>
      <c r="M1625" s="57"/>
      <c r="N1625" s="57"/>
    </row>
    <row r="1626" spans="2:14" ht="18" customHeight="1" x14ac:dyDescent="0.25">
      <c r="B1626" s="57"/>
      <c r="C1626" s="57"/>
      <c r="D1626" s="57"/>
      <c r="E1626" s="57"/>
      <c r="F1626" s="57"/>
      <c r="G1626" s="57"/>
      <c r="H1626" s="57"/>
      <c r="I1626" s="57"/>
      <c r="J1626" s="57"/>
      <c r="K1626" s="57"/>
      <c r="L1626" s="57"/>
      <c r="M1626" s="57"/>
      <c r="N1626" s="57"/>
    </row>
    <row r="1627" spans="2:14" ht="18" customHeight="1" x14ac:dyDescent="0.25">
      <c r="B1627" s="57"/>
      <c r="C1627" s="57"/>
      <c r="D1627" s="57"/>
      <c r="E1627" s="57"/>
      <c r="F1627" s="57"/>
      <c r="G1627" s="57"/>
      <c r="H1627" s="57"/>
      <c r="I1627" s="57"/>
      <c r="J1627" s="57"/>
      <c r="K1627" s="57"/>
      <c r="L1627" s="57"/>
      <c r="M1627" s="57"/>
      <c r="N1627" s="57"/>
    </row>
    <row r="1628" spans="2:14" ht="18" customHeight="1" x14ac:dyDescent="0.25">
      <c r="B1628" s="57"/>
      <c r="C1628" s="57"/>
      <c r="D1628" s="57"/>
      <c r="E1628" s="57"/>
      <c r="F1628" s="57"/>
      <c r="G1628" s="57"/>
      <c r="H1628" s="57"/>
      <c r="I1628" s="57"/>
      <c r="J1628" s="57"/>
      <c r="K1628" s="57"/>
      <c r="L1628" s="57"/>
      <c r="M1628" s="57"/>
      <c r="N1628" s="57"/>
    </row>
    <row r="1629" spans="2:14" ht="18" customHeight="1" x14ac:dyDescent="0.25">
      <c r="B1629" s="57"/>
      <c r="C1629" s="57"/>
      <c r="D1629" s="57"/>
      <c r="E1629" s="57"/>
      <c r="F1629" s="57"/>
      <c r="G1629" s="57"/>
      <c r="H1629" s="57"/>
      <c r="I1629" s="57"/>
      <c r="J1629" s="57"/>
      <c r="K1629" s="57"/>
      <c r="L1629" s="57"/>
      <c r="M1629" s="57"/>
      <c r="N1629" s="57"/>
    </row>
    <row r="1630" spans="2:14" ht="18" customHeight="1" x14ac:dyDescent="0.25">
      <c r="B1630" s="57"/>
      <c r="C1630" s="57"/>
      <c r="D1630" s="57"/>
      <c r="E1630" s="57"/>
      <c r="F1630" s="57"/>
      <c r="G1630" s="57"/>
      <c r="H1630" s="57"/>
      <c r="I1630" s="57"/>
      <c r="J1630" s="57"/>
      <c r="K1630" s="57"/>
      <c r="L1630" s="57"/>
      <c r="M1630" s="57"/>
      <c r="N1630" s="57"/>
    </row>
    <row r="1631" spans="2:14" ht="18" customHeight="1" x14ac:dyDescent="0.25">
      <c r="B1631" s="57"/>
      <c r="C1631" s="57"/>
      <c r="D1631" s="57"/>
      <c r="E1631" s="57"/>
      <c r="F1631" s="57"/>
      <c r="G1631" s="57"/>
      <c r="H1631" s="57"/>
      <c r="I1631" s="57"/>
      <c r="J1631" s="57"/>
      <c r="K1631" s="57"/>
      <c r="L1631" s="57"/>
      <c r="M1631" s="57"/>
      <c r="N1631" s="57"/>
    </row>
    <row r="1632" spans="2:14" ht="18" customHeight="1" x14ac:dyDescent="0.25">
      <c r="B1632" s="57"/>
      <c r="C1632" s="57"/>
      <c r="D1632" s="57"/>
      <c r="E1632" s="57"/>
      <c r="F1632" s="57"/>
      <c r="G1632" s="57"/>
      <c r="H1632" s="57"/>
      <c r="I1632" s="57"/>
      <c r="J1632" s="57"/>
      <c r="K1632" s="57"/>
      <c r="L1632" s="57"/>
      <c r="M1632" s="57"/>
      <c r="N1632" s="57"/>
    </row>
    <row r="1633" spans="2:14" ht="18" customHeight="1" x14ac:dyDescent="0.25">
      <c r="B1633" s="57"/>
      <c r="C1633" s="57"/>
      <c r="D1633" s="57"/>
      <c r="E1633" s="57"/>
      <c r="F1633" s="57"/>
      <c r="G1633" s="57"/>
      <c r="H1633" s="57"/>
      <c r="I1633" s="57"/>
      <c r="J1633" s="57"/>
      <c r="K1633" s="57"/>
      <c r="L1633" s="57"/>
      <c r="M1633" s="57"/>
      <c r="N1633" s="57"/>
    </row>
    <row r="1634" spans="2:14" ht="18" customHeight="1" x14ac:dyDescent="0.25">
      <c r="B1634" s="57"/>
      <c r="C1634" s="57"/>
      <c r="D1634" s="57"/>
      <c r="E1634" s="57"/>
      <c r="F1634" s="57"/>
      <c r="G1634" s="57"/>
      <c r="H1634" s="57"/>
      <c r="I1634" s="57"/>
      <c r="J1634" s="57"/>
      <c r="K1634" s="57"/>
      <c r="L1634" s="57"/>
      <c r="M1634" s="57"/>
      <c r="N1634" s="57"/>
    </row>
    <row r="1635" spans="2:14" ht="18" customHeight="1" x14ac:dyDescent="0.25">
      <c r="B1635" s="57"/>
      <c r="C1635" s="57"/>
      <c r="D1635" s="57"/>
      <c r="E1635" s="57"/>
      <c r="F1635" s="57"/>
      <c r="G1635" s="57"/>
      <c r="H1635" s="57"/>
      <c r="I1635" s="57"/>
      <c r="J1635" s="57"/>
      <c r="K1635" s="57"/>
      <c r="L1635" s="57"/>
      <c r="M1635" s="57"/>
      <c r="N1635" s="57"/>
    </row>
    <row r="1636" spans="2:14" ht="18" customHeight="1" x14ac:dyDescent="0.25">
      <c r="B1636" s="57"/>
      <c r="C1636" s="57"/>
      <c r="D1636" s="57"/>
      <c r="E1636" s="57"/>
      <c r="F1636" s="57"/>
      <c r="G1636" s="57"/>
      <c r="H1636" s="57"/>
      <c r="I1636" s="57"/>
      <c r="J1636" s="57"/>
      <c r="K1636" s="57"/>
      <c r="L1636" s="57"/>
      <c r="M1636" s="57"/>
      <c r="N1636" s="57"/>
    </row>
    <row r="1637" spans="2:14" ht="18" customHeight="1" x14ac:dyDescent="0.25">
      <c r="B1637" s="57"/>
      <c r="C1637" s="57"/>
      <c r="D1637" s="57"/>
      <c r="E1637" s="57"/>
      <c r="F1637" s="57"/>
      <c r="G1637" s="57"/>
      <c r="H1637" s="57"/>
      <c r="I1637" s="57"/>
      <c r="J1637" s="57"/>
      <c r="K1637" s="57"/>
      <c r="L1637" s="57"/>
      <c r="M1637" s="57"/>
      <c r="N1637" s="57"/>
    </row>
    <row r="1638" spans="2:14" ht="18" customHeight="1" x14ac:dyDescent="0.25">
      <c r="B1638" s="57"/>
      <c r="C1638" s="57"/>
      <c r="D1638" s="57"/>
      <c r="E1638" s="57"/>
      <c r="F1638" s="57"/>
      <c r="G1638" s="57"/>
      <c r="H1638" s="57"/>
      <c r="I1638" s="57"/>
      <c r="J1638" s="57"/>
      <c r="K1638" s="57"/>
      <c r="L1638" s="57"/>
      <c r="M1638" s="57"/>
      <c r="N1638" s="57"/>
    </row>
    <row r="1639" spans="2:14" ht="18" customHeight="1" x14ac:dyDescent="0.25">
      <c r="B1639" s="57"/>
      <c r="C1639" s="57"/>
      <c r="D1639" s="57"/>
      <c r="E1639" s="57"/>
      <c r="F1639" s="57"/>
      <c r="G1639" s="57"/>
      <c r="H1639" s="57"/>
      <c r="I1639" s="57"/>
      <c r="J1639" s="57"/>
      <c r="K1639" s="57"/>
      <c r="L1639" s="57"/>
      <c r="M1639" s="57"/>
      <c r="N1639" s="57"/>
    </row>
    <row r="1640" spans="2:14" ht="18" customHeight="1" x14ac:dyDescent="0.25">
      <c r="B1640" s="57"/>
      <c r="C1640" s="57"/>
      <c r="D1640" s="57"/>
      <c r="E1640" s="57"/>
      <c r="F1640" s="57"/>
      <c r="G1640" s="57"/>
      <c r="H1640" s="57"/>
      <c r="I1640" s="57"/>
      <c r="J1640" s="57"/>
      <c r="K1640" s="57"/>
      <c r="L1640" s="57"/>
      <c r="M1640" s="57"/>
      <c r="N1640" s="57"/>
    </row>
    <row r="1641" spans="2:14" ht="18" customHeight="1" x14ac:dyDescent="0.25">
      <c r="B1641" s="57"/>
      <c r="C1641" s="57"/>
      <c r="D1641" s="57"/>
      <c r="E1641" s="57"/>
      <c r="F1641" s="57"/>
      <c r="G1641" s="57"/>
      <c r="H1641" s="57"/>
      <c r="I1641" s="57"/>
      <c r="J1641" s="57"/>
      <c r="K1641" s="57"/>
      <c r="L1641" s="57"/>
      <c r="M1641" s="57"/>
      <c r="N1641" s="57"/>
    </row>
    <row r="1642" spans="2:14" ht="18" customHeight="1" x14ac:dyDescent="0.25">
      <c r="B1642" s="57"/>
      <c r="C1642" s="57"/>
      <c r="D1642" s="57"/>
      <c r="E1642" s="57"/>
      <c r="F1642" s="57"/>
      <c r="G1642" s="57"/>
      <c r="H1642" s="57"/>
      <c r="I1642" s="57"/>
      <c r="J1642" s="57"/>
      <c r="K1642" s="57"/>
      <c r="L1642" s="57"/>
      <c r="M1642" s="57"/>
      <c r="N1642" s="57"/>
    </row>
    <row r="1643" spans="2:14" ht="18" customHeight="1" x14ac:dyDescent="0.25">
      <c r="B1643" s="57"/>
      <c r="C1643" s="57"/>
      <c r="D1643" s="57"/>
      <c r="E1643" s="57"/>
      <c r="F1643" s="57"/>
      <c r="G1643" s="57"/>
      <c r="H1643" s="57"/>
      <c r="I1643" s="57"/>
      <c r="J1643" s="57"/>
      <c r="K1643" s="57"/>
      <c r="L1643" s="57"/>
      <c r="M1643" s="57"/>
      <c r="N1643" s="57"/>
    </row>
    <row r="1644" spans="2:14" ht="18" customHeight="1" x14ac:dyDescent="0.25">
      <c r="B1644" s="57"/>
      <c r="C1644" s="57"/>
      <c r="D1644" s="57"/>
      <c r="E1644" s="57"/>
      <c r="F1644" s="57"/>
      <c r="G1644" s="57"/>
      <c r="H1644" s="57"/>
      <c r="I1644" s="57"/>
      <c r="J1644" s="57"/>
      <c r="K1644" s="57"/>
      <c r="L1644" s="57"/>
      <c r="M1644" s="57"/>
      <c r="N1644" s="57"/>
    </row>
    <row r="1645" spans="2:14" ht="18" customHeight="1" x14ac:dyDescent="0.25">
      <c r="B1645" s="57"/>
      <c r="C1645" s="57"/>
      <c r="D1645" s="57"/>
      <c r="E1645" s="57"/>
      <c r="F1645" s="57"/>
      <c r="G1645" s="57"/>
      <c r="H1645" s="57"/>
      <c r="I1645" s="57"/>
      <c r="J1645" s="57"/>
      <c r="K1645" s="57"/>
      <c r="L1645" s="57"/>
      <c r="M1645" s="57"/>
      <c r="N1645" s="57"/>
    </row>
    <row r="1646" spans="2:14" ht="18" customHeight="1" x14ac:dyDescent="0.25">
      <c r="B1646" s="57"/>
      <c r="C1646" s="57"/>
      <c r="D1646" s="57"/>
      <c r="E1646" s="57"/>
      <c r="F1646" s="57"/>
      <c r="G1646" s="57"/>
      <c r="H1646" s="57"/>
      <c r="I1646" s="57"/>
      <c r="J1646" s="57"/>
      <c r="K1646" s="57"/>
      <c r="L1646" s="57"/>
      <c r="M1646" s="57"/>
      <c r="N1646" s="57"/>
    </row>
    <row r="1647" spans="2:14" ht="18" customHeight="1" x14ac:dyDescent="0.25">
      <c r="B1647" s="57"/>
      <c r="C1647" s="57"/>
      <c r="D1647" s="57"/>
      <c r="E1647" s="57"/>
      <c r="F1647" s="57"/>
      <c r="G1647" s="57"/>
      <c r="H1647" s="57"/>
      <c r="I1647" s="57"/>
      <c r="J1647" s="57"/>
      <c r="K1647" s="57"/>
      <c r="L1647" s="57"/>
      <c r="M1647" s="57"/>
      <c r="N1647" s="57"/>
    </row>
    <row r="1648" spans="2:14" ht="18" customHeight="1" x14ac:dyDescent="0.25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</row>
    <row r="1649" spans="2:14" ht="18" customHeight="1" x14ac:dyDescent="0.25">
      <c r="B1649" s="57"/>
      <c r="C1649" s="57"/>
      <c r="D1649" s="57"/>
      <c r="E1649" s="57"/>
      <c r="F1649" s="57"/>
      <c r="G1649" s="57"/>
      <c r="H1649" s="57"/>
      <c r="I1649" s="57"/>
      <c r="J1649" s="57"/>
      <c r="K1649" s="57"/>
      <c r="L1649" s="57"/>
      <c r="M1649" s="57"/>
      <c r="N1649" s="57"/>
    </row>
    <row r="1650" spans="2:14" ht="18" customHeight="1" x14ac:dyDescent="0.25">
      <c r="B1650" s="57"/>
      <c r="C1650" s="57"/>
      <c r="D1650" s="57"/>
      <c r="E1650" s="57"/>
      <c r="F1650" s="57"/>
      <c r="G1650" s="57"/>
      <c r="H1650" s="57"/>
      <c r="I1650" s="57"/>
      <c r="J1650" s="57"/>
      <c r="K1650" s="57"/>
      <c r="L1650" s="57"/>
      <c r="M1650" s="57"/>
      <c r="N1650" s="57"/>
    </row>
    <row r="1651" spans="2:14" ht="18" customHeight="1" x14ac:dyDescent="0.25">
      <c r="B1651" s="57"/>
      <c r="C1651" s="57"/>
      <c r="D1651" s="57"/>
      <c r="E1651" s="57"/>
      <c r="F1651" s="57"/>
      <c r="G1651" s="57"/>
      <c r="H1651" s="57"/>
      <c r="I1651" s="57"/>
      <c r="J1651" s="57"/>
      <c r="K1651" s="57"/>
      <c r="L1651" s="57"/>
      <c r="M1651" s="57"/>
      <c r="N1651" s="57"/>
    </row>
    <row r="1652" spans="2:14" ht="18" customHeight="1" x14ac:dyDescent="0.25">
      <c r="B1652" s="57"/>
      <c r="C1652" s="57"/>
      <c r="D1652" s="57"/>
      <c r="E1652" s="57"/>
      <c r="F1652" s="57"/>
      <c r="G1652" s="57"/>
      <c r="H1652" s="57"/>
      <c r="I1652" s="57"/>
      <c r="J1652" s="57"/>
      <c r="K1652" s="57"/>
      <c r="L1652" s="57"/>
      <c r="M1652" s="57"/>
      <c r="N1652" s="57"/>
    </row>
    <row r="1653" spans="2:14" ht="18" customHeight="1" x14ac:dyDescent="0.25">
      <c r="B1653" s="57"/>
      <c r="C1653" s="57"/>
      <c r="D1653" s="57"/>
      <c r="E1653" s="57"/>
      <c r="F1653" s="57"/>
      <c r="G1653" s="57"/>
      <c r="H1653" s="57"/>
      <c r="I1653" s="57"/>
      <c r="J1653" s="57"/>
      <c r="K1653" s="57"/>
      <c r="L1653" s="57"/>
      <c r="M1653" s="57"/>
      <c r="N1653" s="57"/>
    </row>
    <row r="1654" spans="2:14" ht="18" customHeight="1" x14ac:dyDescent="0.25">
      <c r="B1654" s="57"/>
      <c r="C1654" s="57"/>
      <c r="D1654" s="57"/>
      <c r="E1654" s="57"/>
      <c r="F1654" s="57"/>
      <c r="G1654" s="57"/>
      <c r="H1654" s="57"/>
      <c r="I1654" s="57"/>
      <c r="J1654" s="57"/>
      <c r="K1654" s="57"/>
      <c r="L1654" s="57"/>
      <c r="M1654" s="57"/>
      <c r="N1654" s="57"/>
    </row>
    <row r="1655" spans="2:14" ht="18" customHeight="1" x14ac:dyDescent="0.25">
      <c r="B1655" s="57"/>
      <c r="C1655" s="57"/>
      <c r="D1655" s="57"/>
      <c r="E1655" s="57"/>
      <c r="F1655" s="57"/>
      <c r="G1655" s="57"/>
      <c r="H1655" s="57"/>
      <c r="I1655" s="57"/>
      <c r="J1655" s="57"/>
      <c r="K1655" s="57"/>
      <c r="L1655" s="57"/>
      <c r="M1655" s="57"/>
      <c r="N1655" s="57"/>
    </row>
    <row r="1656" spans="2:14" ht="18" customHeight="1" x14ac:dyDescent="0.25">
      <c r="B1656" s="57"/>
      <c r="C1656" s="57"/>
      <c r="D1656" s="57"/>
      <c r="E1656" s="57"/>
      <c r="F1656" s="57"/>
      <c r="G1656" s="57"/>
      <c r="H1656" s="57"/>
      <c r="I1656" s="57"/>
      <c r="J1656" s="57"/>
      <c r="K1656" s="57"/>
      <c r="L1656" s="57"/>
      <c r="M1656" s="57"/>
      <c r="N1656" s="57"/>
    </row>
    <row r="1657" spans="2:14" ht="18" customHeight="1" x14ac:dyDescent="0.25">
      <c r="B1657" s="57"/>
      <c r="C1657" s="57"/>
      <c r="D1657" s="57"/>
      <c r="E1657" s="57"/>
      <c r="F1657" s="57"/>
      <c r="G1657" s="57"/>
      <c r="H1657" s="57"/>
      <c r="I1657" s="57"/>
      <c r="J1657" s="57"/>
      <c r="K1657" s="57"/>
      <c r="L1657" s="57"/>
      <c r="M1657" s="57"/>
      <c r="N1657" s="57"/>
    </row>
    <row r="1658" spans="2:14" ht="18" customHeight="1" x14ac:dyDescent="0.25">
      <c r="B1658" s="57"/>
      <c r="C1658" s="57"/>
      <c r="D1658" s="57"/>
      <c r="E1658" s="57"/>
      <c r="F1658" s="57"/>
      <c r="G1658" s="57"/>
      <c r="H1658" s="57"/>
      <c r="I1658" s="57"/>
      <c r="J1658" s="57"/>
      <c r="K1658" s="57"/>
      <c r="L1658" s="57"/>
      <c r="M1658" s="57"/>
      <c r="N1658" s="57"/>
    </row>
    <row r="1659" spans="2:14" ht="18" customHeight="1" x14ac:dyDescent="0.25">
      <c r="B1659" s="57"/>
      <c r="C1659" s="57"/>
      <c r="D1659" s="57"/>
      <c r="E1659" s="57"/>
      <c r="F1659" s="57"/>
      <c r="G1659" s="57"/>
      <c r="H1659" s="57"/>
      <c r="I1659" s="57"/>
      <c r="J1659" s="57"/>
      <c r="K1659" s="57"/>
      <c r="L1659" s="57"/>
      <c r="M1659" s="57"/>
      <c r="N1659" s="57"/>
    </row>
    <row r="1660" spans="2:14" ht="18" customHeight="1" x14ac:dyDescent="0.25">
      <c r="B1660" s="57"/>
      <c r="C1660" s="57"/>
      <c r="D1660" s="57"/>
      <c r="E1660" s="57"/>
      <c r="F1660" s="57"/>
      <c r="G1660" s="57"/>
      <c r="H1660" s="57"/>
      <c r="I1660" s="57"/>
      <c r="J1660" s="57"/>
      <c r="K1660" s="57"/>
      <c r="L1660" s="57"/>
      <c r="M1660" s="57"/>
      <c r="N1660" s="57"/>
    </row>
    <row r="1661" spans="2:14" ht="18" customHeight="1" x14ac:dyDescent="0.25">
      <c r="B1661" s="57"/>
      <c r="C1661" s="57"/>
      <c r="D1661" s="57"/>
      <c r="E1661" s="57"/>
      <c r="F1661" s="57"/>
      <c r="G1661" s="57"/>
      <c r="H1661" s="57"/>
      <c r="I1661" s="57"/>
      <c r="J1661" s="57"/>
      <c r="K1661" s="57"/>
      <c r="L1661" s="57"/>
      <c r="M1661" s="57"/>
      <c r="N1661" s="57"/>
    </row>
    <row r="1662" spans="2:14" ht="18" customHeight="1" x14ac:dyDescent="0.25">
      <c r="B1662" s="57"/>
      <c r="C1662" s="57"/>
      <c r="D1662" s="57"/>
      <c r="E1662" s="57"/>
      <c r="F1662" s="57"/>
      <c r="G1662" s="57"/>
      <c r="H1662" s="57"/>
      <c r="I1662" s="57"/>
      <c r="J1662" s="57"/>
      <c r="K1662" s="57"/>
      <c r="L1662" s="57"/>
      <c r="M1662" s="57"/>
      <c r="N1662" s="57"/>
    </row>
    <row r="1663" spans="2:14" ht="18" customHeight="1" x14ac:dyDescent="0.25">
      <c r="B1663" s="57"/>
      <c r="C1663" s="57"/>
      <c r="D1663" s="57"/>
      <c r="E1663" s="57"/>
      <c r="F1663" s="57"/>
      <c r="G1663" s="57"/>
      <c r="H1663" s="57"/>
      <c r="I1663" s="57"/>
      <c r="J1663" s="57"/>
      <c r="K1663" s="57"/>
      <c r="L1663" s="57"/>
      <c r="M1663" s="57"/>
      <c r="N1663" s="57"/>
    </row>
    <row r="1664" spans="2:14" ht="18" customHeight="1" x14ac:dyDescent="0.25">
      <c r="B1664" s="57"/>
      <c r="C1664" s="57"/>
      <c r="D1664" s="57"/>
      <c r="E1664" s="57"/>
      <c r="F1664" s="57"/>
      <c r="G1664" s="57"/>
      <c r="H1664" s="57"/>
      <c r="I1664" s="57"/>
      <c r="J1664" s="57"/>
      <c r="K1664" s="57"/>
      <c r="L1664" s="57"/>
      <c r="M1664" s="57"/>
      <c r="N1664" s="57"/>
    </row>
    <row r="1665" spans="2:14" ht="18" customHeight="1" x14ac:dyDescent="0.25">
      <c r="B1665" s="57"/>
      <c r="C1665" s="57"/>
      <c r="D1665" s="57"/>
      <c r="E1665" s="57"/>
      <c r="F1665" s="57"/>
      <c r="G1665" s="57"/>
      <c r="H1665" s="57"/>
      <c r="I1665" s="57"/>
      <c r="J1665" s="57"/>
      <c r="K1665" s="57"/>
      <c r="L1665" s="57"/>
      <c r="M1665" s="57"/>
      <c r="N1665" s="57"/>
    </row>
    <row r="1666" spans="2:14" ht="18" customHeight="1" x14ac:dyDescent="0.25">
      <c r="B1666" s="57"/>
      <c r="C1666" s="57"/>
      <c r="D1666" s="57"/>
      <c r="E1666" s="57"/>
      <c r="F1666" s="57"/>
      <c r="G1666" s="57"/>
      <c r="H1666" s="57"/>
      <c r="I1666" s="57"/>
      <c r="J1666" s="57"/>
      <c r="K1666" s="57"/>
      <c r="L1666" s="57"/>
      <c r="M1666" s="57"/>
      <c r="N1666" s="57"/>
    </row>
    <row r="1667" spans="2:14" ht="18" customHeight="1" x14ac:dyDescent="0.25">
      <c r="B1667" s="57"/>
      <c r="C1667" s="57"/>
      <c r="D1667" s="57"/>
      <c r="E1667" s="57"/>
      <c r="F1667" s="57"/>
      <c r="G1667" s="57"/>
      <c r="H1667" s="57"/>
      <c r="I1667" s="57"/>
      <c r="J1667" s="57"/>
      <c r="K1667" s="57"/>
      <c r="L1667" s="57"/>
      <c r="M1667" s="57"/>
      <c r="N1667" s="57"/>
    </row>
    <row r="1668" spans="2:14" ht="18" customHeight="1" x14ac:dyDescent="0.25">
      <c r="B1668" s="57"/>
      <c r="C1668" s="57"/>
      <c r="D1668" s="57"/>
      <c r="E1668" s="57"/>
      <c r="F1668" s="57"/>
      <c r="G1668" s="57"/>
      <c r="H1668" s="57"/>
      <c r="I1668" s="57"/>
      <c r="J1668" s="57"/>
      <c r="K1668" s="57"/>
      <c r="L1668" s="57"/>
      <c r="M1668" s="57"/>
      <c r="N1668" s="57"/>
    </row>
    <row r="1669" spans="2:14" ht="18" customHeight="1" x14ac:dyDescent="0.25">
      <c r="B1669" s="57"/>
      <c r="C1669" s="57"/>
      <c r="D1669" s="57"/>
      <c r="E1669" s="57"/>
      <c r="F1669" s="57"/>
      <c r="G1669" s="57"/>
      <c r="H1669" s="57"/>
      <c r="I1669" s="57"/>
      <c r="J1669" s="57"/>
      <c r="K1669" s="57"/>
      <c r="L1669" s="57"/>
      <c r="M1669" s="57"/>
      <c r="N1669" s="57"/>
    </row>
    <row r="1670" spans="2:14" ht="18" customHeight="1" x14ac:dyDescent="0.25">
      <c r="B1670" s="57"/>
      <c r="C1670" s="57"/>
      <c r="D1670" s="57"/>
      <c r="E1670" s="57"/>
      <c r="F1670" s="57"/>
      <c r="G1670" s="57"/>
      <c r="H1670" s="57"/>
      <c r="I1670" s="57"/>
      <c r="J1670" s="57"/>
      <c r="K1670" s="57"/>
      <c r="L1670" s="57"/>
      <c r="M1670" s="57"/>
      <c r="N1670" s="57"/>
    </row>
    <row r="1671" spans="2:14" ht="18" customHeight="1" x14ac:dyDescent="0.25">
      <c r="B1671" s="57"/>
      <c r="C1671" s="57"/>
      <c r="D1671" s="57"/>
      <c r="E1671" s="57"/>
      <c r="F1671" s="57"/>
      <c r="G1671" s="57"/>
      <c r="H1671" s="57"/>
      <c r="I1671" s="57"/>
      <c r="J1671" s="57"/>
      <c r="K1671" s="57"/>
      <c r="L1671" s="57"/>
      <c r="M1671" s="57"/>
      <c r="N1671" s="57"/>
    </row>
    <row r="1672" spans="2:14" ht="18" customHeight="1" x14ac:dyDescent="0.25">
      <c r="B1672" s="57"/>
      <c r="C1672" s="57"/>
      <c r="D1672" s="57"/>
      <c r="E1672" s="57"/>
      <c r="F1672" s="57"/>
      <c r="G1672" s="57"/>
      <c r="H1672" s="57"/>
      <c r="I1672" s="57"/>
      <c r="J1672" s="57"/>
      <c r="K1672" s="57"/>
      <c r="L1672" s="57"/>
      <c r="M1672" s="57"/>
      <c r="N1672" s="57"/>
    </row>
    <row r="1673" spans="2:14" ht="18" customHeight="1" x14ac:dyDescent="0.25">
      <c r="B1673" s="57"/>
      <c r="C1673" s="57"/>
      <c r="D1673" s="57"/>
      <c r="E1673" s="57"/>
      <c r="F1673" s="57"/>
      <c r="G1673" s="57"/>
      <c r="H1673" s="57"/>
      <c r="I1673" s="57"/>
      <c r="J1673" s="57"/>
      <c r="K1673" s="57"/>
      <c r="L1673" s="57"/>
      <c r="M1673" s="57"/>
      <c r="N1673" s="57"/>
    </row>
    <row r="1674" spans="2:14" ht="18" customHeight="1" x14ac:dyDescent="0.25">
      <c r="B1674" s="57"/>
      <c r="C1674" s="57"/>
      <c r="D1674" s="57"/>
      <c r="E1674" s="57"/>
      <c r="F1674" s="57"/>
      <c r="G1674" s="57"/>
      <c r="H1674" s="57"/>
      <c r="I1674" s="57"/>
      <c r="J1674" s="57"/>
      <c r="K1674" s="57"/>
      <c r="L1674" s="57"/>
      <c r="M1674" s="57"/>
      <c r="N1674" s="57"/>
    </row>
    <row r="1675" spans="2:14" ht="18" customHeight="1" x14ac:dyDescent="0.25">
      <c r="B1675" s="57"/>
      <c r="C1675" s="57"/>
      <c r="D1675" s="57"/>
      <c r="E1675" s="57"/>
      <c r="F1675" s="57"/>
      <c r="G1675" s="57"/>
      <c r="H1675" s="57"/>
      <c r="I1675" s="57"/>
      <c r="J1675" s="57"/>
      <c r="K1675" s="57"/>
      <c r="L1675" s="57"/>
      <c r="M1675" s="57"/>
      <c r="N1675" s="57"/>
    </row>
    <row r="1676" spans="2:14" ht="18" customHeight="1" x14ac:dyDescent="0.25">
      <c r="B1676" s="57"/>
      <c r="C1676" s="57"/>
      <c r="D1676" s="57"/>
      <c r="E1676" s="57"/>
      <c r="F1676" s="57"/>
      <c r="G1676" s="57"/>
      <c r="H1676" s="57"/>
      <c r="I1676" s="57"/>
      <c r="J1676" s="57"/>
      <c r="K1676" s="57"/>
      <c r="L1676" s="57"/>
      <c r="M1676" s="57"/>
      <c r="N1676" s="57"/>
    </row>
    <row r="1677" spans="2:14" ht="18" customHeight="1" x14ac:dyDescent="0.25">
      <c r="B1677" s="57"/>
      <c r="C1677" s="57"/>
      <c r="D1677" s="57"/>
      <c r="E1677" s="57"/>
      <c r="F1677" s="57"/>
      <c r="G1677" s="57"/>
      <c r="H1677" s="57"/>
      <c r="I1677" s="57"/>
      <c r="J1677" s="57"/>
      <c r="K1677" s="57"/>
      <c r="L1677" s="57"/>
      <c r="M1677" s="57"/>
      <c r="N1677" s="57"/>
    </row>
    <row r="1678" spans="2:14" ht="18" customHeight="1" x14ac:dyDescent="0.25">
      <c r="B1678" s="57"/>
      <c r="C1678" s="57"/>
      <c r="D1678" s="57"/>
      <c r="E1678" s="57"/>
      <c r="F1678" s="57"/>
      <c r="G1678" s="57"/>
      <c r="H1678" s="57"/>
      <c r="I1678" s="57"/>
      <c r="J1678" s="57"/>
      <c r="K1678" s="57"/>
      <c r="L1678" s="57"/>
      <c r="M1678" s="57"/>
      <c r="N1678" s="57"/>
    </row>
    <row r="1679" spans="2:14" ht="18" customHeight="1" x14ac:dyDescent="0.25">
      <c r="B1679" s="57"/>
      <c r="C1679" s="57"/>
      <c r="D1679" s="57"/>
      <c r="E1679" s="57"/>
      <c r="F1679" s="57"/>
      <c r="G1679" s="57"/>
      <c r="H1679" s="57"/>
      <c r="I1679" s="57"/>
      <c r="J1679" s="57"/>
      <c r="K1679" s="57"/>
      <c r="L1679" s="57"/>
      <c r="M1679" s="57"/>
      <c r="N1679" s="57"/>
    </row>
    <row r="1680" spans="2:14" ht="18" customHeight="1" x14ac:dyDescent="0.25">
      <c r="B1680" s="57"/>
      <c r="C1680" s="57"/>
      <c r="D1680" s="57"/>
      <c r="E1680" s="57"/>
      <c r="F1680" s="57"/>
      <c r="G1680" s="57"/>
      <c r="H1680" s="57"/>
      <c r="I1680" s="57"/>
      <c r="J1680" s="57"/>
      <c r="K1680" s="57"/>
      <c r="L1680" s="57"/>
      <c r="M1680" s="57"/>
      <c r="N1680" s="57"/>
    </row>
    <row r="1681" spans="2:14" ht="18" customHeight="1" x14ac:dyDescent="0.25">
      <c r="B1681" s="57"/>
      <c r="C1681" s="57"/>
      <c r="D1681" s="57"/>
      <c r="E1681" s="57"/>
      <c r="F1681" s="57"/>
      <c r="G1681" s="57"/>
      <c r="H1681" s="57"/>
      <c r="I1681" s="57"/>
      <c r="J1681" s="57"/>
      <c r="K1681" s="57"/>
      <c r="L1681" s="57"/>
      <c r="M1681" s="57"/>
      <c r="N1681" s="57"/>
    </row>
    <row r="1682" spans="2:14" ht="18" customHeight="1" x14ac:dyDescent="0.25">
      <c r="B1682" s="57"/>
      <c r="C1682" s="57"/>
      <c r="D1682" s="57"/>
      <c r="E1682" s="57"/>
      <c r="F1682" s="57"/>
      <c r="G1682" s="57"/>
      <c r="H1682" s="57"/>
      <c r="I1682" s="57"/>
      <c r="J1682" s="57"/>
      <c r="K1682" s="57"/>
      <c r="L1682" s="57"/>
      <c r="M1682" s="57"/>
      <c r="N1682" s="57"/>
    </row>
    <row r="1683" spans="2:14" ht="18" customHeight="1" x14ac:dyDescent="0.25">
      <c r="B1683" s="57"/>
      <c r="C1683" s="57"/>
      <c r="D1683" s="57"/>
      <c r="E1683" s="57"/>
      <c r="F1683" s="57"/>
      <c r="G1683" s="57"/>
      <c r="H1683" s="57"/>
      <c r="I1683" s="57"/>
      <c r="J1683" s="57"/>
      <c r="K1683" s="57"/>
      <c r="L1683" s="57"/>
      <c r="M1683" s="57"/>
      <c r="N1683" s="57"/>
    </row>
    <row r="1684" spans="2:14" ht="18" customHeight="1" x14ac:dyDescent="0.25">
      <c r="B1684" s="57"/>
      <c r="C1684" s="57"/>
      <c r="D1684" s="57"/>
      <c r="E1684" s="57"/>
      <c r="F1684" s="57"/>
      <c r="G1684" s="57"/>
      <c r="H1684" s="57"/>
      <c r="I1684" s="57"/>
      <c r="J1684" s="57"/>
      <c r="K1684" s="57"/>
      <c r="L1684" s="57"/>
      <c r="M1684" s="57"/>
      <c r="N1684" s="57"/>
    </row>
    <row r="1685" spans="2:14" ht="18" customHeight="1" x14ac:dyDescent="0.25">
      <c r="B1685" s="57"/>
      <c r="C1685" s="57"/>
      <c r="D1685" s="57"/>
      <c r="E1685" s="57"/>
      <c r="F1685" s="57"/>
      <c r="G1685" s="57"/>
      <c r="H1685" s="57"/>
      <c r="I1685" s="57"/>
      <c r="J1685" s="57"/>
      <c r="K1685" s="57"/>
      <c r="L1685" s="57"/>
      <c r="M1685" s="57"/>
      <c r="N1685" s="57"/>
    </row>
    <row r="1686" spans="2:14" ht="18" customHeight="1" x14ac:dyDescent="0.25">
      <c r="B1686" s="57"/>
      <c r="C1686" s="57"/>
      <c r="D1686" s="57"/>
      <c r="E1686" s="57"/>
      <c r="F1686" s="57"/>
      <c r="G1686" s="57"/>
      <c r="H1686" s="57"/>
      <c r="I1686" s="57"/>
      <c r="J1686" s="57"/>
      <c r="K1686" s="57"/>
      <c r="L1686" s="57"/>
      <c r="M1686" s="57"/>
      <c r="N1686" s="57"/>
    </row>
    <row r="1687" spans="2:14" ht="18" customHeight="1" x14ac:dyDescent="0.25">
      <c r="B1687" s="57"/>
      <c r="C1687" s="57"/>
      <c r="D1687" s="57"/>
      <c r="E1687" s="57"/>
      <c r="F1687" s="57"/>
      <c r="G1687" s="57"/>
      <c r="H1687" s="57"/>
      <c r="I1687" s="57"/>
      <c r="J1687" s="57"/>
      <c r="K1687" s="57"/>
      <c r="L1687" s="57"/>
      <c r="M1687" s="57"/>
      <c r="N1687" s="57"/>
    </row>
    <row r="1688" spans="2:14" ht="18" customHeight="1" x14ac:dyDescent="0.25">
      <c r="B1688" s="57"/>
      <c r="C1688" s="57"/>
      <c r="D1688" s="57"/>
      <c r="E1688" s="57"/>
      <c r="F1688" s="57"/>
      <c r="G1688" s="57"/>
      <c r="H1688" s="57"/>
      <c r="I1688" s="57"/>
      <c r="J1688" s="57"/>
      <c r="K1688" s="57"/>
      <c r="L1688" s="57"/>
      <c r="M1688" s="57"/>
      <c r="N1688" s="57"/>
    </row>
    <row r="1689" spans="2:14" ht="18" customHeight="1" x14ac:dyDescent="0.25">
      <c r="B1689" s="57"/>
      <c r="C1689" s="57"/>
      <c r="D1689" s="57"/>
      <c r="E1689" s="57"/>
      <c r="F1689" s="57"/>
      <c r="G1689" s="57"/>
      <c r="H1689" s="57"/>
      <c r="I1689" s="57"/>
      <c r="J1689" s="57"/>
      <c r="K1689" s="57"/>
      <c r="L1689" s="57"/>
      <c r="M1689" s="57"/>
      <c r="N1689" s="57"/>
    </row>
    <row r="1690" spans="2:14" ht="18" customHeight="1" x14ac:dyDescent="0.25">
      <c r="B1690" s="57"/>
      <c r="C1690" s="57"/>
      <c r="D1690" s="57"/>
      <c r="E1690" s="57"/>
      <c r="F1690" s="57"/>
      <c r="G1690" s="57"/>
      <c r="H1690" s="57"/>
      <c r="I1690" s="57"/>
      <c r="J1690" s="57"/>
      <c r="K1690" s="57"/>
      <c r="L1690" s="57"/>
      <c r="M1690" s="57"/>
      <c r="N1690" s="57"/>
    </row>
    <row r="1691" spans="2:14" ht="18" customHeight="1" x14ac:dyDescent="0.25">
      <c r="B1691" s="57"/>
      <c r="C1691" s="57"/>
      <c r="D1691" s="57"/>
      <c r="E1691" s="57"/>
      <c r="F1691" s="57"/>
      <c r="G1691" s="57"/>
      <c r="H1691" s="57"/>
      <c r="I1691" s="57"/>
      <c r="J1691" s="57"/>
      <c r="K1691" s="57"/>
      <c r="L1691" s="57"/>
      <c r="M1691" s="57"/>
      <c r="N1691" s="57"/>
    </row>
    <row r="1692" spans="2:14" ht="18" customHeight="1" x14ac:dyDescent="0.25">
      <c r="B1692" s="57"/>
      <c r="C1692" s="57"/>
      <c r="D1692" s="57"/>
      <c r="E1692" s="57"/>
      <c r="F1692" s="57"/>
      <c r="G1692" s="57"/>
      <c r="H1692" s="57"/>
      <c r="I1692" s="57"/>
      <c r="J1692" s="57"/>
      <c r="K1692" s="57"/>
      <c r="L1692" s="57"/>
      <c r="M1692" s="57"/>
      <c r="N1692" s="57"/>
    </row>
    <row r="1693" spans="2:14" ht="18" customHeight="1" x14ac:dyDescent="0.25">
      <c r="B1693" s="57"/>
      <c r="C1693" s="57"/>
      <c r="D1693" s="57"/>
      <c r="E1693" s="57"/>
      <c r="F1693" s="57"/>
      <c r="G1693" s="57"/>
      <c r="H1693" s="57"/>
      <c r="I1693" s="57"/>
      <c r="J1693" s="57"/>
      <c r="K1693" s="57"/>
      <c r="L1693" s="57"/>
      <c r="M1693" s="57"/>
      <c r="N1693" s="57"/>
    </row>
    <row r="1694" spans="2:14" ht="18" customHeight="1" x14ac:dyDescent="0.25">
      <c r="B1694" s="57"/>
      <c r="C1694" s="57"/>
      <c r="D1694" s="57"/>
      <c r="E1694" s="57"/>
      <c r="F1694" s="57"/>
      <c r="G1694" s="57"/>
      <c r="H1694" s="57"/>
      <c r="I1694" s="57"/>
      <c r="J1694" s="57"/>
      <c r="K1694" s="57"/>
      <c r="L1694" s="57"/>
      <c r="M1694" s="57"/>
      <c r="N1694" s="57"/>
    </row>
    <row r="1695" spans="2:14" ht="18" customHeight="1" x14ac:dyDescent="0.25">
      <c r="B1695" s="57"/>
      <c r="C1695" s="57"/>
      <c r="D1695" s="57"/>
      <c r="E1695" s="57"/>
      <c r="F1695" s="57"/>
      <c r="G1695" s="57"/>
      <c r="H1695" s="57"/>
      <c r="I1695" s="57"/>
      <c r="J1695" s="57"/>
      <c r="K1695" s="57"/>
      <c r="L1695" s="57"/>
      <c r="M1695" s="57"/>
      <c r="N1695" s="57"/>
    </row>
    <row r="1696" spans="2:14" ht="18" customHeight="1" x14ac:dyDescent="0.25">
      <c r="B1696" s="57"/>
      <c r="C1696" s="57"/>
      <c r="D1696" s="57"/>
      <c r="E1696" s="57"/>
      <c r="F1696" s="57"/>
      <c r="G1696" s="57"/>
      <c r="H1696" s="57"/>
      <c r="I1696" s="57"/>
      <c r="J1696" s="57"/>
      <c r="K1696" s="57"/>
      <c r="L1696" s="57"/>
      <c r="M1696" s="57"/>
      <c r="N1696" s="57"/>
    </row>
    <row r="1697" spans="2:14" ht="18" customHeight="1" x14ac:dyDescent="0.25">
      <c r="B1697" s="57"/>
      <c r="C1697" s="57"/>
      <c r="D1697" s="57"/>
      <c r="E1697" s="57"/>
      <c r="F1697" s="57"/>
      <c r="G1697" s="57"/>
      <c r="H1697" s="57"/>
      <c r="I1697" s="57"/>
      <c r="J1697" s="57"/>
      <c r="K1697" s="57"/>
      <c r="L1697" s="57"/>
      <c r="M1697" s="57"/>
      <c r="N1697" s="57"/>
    </row>
    <row r="1698" spans="2:14" ht="18" customHeight="1" x14ac:dyDescent="0.25">
      <c r="B1698" s="57"/>
      <c r="C1698" s="57"/>
      <c r="D1698" s="57"/>
      <c r="E1698" s="57"/>
      <c r="F1698" s="57"/>
      <c r="G1698" s="57"/>
      <c r="H1698" s="57"/>
      <c r="I1698" s="57"/>
      <c r="J1698" s="57"/>
      <c r="K1698" s="57"/>
      <c r="L1698" s="57"/>
      <c r="M1698" s="57"/>
      <c r="N1698" s="57"/>
    </row>
    <row r="1699" spans="2:14" ht="18" customHeight="1" x14ac:dyDescent="0.25">
      <c r="B1699" s="57"/>
      <c r="C1699" s="57"/>
      <c r="D1699" s="57"/>
      <c r="E1699" s="57"/>
      <c r="F1699" s="57"/>
      <c r="G1699" s="57"/>
      <c r="H1699" s="57"/>
      <c r="I1699" s="57"/>
      <c r="J1699" s="57"/>
      <c r="K1699" s="57"/>
      <c r="L1699" s="57"/>
      <c r="M1699" s="57"/>
      <c r="N1699" s="57"/>
    </row>
    <row r="1700" spans="2:14" ht="18" customHeight="1" x14ac:dyDescent="0.25">
      <c r="B1700" s="57"/>
      <c r="C1700" s="57"/>
      <c r="D1700" s="57"/>
      <c r="E1700" s="57"/>
      <c r="F1700" s="57"/>
      <c r="G1700" s="57"/>
      <c r="H1700" s="57"/>
      <c r="I1700" s="57"/>
      <c r="J1700" s="57"/>
      <c r="K1700" s="57"/>
      <c r="L1700" s="57"/>
      <c r="M1700" s="57"/>
      <c r="N1700" s="57"/>
    </row>
    <row r="1701" spans="2:14" ht="18" customHeight="1" x14ac:dyDescent="0.25">
      <c r="B1701" s="57"/>
      <c r="C1701" s="57"/>
      <c r="D1701" s="57"/>
      <c r="E1701" s="57"/>
      <c r="F1701" s="57"/>
      <c r="G1701" s="57"/>
      <c r="H1701" s="57"/>
      <c r="I1701" s="57"/>
      <c r="J1701" s="57"/>
      <c r="K1701" s="57"/>
      <c r="L1701" s="57"/>
      <c r="M1701" s="57"/>
      <c r="N1701" s="57"/>
    </row>
    <row r="1702" spans="2:14" ht="18" customHeight="1" x14ac:dyDescent="0.25">
      <c r="B1702" s="57"/>
      <c r="C1702" s="57"/>
      <c r="D1702" s="57"/>
      <c r="E1702" s="57"/>
      <c r="F1702" s="57"/>
      <c r="G1702" s="57"/>
      <c r="H1702" s="57"/>
      <c r="I1702" s="57"/>
      <c r="J1702" s="57"/>
      <c r="K1702" s="57"/>
      <c r="L1702" s="57"/>
      <c r="M1702" s="57"/>
      <c r="N1702" s="57"/>
    </row>
    <row r="1703" spans="2:14" ht="18" customHeight="1" x14ac:dyDescent="0.25">
      <c r="B1703" s="57"/>
      <c r="C1703" s="57"/>
      <c r="D1703" s="57"/>
      <c r="E1703" s="57"/>
      <c r="F1703" s="57"/>
      <c r="G1703" s="57"/>
      <c r="H1703" s="57"/>
      <c r="I1703" s="57"/>
      <c r="J1703" s="57"/>
      <c r="K1703" s="57"/>
      <c r="L1703" s="57"/>
      <c r="M1703" s="57"/>
      <c r="N1703" s="57"/>
    </row>
    <row r="1704" spans="2:14" ht="18" customHeight="1" x14ac:dyDescent="0.25">
      <c r="B1704" s="57"/>
      <c r="C1704" s="57"/>
      <c r="D1704" s="57"/>
      <c r="E1704" s="57"/>
      <c r="F1704" s="57"/>
      <c r="G1704" s="57"/>
      <c r="H1704" s="57"/>
      <c r="I1704" s="57"/>
      <c r="J1704" s="57"/>
      <c r="K1704" s="57"/>
      <c r="L1704" s="57"/>
      <c r="M1704" s="57"/>
      <c r="N1704" s="57"/>
    </row>
    <row r="1705" spans="2:14" ht="18" customHeight="1" x14ac:dyDescent="0.25">
      <c r="B1705" s="57"/>
      <c r="C1705" s="57"/>
      <c r="D1705" s="57"/>
      <c r="E1705" s="57"/>
      <c r="F1705" s="57"/>
      <c r="G1705" s="57"/>
      <c r="H1705" s="57"/>
      <c r="I1705" s="57"/>
      <c r="J1705" s="57"/>
      <c r="K1705" s="57"/>
      <c r="L1705" s="57"/>
      <c r="M1705" s="57"/>
      <c r="N1705" s="57"/>
    </row>
    <row r="1706" spans="2:14" ht="18" customHeight="1" x14ac:dyDescent="0.25">
      <c r="B1706" s="57"/>
      <c r="C1706" s="57"/>
      <c r="D1706" s="57"/>
      <c r="E1706" s="57"/>
      <c r="F1706" s="57"/>
      <c r="G1706" s="57"/>
      <c r="H1706" s="57"/>
      <c r="I1706" s="57"/>
      <c r="J1706" s="57"/>
      <c r="K1706" s="57"/>
      <c r="L1706" s="57"/>
      <c r="M1706" s="57"/>
      <c r="N1706" s="57"/>
    </row>
    <row r="1707" spans="2:14" ht="18" customHeight="1" x14ac:dyDescent="0.25">
      <c r="B1707" s="57"/>
      <c r="C1707" s="57"/>
      <c r="D1707" s="57"/>
      <c r="E1707" s="57"/>
      <c r="F1707" s="57"/>
      <c r="G1707" s="57"/>
      <c r="H1707" s="57"/>
      <c r="I1707" s="57"/>
      <c r="J1707" s="57"/>
      <c r="K1707" s="57"/>
      <c r="L1707" s="57"/>
      <c r="M1707" s="57"/>
      <c r="N1707" s="57"/>
    </row>
    <row r="1708" spans="2:14" ht="18" customHeight="1" x14ac:dyDescent="0.25">
      <c r="B1708" s="57"/>
      <c r="C1708" s="57"/>
      <c r="D1708" s="57"/>
      <c r="E1708" s="57"/>
      <c r="F1708" s="57"/>
      <c r="G1708" s="57"/>
      <c r="H1708" s="57"/>
      <c r="I1708" s="57"/>
      <c r="J1708" s="57"/>
      <c r="K1708" s="57"/>
      <c r="L1708" s="57"/>
      <c r="M1708" s="57"/>
      <c r="N1708" s="57"/>
    </row>
    <row r="1709" spans="2:14" ht="18" customHeight="1" x14ac:dyDescent="0.25">
      <c r="B1709" s="57"/>
      <c r="C1709" s="57"/>
      <c r="D1709" s="57"/>
      <c r="E1709" s="57"/>
      <c r="F1709" s="57"/>
      <c r="G1709" s="57"/>
      <c r="H1709" s="57"/>
      <c r="I1709" s="57"/>
      <c r="J1709" s="57"/>
      <c r="K1709" s="57"/>
      <c r="L1709" s="57"/>
      <c r="M1709" s="57"/>
      <c r="N1709" s="57"/>
    </row>
    <row r="1710" spans="2:14" ht="18" customHeight="1" x14ac:dyDescent="0.25">
      <c r="B1710" s="57"/>
      <c r="C1710" s="57"/>
      <c r="D1710" s="57"/>
      <c r="E1710" s="57"/>
      <c r="F1710" s="57"/>
      <c r="G1710" s="57"/>
      <c r="H1710" s="57"/>
      <c r="I1710" s="57"/>
      <c r="J1710" s="57"/>
      <c r="K1710" s="57"/>
      <c r="L1710" s="57"/>
      <c r="M1710" s="57"/>
      <c r="N1710" s="57"/>
    </row>
    <row r="1711" spans="2:14" ht="18" customHeight="1" x14ac:dyDescent="0.25">
      <c r="B1711" s="57"/>
      <c r="C1711" s="57"/>
      <c r="D1711" s="57"/>
      <c r="E1711" s="57"/>
      <c r="F1711" s="57"/>
      <c r="G1711" s="57"/>
      <c r="H1711" s="57"/>
      <c r="I1711" s="57"/>
      <c r="J1711" s="57"/>
      <c r="K1711" s="57"/>
      <c r="L1711" s="57"/>
      <c r="M1711" s="57"/>
      <c r="N1711" s="57"/>
    </row>
    <row r="1712" spans="2:14" ht="18" customHeight="1" x14ac:dyDescent="0.25">
      <c r="B1712" s="57"/>
      <c r="C1712" s="57"/>
      <c r="D1712" s="57"/>
      <c r="E1712" s="57"/>
      <c r="F1712" s="57"/>
      <c r="G1712" s="57"/>
      <c r="H1712" s="57"/>
      <c r="I1712" s="57"/>
      <c r="J1712" s="57"/>
      <c r="K1712" s="57"/>
      <c r="L1712" s="57"/>
      <c r="M1712" s="57"/>
      <c r="N1712" s="57"/>
    </row>
    <row r="1713" spans="2:14" ht="18" customHeight="1" x14ac:dyDescent="0.25">
      <c r="B1713" s="57"/>
      <c r="C1713" s="57"/>
      <c r="D1713" s="57"/>
      <c r="E1713" s="57"/>
      <c r="F1713" s="57"/>
      <c r="G1713" s="57"/>
      <c r="H1713" s="57"/>
      <c r="I1713" s="57"/>
      <c r="J1713" s="57"/>
      <c r="K1713" s="57"/>
      <c r="L1713" s="57"/>
      <c r="M1713" s="57"/>
      <c r="N1713" s="57"/>
    </row>
    <row r="1714" spans="2:14" ht="18" customHeight="1" x14ac:dyDescent="0.25">
      <c r="B1714" s="57"/>
      <c r="C1714" s="57"/>
      <c r="D1714" s="57"/>
      <c r="E1714" s="57"/>
      <c r="F1714" s="57"/>
      <c r="G1714" s="57"/>
      <c r="H1714" s="57"/>
      <c r="I1714" s="57"/>
      <c r="J1714" s="57"/>
      <c r="K1714" s="57"/>
      <c r="L1714" s="57"/>
      <c r="M1714" s="57"/>
      <c r="N1714" s="57"/>
    </row>
    <row r="1715" spans="2:14" ht="18" customHeight="1" x14ac:dyDescent="0.25">
      <c r="B1715" s="57"/>
      <c r="C1715" s="57"/>
      <c r="D1715" s="57"/>
      <c r="E1715" s="57"/>
      <c r="F1715" s="57"/>
      <c r="G1715" s="57"/>
      <c r="H1715" s="57"/>
      <c r="I1715" s="57"/>
      <c r="J1715" s="57"/>
      <c r="K1715" s="57"/>
      <c r="L1715" s="57"/>
      <c r="M1715" s="57"/>
      <c r="N1715" s="57"/>
    </row>
    <row r="1716" spans="2:14" ht="18" customHeight="1" x14ac:dyDescent="0.25">
      <c r="B1716" s="57"/>
      <c r="C1716" s="57"/>
      <c r="D1716" s="57"/>
      <c r="E1716" s="57"/>
      <c r="F1716" s="57"/>
      <c r="G1716" s="57"/>
      <c r="H1716" s="57"/>
      <c r="I1716" s="57"/>
      <c r="J1716" s="57"/>
      <c r="K1716" s="57"/>
      <c r="L1716" s="57"/>
      <c r="M1716" s="57"/>
      <c r="N1716" s="57"/>
    </row>
    <row r="1717" spans="2:14" ht="18" customHeight="1" x14ac:dyDescent="0.25">
      <c r="B1717" s="57"/>
      <c r="C1717" s="57"/>
      <c r="D1717" s="57"/>
      <c r="E1717" s="57"/>
      <c r="F1717" s="57"/>
      <c r="G1717" s="57"/>
      <c r="H1717" s="57"/>
      <c r="I1717" s="57"/>
      <c r="J1717" s="57"/>
      <c r="K1717" s="57"/>
      <c r="L1717" s="57"/>
      <c r="M1717" s="57"/>
      <c r="N1717" s="57"/>
    </row>
    <row r="1718" spans="2:14" ht="18" customHeight="1" x14ac:dyDescent="0.25">
      <c r="B1718" s="57"/>
      <c r="C1718" s="57"/>
      <c r="D1718" s="57"/>
      <c r="E1718" s="57"/>
      <c r="F1718" s="57"/>
      <c r="G1718" s="57"/>
      <c r="H1718" s="57"/>
      <c r="I1718" s="57"/>
      <c r="J1718" s="57"/>
      <c r="K1718" s="57"/>
      <c r="L1718" s="57"/>
      <c r="M1718" s="57"/>
      <c r="N1718" s="57"/>
    </row>
    <row r="1719" spans="2:14" ht="18" customHeight="1" x14ac:dyDescent="0.25">
      <c r="B1719" s="57"/>
      <c r="C1719" s="57"/>
      <c r="D1719" s="57"/>
      <c r="E1719" s="57"/>
      <c r="F1719" s="57"/>
      <c r="G1719" s="57"/>
      <c r="H1719" s="57"/>
      <c r="I1719" s="57"/>
      <c r="J1719" s="57"/>
      <c r="K1719" s="57"/>
      <c r="L1719" s="57"/>
      <c r="M1719" s="57"/>
      <c r="N1719" s="57"/>
    </row>
    <row r="1720" spans="2:14" ht="18" customHeight="1" x14ac:dyDescent="0.25">
      <c r="B1720" s="57"/>
      <c r="C1720" s="57"/>
      <c r="D1720" s="57"/>
      <c r="E1720" s="57"/>
      <c r="F1720" s="57"/>
      <c r="G1720" s="57"/>
      <c r="H1720" s="57"/>
      <c r="I1720" s="57"/>
      <c r="J1720" s="57"/>
      <c r="K1720" s="57"/>
      <c r="L1720" s="57"/>
      <c r="M1720" s="57"/>
      <c r="N1720" s="57"/>
    </row>
    <row r="1721" spans="2:14" ht="18" customHeight="1" x14ac:dyDescent="0.25">
      <c r="B1721" s="57"/>
      <c r="C1721" s="57"/>
      <c r="D1721" s="57"/>
      <c r="E1721" s="57"/>
      <c r="F1721" s="57"/>
      <c r="G1721" s="57"/>
      <c r="H1721" s="57"/>
      <c r="I1721" s="57"/>
      <c r="J1721" s="57"/>
      <c r="K1721" s="57"/>
      <c r="L1721" s="57"/>
      <c r="M1721" s="57"/>
      <c r="N1721" s="57"/>
    </row>
    <row r="1722" spans="2:14" ht="18" customHeight="1" x14ac:dyDescent="0.25">
      <c r="B1722" s="57"/>
      <c r="C1722" s="57"/>
      <c r="D1722" s="57"/>
      <c r="E1722" s="57"/>
      <c r="F1722" s="57"/>
      <c r="G1722" s="57"/>
      <c r="H1722" s="57"/>
      <c r="I1722" s="57"/>
      <c r="J1722" s="57"/>
      <c r="K1722" s="57"/>
      <c r="L1722" s="57"/>
      <c r="M1722" s="57"/>
      <c r="N1722" s="57"/>
    </row>
    <row r="1723" spans="2:14" ht="18" customHeight="1" x14ac:dyDescent="0.25">
      <c r="B1723" s="57"/>
      <c r="C1723" s="57"/>
      <c r="D1723" s="57"/>
      <c r="E1723" s="57"/>
      <c r="F1723" s="57"/>
      <c r="G1723" s="57"/>
      <c r="H1723" s="57"/>
      <c r="I1723" s="57"/>
      <c r="J1723" s="57"/>
      <c r="K1723" s="57"/>
      <c r="L1723" s="57"/>
      <c r="M1723" s="57"/>
      <c r="N1723" s="57"/>
    </row>
    <row r="1724" spans="2:14" ht="18" customHeight="1" x14ac:dyDescent="0.25">
      <c r="B1724" s="57"/>
      <c r="C1724" s="57"/>
      <c r="D1724" s="57"/>
      <c r="E1724" s="57"/>
      <c r="F1724" s="57"/>
      <c r="G1724" s="57"/>
      <c r="H1724" s="57"/>
      <c r="I1724" s="57"/>
      <c r="J1724" s="57"/>
      <c r="K1724" s="57"/>
      <c r="L1724" s="57"/>
      <c r="M1724" s="57"/>
      <c r="N1724" s="57"/>
    </row>
    <row r="1725" spans="2:14" ht="18" customHeight="1" x14ac:dyDescent="0.25">
      <c r="B1725" s="57"/>
      <c r="C1725" s="57"/>
      <c r="D1725" s="57"/>
      <c r="E1725" s="57"/>
      <c r="F1725" s="57"/>
      <c r="G1725" s="57"/>
      <c r="H1725" s="57"/>
      <c r="I1725" s="57"/>
      <c r="J1725" s="57"/>
      <c r="K1725" s="57"/>
      <c r="L1725" s="57"/>
      <c r="M1725" s="57"/>
      <c r="N1725" s="57"/>
    </row>
    <row r="1726" spans="2:14" ht="18" customHeight="1" x14ac:dyDescent="0.25">
      <c r="B1726" s="57"/>
      <c r="C1726" s="57"/>
      <c r="D1726" s="57"/>
      <c r="E1726" s="57"/>
      <c r="F1726" s="57"/>
      <c r="G1726" s="57"/>
      <c r="H1726" s="57"/>
      <c r="I1726" s="57"/>
      <c r="J1726" s="57"/>
      <c r="K1726" s="57"/>
      <c r="L1726" s="57"/>
      <c r="M1726" s="57"/>
      <c r="N1726" s="57"/>
    </row>
    <row r="1727" spans="2:14" ht="18" customHeight="1" x14ac:dyDescent="0.25">
      <c r="B1727" s="57"/>
      <c r="C1727" s="57"/>
      <c r="D1727" s="57"/>
      <c r="E1727" s="57"/>
      <c r="F1727" s="57"/>
      <c r="G1727" s="57"/>
      <c r="H1727" s="57"/>
      <c r="I1727" s="57"/>
      <c r="J1727" s="57"/>
      <c r="K1727" s="57"/>
      <c r="L1727" s="57"/>
      <c r="M1727" s="57"/>
      <c r="N1727" s="57"/>
    </row>
    <row r="1728" spans="2:14" ht="18" customHeight="1" x14ac:dyDescent="0.25">
      <c r="B1728" s="57"/>
      <c r="C1728" s="57"/>
      <c r="D1728" s="57"/>
      <c r="E1728" s="57"/>
      <c r="F1728" s="57"/>
      <c r="G1728" s="57"/>
      <c r="H1728" s="57"/>
      <c r="I1728" s="57"/>
      <c r="J1728" s="57"/>
      <c r="K1728" s="57"/>
      <c r="L1728" s="57"/>
      <c r="M1728" s="57"/>
      <c r="N1728" s="57"/>
    </row>
    <row r="1729" spans="2:14" ht="18" customHeight="1" x14ac:dyDescent="0.25">
      <c r="B1729" s="57"/>
      <c r="C1729" s="57"/>
      <c r="D1729" s="57"/>
      <c r="E1729" s="57"/>
      <c r="F1729" s="57"/>
      <c r="G1729" s="57"/>
      <c r="H1729" s="57"/>
      <c r="I1729" s="57"/>
      <c r="J1729" s="57"/>
      <c r="K1729" s="57"/>
      <c r="L1729" s="57"/>
      <c r="M1729" s="57"/>
      <c r="N1729" s="57"/>
    </row>
    <row r="1730" spans="2:14" ht="18" customHeight="1" x14ac:dyDescent="0.25">
      <c r="B1730" s="57"/>
      <c r="C1730" s="57"/>
      <c r="D1730" s="57"/>
      <c r="E1730" s="57"/>
      <c r="F1730" s="57"/>
      <c r="G1730" s="57"/>
      <c r="H1730" s="57"/>
      <c r="I1730" s="57"/>
      <c r="J1730" s="57"/>
      <c r="K1730" s="57"/>
      <c r="L1730" s="57"/>
      <c r="M1730" s="57"/>
      <c r="N1730" s="57"/>
    </row>
    <row r="1731" spans="2:14" ht="18" customHeight="1" x14ac:dyDescent="0.25">
      <c r="B1731" s="57"/>
      <c r="C1731" s="57"/>
      <c r="D1731" s="57"/>
      <c r="E1731" s="57"/>
      <c r="F1731" s="57"/>
      <c r="G1731" s="57"/>
      <c r="H1731" s="57"/>
      <c r="I1731" s="57"/>
      <c r="J1731" s="57"/>
      <c r="K1731" s="57"/>
      <c r="L1731" s="57"/>
      <c r="M1731" s="57"/>
      <c r="N1731" s="57"/>
    </row>
    <row r="1732" spans="2:14" ht="18" customHeight="1" x14ac:dyDescent="0.25">
      <c r="B1732" s="57"/>
      <c r="C1732" s="57"/>
      <c r="D1732" s="57"/>
      <c r="E1732" s="57"/>
      <c r="F1732" s="57"/>
      <c r="G1732" s="57"/>
      <c r="H1732" s="57"/>
      <c r="I1732" s="57"/>
      <c r="J1732" s="57"/>
      <c r="K1732" s="57"/>
      <c r="L1732" s="57"/>
      <c r="M1732" s="57"/>
      <c r="N1732" s="57"/>
    </row>
    <row r="1733" spans="2:14" ht="18" customHeight="1" x14ac:dyDescent="0.25">
      <c r="B1733" s="57"/>
      <c r="C1733" s="57"/>
      <c r="D1733" s="57"/>
      <c r="E1733" s="57"/>
      <c r="F1733" s="57"/>
      <c r="G1733" s="57"/>
      <c r="H1733" s="57"/>
      <c r="I1733" s="57"/>
      <c r="J1733" s="57"/>
      <c r="K1733" s="57"/>
      <c r="L1733" s="57"/>
      <c r="M1733" s="57"/>
      <c r="N1733" s="57"/>
    </row>
    <row r="1734" spans="2:14" ht="18" customHeight="1" x14ac:dyDescent="0.25">
      <c r="B1734" s="57"/>
      <c r="C1734" s="57"/>
      <c r="D1734" s="57"/>
      <c r="E1734" s="57"/>
      <c r="F1734" s="57"/>
      <c r="G1734" s="57"/>
      <c r="H1734" s="57"/>
      <c r="I1734" s="57"/>
      <c r="J1734" s="57"/>
      <c r="K1734" s="57"/>
      <c r="L1734" s="57"/>
      <c r="M1734" s="57"/>
      <c r="N1734" s="57"/>
    </row>
    <row r="1735" spans="2:14" ht="18" customHeight="1" x14ac:dyDescent="0.25">
      <c r="B1735" s="57"/>
      <c r="C1735" s="57"/>
      <c r="D1735" s="57"/>
      <c r="E1735" s="57"/>
      <c r="F1735" s="57"/>
      <c r="G1735" s="57"/>
      <c r="H1735" s="57"/>
      <c r="I1735" s="57"/>
      <c r="J1735" s="57"/>
      <c r="K1735" s="57"/>
      <c r="L1735" s="57"/>
      <c r="M1735" s="57"/>
      <c r="N1735" s="57"/>
    </row>
    <row r="1736" spans="2:14" ht="18" customHeight="1" x14ac:dyDescent="0.25">
      <c r="B1736" s="57"/>
      <c r="C1736" s="57"/>
      <c r="D1736" s="57"/>
      <c r="E1736" s="57"/>
      <c r="F1736" s="57"/>
      <c r="G1736" s="57"/>
      <c r="H1736" s="57"/>
      <c r="I1736" s="57"/>
      <c r="J1736" s="57"/>
      <c r="K1736" s="57"/>
      <c r="L1736" s="57"/>
      <c r="M1736" s="57"/>
      <c r="N1736" s="57"/>
    </row>
    <row r="1737" spans="2:14" ht="18" customHeight="1" x14ac:dyDescent="0.25">
      <c r="B1737" s="57"/>
      <c r="C1737" s="57"/>
      <c r="D1737" s="57"/>
      <c r="E1737" s="57"/>
      <c r="F1737" s="57"/>
      <c r="G1737" s="57"/>
      <c r="H1737" s="57"/>
      <c r="I1737" s="57"/>
      <c r="J1737" s="57"/>
      <c r="K1737" s="57"/>
      <c r="L1737" s="57"/>
      <c r="M1737" s="57"/>
      <c r="N1737" s="57"/>
    </row>
    <row r="1738" spans="2:14" ht="18" customHeight="1" x14ac:dyDescent="0.25">
      <c r="B1738" s="57"/>
      <c r="C1738" s="57"/>
      <c r="D1738" s="57"/>
      <c r="E1738" s="57"/>
      <c r="F1738" s="57"/>
      <c r="G1738" s="57"/>
      <c r="H1738" s="57"/>
      <c r="I1738" s="57"/>
      <c r="J1738" s="57"/>
      <c r="K1738" s="57"/>
      <c r="L1738" s="57"/>
      <c r="M1738" s="57"/>
      <c r="N1738" s="57"/>
    </row>
    <row r="1739" spans="2:14" ht="18" customHeight="1" x14ac:dyDescent="0.25">
      <c r="B1739" s="57"/>
      <c r="C1739" s="57"/>
      <c r="D1739" s="57"/>
      <c r="E1739" s="57"/>
      <c r="F1739" s="57"/>
      <c r="G1739" s="57"/>
      <c r="H1739" s="57"/>
      <c r="I1739" s="57"/>
      <c r="J1739" s="57"/>
      <c r="K1739" s="57"/>
      <c r="L1739" s="57"/>
      <c r="M1739" s="57"/>
      <c r="N1739" s="57"/>
    </row>
    <row r="1740" spans="2:14" ht="18" customHeight="1" x14ac:dyDescent="0.25">
      <c r="B1740" s="57"/>
      <c r="C1740" s="57"/>
      <c r="D1740" s="57"/>
      <c r="E1740" s="57"/>
      <c r="F1740" s="57"/>
      <c r="G1740" s="57"/>
      <c r="H1740" s="57"/>
      <c r="I1740" s="57"/>
      <c r="J1740" s="57"/>
      <c r="K1740" s="57"/>
      <c r="L1740" s="57"/>
      <c r="M1740" s="57"/>
      <c r="N1740" s="57"/>
    </row>
    <row r="1741" spans="2:14" ht="18" customHeight="1" x14ac:dyDescent="0.25">
      <c r="B1741" s="57"/>
      <c r="C1741" s="57"/>
      <c r="D1741" s="57"/>
      <c r="E1741" s="57"/>
      <c r="F1741" s="57"/>
      <c r="G1741" s="57"/>
      <c r="H1741" s="57"/>
      <c r="I1741" s="57"/>
      <c r="J1741" s="57"/>
      <c r="K1741" s="57"/>
      <c r="L1741" s="57"/>
      <c r="M1741" s="57"/>
      <c r="N1741" s="57"/>
    </row>
    <row r="1742" spans="2:14" ht="18" customHeight="1" x14ac:dyDescent="0.25">
      <c r="B1742" s="57"/>
      <c r="C1742" s="57"/>
      <c r="D1742" s="57"/>
      <c r="E1742" s="57"/>
      <c r="F1742" s="57"/>
      <c r="G1742" s="57"/>
      <c r="H1742" s="57"/>
      <c r="I1742" s="57"/>
      <c r="J1742" s="57"/>
      <c r="K1742" s="57"/>
      <c r="L1742" s="57"/>
      <c r="M1742" s="57"/>
      <c r="N1742" s="57"/>
    </row>
    <row r="1743" spans="2:14" ht="18" customHeight="1" x14ac:dyDescent="0.25">
      <c r="B1743" s="57"/>
      <c r="C1743" s="57"/>
      <c r="D1743" s="57"/>
      <c r="E1743" s="57"/>
      <c r="F1743" s="57"/>
      <c r="G1743" s="57"/>
      <c r="H1743" s="57"/>
      <c r="I1743" s="57"/>
      <c r="J1743" s="57"/>
      <c r="K1743" s="57"/>
      <c r="L1743" s="57"/>
      <c r="M1743" s="57"/>
      <c r="N1743" s="57"/>
    </row>
    <row r="1744" spans="2:14" ht="18" customHeight="1" x14ac:dyDescent="0.25">
      <c r="B1744" s="57"/>
      <c r="C1744" s="57"/>
      <c r="D1744" s="57"/>
      <c r="E1744" s="57"/>
      <c r="F1744" s="57"/>
      <c r="G1744" s="57"/>
      <c r="H1744" s="57"/>
      <c r="I1744" s="57"/>
      <c r="J1744" s="57"/>
      <c r="K1744" s="57"/>
      <c r="L1744" s="57"/>
      <c r="M1744" s="57"/>
      <c r="N1744" s="57"/>
    </row>
    <row r="1745" spans="2:14" ht="18" customHeight="1" x14ac:dyDescent="0.25">
      <c r="B1745" s="57"/>
      <c r="C1745" s="57"/>
      <c r="D1745" s="57"/>
      <c r="E1745" s="57"/>
      <c r="F1745" s="57"/>
      <c r="G1745" s="57"/>
      <c r="H1745" s="57"/>
      <c r="I1745" s="57"/>
      <c r="J1745" s="57"/>
      <c r="K1745" s="57"/>
      <c r="L1745" s="57"/>
      <c r="M1745" s="57"/>
      <c r="N1745" s="57"/>
    </row>
    <row r="1746" spans="2:14" ht="18" customHeight="1" x14ac:dyDescent="0.25">
      <c r="B1746" s="57"/>
      <c r="C1746" s="57"/>
      <c r="D1746" s="57"/>
      <c r="E1746" s="57"/>
      <c r="F1746" s="57"/>
      <c r="G1746" s="57"/>
      <c r="H1746" s="57"/>
      <c r="I1746" s="57"/>
      <c r="J1746" s="57"/>
      <c r="K1746" s="57"/>
      <c r="L1746" s="57"/>
      <c r="M1746" s="57"/>
      <c r="N1746" s="57"/>
    </row>
    <row r="1747" spans="2:14" ht="18" customHeight="1" x14ac:dyDescent="0.25">
      <c r="B1747" s="57"/>
      <c r="C1747" s="57"/>
      <c r="D1747" s="57"/>
      <c r="E1747" s="57"/>
      <c r="F1747" s="57"/>
      <c r="G1747" s="57"/>
      <c r="H1747" s="57"/>
      <c r="I1747" s="57"/>
      <c r="J1747" s="57"/>
      <c r="K1747" s="57"/>
      <c r="L1747" s="57"/>
      <c r="M1747" s="57"/>
      <c r="N1747" s="57"/>
    </row>
    <row r="1748" spans="2:14" ht="18" customHeight="1" x14ac:dyDescent="0.25">
      <c r="B1748" s="57"/>
      <c r="C1748" s="57"/>
      <c r="D1748" s="57"/>
      <c r="E1748" s="57"/>
      <c r="F1748" s="57"/>
      <c r="G1748" s="57"/>
      <c r="H1748" s="57"/>
      <c r="I1748" s="57"/>
      <c r="J1748" s="57"/>
      <c r="K1748" s="57"/>
      <c r="L1748" s="57"/>
      <c r="M1748" s="57"/>
      <c r="N1748" s="57"/>
    </row>
    <row r="1749" spans="2:14" ht="18" customHeight="1" x14ac:dyDescent="0.25">
      <c r="B1749" s="57"/>
      <c r="C1749" s="57"/>
      <c r="D1749" s="57"/>
      <c r="E1749" s="57"/>
      <c r="F1749" s="57"/>
      <c r="G1749" s="57"/>
      <c r="H1749" s="57"/>
      <c r="I1749" s="57"/>
      <c r="J1749" s="57"/>
      <c r="K1749" s="57"/>
      <c r="L1749" s="57"/>
      <c r="M1749" s="57"/>
      <c r="N1749" s="57"/>
    </row>
    <row r="1750" spans="2:14" ht="18" customHeight="1" x14ac:dyDescent="0.25">
      <c r="B1750" s="57"/>
      <c r="C1750" s="57"/>
      <c r="D1750" s="57"/>
      <c r="E1750" s="57"/>
      <c r="F1750" s="57"/>
      <c r="G1750" s="57"/>
      <c r="H1750" s="57"/>
      <c r="I1750" s="57"/>
      <c r="J1750" s="57"/>
      <c r="K1750" s="57"/>
      <c r="L1750" s="57"/>
      <c r="M1750" s="57"/>
      <c r="N1750" s="57"/>
    </row>
    <row r="1751" spans="2:14" ht="18" customHeight="1" x14ac:dyDescent="0.25">
      <c r="B1751" s="57"/>
      <c r="C1751" s="57"/>
      <c r="D1751" s="57"/>
      <c r="E1751" s="57"/>
      <c r="F1751" s="57"/>
      <c r="G1751" s="57"/>
      <c r="H1751" s="57"/>
      <c r="I1751" s="57"/>
      <c r="J1751" s="57"/>
      <c r="K1751" s="57"/>
      <c r="L1751" s="57"/>
      <c r="M1751" s="57"/>
      <c r="N1751" s="57"/>
    </row>
    <row r="1752" spans="2:14" ht="18" customHeight="1" x14ac:dyDescent="0.25">
      <c r="B1752" s="57"/>
      <c r="C1752" s="57"/>
      <c r="D1752" s="57"/>
      <c r="E1752" s="57"/>
      <c r="F1752" s="57"/>
      <c r="G1752" s="57"/>
      <c r="H1752" s="57"/>
      <c r="I1752" s="57"/>
      <c r="J1752" s="57"/>
      <c r="K1752" s="57"/>
      <c r="L1752" s="57"/>
      <c r="M1752" s="57"/>
      <c r="N1752" s="57"/>
    </row>
    <row r="1753" spans="2:14" ht="18" customHeight="1" x14ac:dyDescent="0.25">
      <c r="B1753" s="57"/>
      <c r="C1753" s="57"/>
      <c r="D1753" s="57"/>
      <c r="E1753" s="57"/>
      <c r="F1753" s="57"/>
      <c r="G1753" s="57"/>
      <c r="H1753" s="57"/>
      <c r="I1753" s="57"/>
      <c r="J1753" s="57"/>
      <c r="K1753" s="57"/>
      <c r="L1753" s="57"/>
      <c r="M1753" s="57"/>
      <c r="N1753" s="57"/>
    </row>
    <row r="1754" spans="2:14" ht="18" customHeight="1" x14ac:dyDescent="0.25">
      <c r="B1754" s="57"/>
      <c r="C1754" s="57"/>
      <c r="D1754" s="57"/>
      <c r="E1754" s="57"/>
      <c r="F1754" s="57"/>
      <c r="G1754" s="57"/>
      <c r="H1754" s="57"/>
      <c r="I1754" s="57"/>
      <c r="J1754" s="57"/>
      <c r="K1754" s="57"/>
      <c r="L1754" s="57"/>
      <c r="M1754" s="57"/>
      <c r="N1754" s="57"/>
    </row>
    <row r="1755" spans="2:14" ht="18" customHeight="1" x14ac:dyDescent="0.25">
      <c r="B1755" s="57"/>
      <c r="C1755" s="57"/>
      <c r="D1755" s="57"/>
      <c r="E1755" s="57"/>
      <c r="F1755" s="57"/>
      <c r="G1755" s="57"/>
      <c r="H1755" s="57"/>
      <c r="I1755" s="57"/>
      <c r="J1755" s="57"/>
      <c r="K1755" s="57"/>
      <c r="L1755" s="57"/>
      <c r="M1755" s="57"/>
      <c r="N1755" s="57"/>
    </row>
    <row r="1756" spans="2:14" ht="18" customHeight="1" x14ac:dyDescent="0.25">
      <c r="B1756" s="57"/>
      <c r="C1756" s="57"/>
      <c r="D1756" s="57"/>
      <c r="E1756" s="57"/>
      <c r="F1756" s="57"/>
      <c r="G1756" s="57"/>
      <c r="H1756" s="57"/>
      <c r="I1756" s="57"/>
      <c r="J1756" s="57"/>
      <c r="K1756" s="57"/>
      <c r="L1756" s="57"/>
      <c r="M1756" s="57"/>
      <c r="N1756" s="57"/>
    </row>
    <row r="1757" spans="2:14" ht="18" customHeight="1" x14ac:dyDescent="0.25">
      <c r="B1757" s="57"/>
      <c r="C1757" s="57"/>
      <c r="D1757" s="57"/>
      <c r="E1757" s="57"/>
      <c r="F1757" s="57"/>
      <c r="G1757" s="57"/>
      <c r="H1757" s="57"/>
      <c r="I1757" s="57"/>
      <c r="J1757" s="57"/>
      <c r="K1757" s="57"/>
      <c r="L1757" s="57"/>
      <c r="M1757" s="57"/>
      <c r="N1757" s="57"/>
    </row>
    <row r="1758" spans="2:14" ht="18" customHeight="1" x14ac:dyDescent="0.25">
      <c r="B1758" s="57"/>
      <c r="C1758" s="57"/>
      <c r="D1758" s="57"/>
      <c r="E1758" s="57"/>
      <c r="F1758" s="57"/>
      <c r="G1758" s="57"/>
      <c r="H1758" s="57"/>
      <c r="I1758" s="57"/>
      <c r="J1758" s="57"/>
      <c r="K1758" s="57"/>
      <c r="L1758" s="57"/>
      <c r="M1758" s="57"/>
      <c r="N1758" s="57"/>
    </row>
    <row r="1759" spans="2:14" ht="18" customHeight="1" x14ac:dyDescent="0.25">
      <c r="B1759" s="57"/>
      <c r="C1759" s="57"/>
      <c r="D1759" s="57"/>
      <c r="E1759" s="57"/>
      <c r="F1759" s="57"/>
      <c r="G1759" s="57"/>
      <c r="H1759" s="57"/>
      <c r="I1759" s="57"/>
      <c r="J1759" s="57"/>
      <c r="K1759" s="57"/>
      <c r="L1759" s="57"/>
      <c r="M1759" s="57"/>
      <c r="N1759" s="57"/>
    </row>
    <row r="1760" spans="2:14" ht="18" customHeight="1" x14ac:dyDescent="0.25">
      <c r="B1760" s="57"/>
      <c r="C1760" s="57"/>
      <c r="D1760" s="57"/>
      <c r="E1760" s="57"/>
      <c r="F1760" s="57"/>
      <c r="G1760" s="57"/>
      <c r="H1760" s="57"/>
      <c r="I1760" s="57"/>
      <c r="J1760" s="57"/>
      <c r="K1760" s="57"/>
      <c r="L1760" s="57"/>
      <c r="M1760" s="57"/>
      <c r="N1760" s="57"/>
    </row>
    <row r="1761" spans="2:14" ht="18" customHeight="1" x14ac:dyDescent="0.25">
      <c r="B1761" s="57"/>
      <c r="C1761" s="57"/>
      <c r="D1761" s="57"/>
      <c r="E1761" s="57"/>
      <c r="F1761" s="57"/>
      <c r="G1761" s="57"/>
      <c r="H1761" s="57"/>
      <c r="I1761" s="57"/>
      <c r="J1761" s="57"/>
      <c r="K1761" s="57"/>
      <c r="L1761" s="57"/>
      <c r="M1761" s="57"/>
      <c r="N1761" s="57"/>
    </row>
    <row r="1762" spans="2:14" ht="18" customHeight="1" x14ac:dyDescent="0.25">
      <c r="B1762" s="57"/>
      <c r="C1762" s="57"/>
      <c r="D1762" s="57"/>
      <c r="E1762" s="57"/>
      <c r="F1762" s="57"/>
      <c r="G1762" s="57"/>
      <c r="H1762" s="57"/>
      <c r="I1762" s="57"/>
      <c r="J1762" s="57"/>
      <c r="K1762" s="57"/>
      <c r="L1762" s="57"/>
      <c r="M1762" s="57"/>
      <c r="N1762" s="57"/>
    </row>
    <row r="1763" spans="2:14" ht="18" customHeight="1" x14ac:dyDescent="0.25">
      <c r="B1763" s="57"/>
      <c r="C1763" s="57"/>
      <c r="D1763" s="57"/>
      <c r="E1763" s="57"/>
      <c r="F1763" s="57"/>
      <c r="G1763" s="57"/>
      <c r="H1763" s="57"/>
      <c r="I1763" s="57"/>
      <c r="J1763" s="57"/>
      <c r="K1763" s="57"/>
      <c r="L1763" s="57"/>
      <c r="M1763" s="57"/>
      <c r="N1763" s="57"/>
    </row>
    <row r="1764" spans="2:14" ht="18" customHeight="1" x14ac:dyDescent="0.25">
      <c r="B1764" s="57"/>
      <c r="C1764" s="57"/>
      <c r="D1764" s="57"/>
      <c r="E1764" s="57"/>
      <c r="F1764" s="57"/>
      <c r="G1764" s="57"/>
      <c r="H1764" s="57"/>
      <c r="I1764" s="57"/>
      <c r="J1764" s="57"/>
      <c r="K1764" s="57"/>
      <c r="L1764" s="57"/>
      <c r="M1764" s="57"/>
      <c r="N1764" s="57"/>
    </row>
    <row r="1765" spans="2:14" ht="18" customHeight="1" x14ac:dyDescent="0.25">
      <c r="B1765" s="57"/>
      <c r="C1765" s="57"/>
      <c r="D1765" s="57"/>
      <c r="E1765" s="57"/>
      <c r="F1765" s="57"/>
      <c r="G1765" s="57"/>
      <c r="H1765" s="57"/>
      <c r="I1765" s="57"/>
      <c r="J1765" s="57"/>
      <c r="K1765" s="57"/>
      <c r="L1765" s="57"/>
      <c r="M1765" s="57"/>
      <c r="N1765" s="57"/>
    </row>
    <row r="1766" spans="2:14" ht="18" customHeight="1" x14ac:dyDescent="0.25">
      <c r="B1766" s="57"/>
      <c r="C1766" s="57"/>
      <c r="D1766" s="57"/>
      <c r="E1766" s="57"/>
      <c r="F1766" s="57"/>
      <c r="G1766" s="57"/>
      <c r="H1766" s="57"/>
      <c r="I1766" s="57"/>
      <c r="J1766" s="57"/>
      <c r="K1766" s="57"/>
      <c r="L1766" s="57"/>
      <c r="M1766" s="57"/>
      <c r="N1766" s="57"/>
    </row>
    <row r="1767" spans="2:14" ht="18" customHeight="1" x14ac:dyDescent="0.25">
      <c r="B1767" s="57"/>
      <c r="C1767" s="57"/>
      <c r="D1767" s="57"/>
      <c r="E1767" s="57"/>
      <c r="F1767" s="57"/>
      <c r="G1767" s="57"/>
      <c r="H1767" s="57"/>
      <c r="I1767" s="57"/>
      <c r="J1767" s="57"/>
      <c r="K1767" s="57"/>
      <c r="L1767" s="57"/>
      <c r="M1767" s="57"/>
      <c r="N1767" s="57"/>
    </row>
    <row r="1768" spans="2:14" ht="18" customHeight="1" x14ac:dyDescent="0.25">
      <c r="B1768" s="57"/>
      <c r="C1768" s="57"/>
      <c r="D1768" s="57"/>
      <c r="E1768" s="57"/>
      <c r="F1768" s="57"/>
      <c r="G1768" s="57"/>
      <c r="H1768" s="57"/>
      <c r="I1768" s="57"/>
      <c r="J1768" s="57"/>
      <c r="K1768" s="57"/>
      <c r="L1768" s="57"/>
      <c r="M1768" s="57"/>
      <c r="N1768" s="57"/>
    </row>
    <row r="1769" spans="2:14" ht="18" customHeight="1" x14ac:dyDescent="0.25">
      <c r="B1769" s="57"/>
      <c r="C1769" s="57"/>
      <c r="D1769" s="57"/>
      <c r="E1769" s="57"/>
      <c r="F1769" s="57"/>
      <c r="G1769" s="57"/>
      <c r="H1769" s="57"/>
      <c r="I1769" s="57"/>
      <c r="J1769" s="57"/>
      <c r="K1769" s="57"/>
      <c r="L1769" s="57"/>
      <c r="M1769" s="57"/>
      <c r="N1769" s="57"/>
    </row>
    <row r="1770" spans="2:14" ht="18" customHeight="1" x14ac:dyDescent="0.25">
      <c r="B1770" s="57"/>
      <c r="C1770" s="57"/>
      <c r="D1770" s="57"/>
      <c r="E1770" s="57"/>
      <c r="F1770" s="57"/>
      <c r="G1770" s="57"/>
      <c r="H1770" s="57"/>
      <c r="I1770" s="57"/>
      <c r="J1770" s="57"/>
      <c r="K1770" s="57"/>
      <c r="L1770" s="57"/>
      <c r="M1770" s="57"/>
      <c r="N1770" s="57"/>
    </row>
    <row r="1771" spans="2:14" ht="18" customHeight="1" x14ac:dyDescent="0.25">
      <c r="B1771" s="57"/>
      <c r="C1771" s="57"/>
      <c r="D1771" s="57"/>
      <c r="E1771" s="57"/>
      <c r="F1771" s="57"/>
      <c r="G1771" s="57"/>
      <c r="H1771" s="57"/>
      <c r="I1771" s="57"/>
      <c r="J1771" s="57"/>
      <c r="K1771" s="57"/>
      <c r="L1771" s="57"/>
      <c r="M1771" s="57"/>
      <c r="N1771" s="57"/>
    </row>
    <row r="1772" spans="2:14" ht="18" customHeight="1" x14ac:dyDescent="0.25">
      <c r="B1772" s="57"/>
      <c r="C1772" s="57"/>
      <c r="D1772" s="57"/>
      <c r="E1772" s="57"/>
      <c r="F1772" s="57"/>
      <c r="G1772" s="57"/>
      <c r="H1772" s="57"/>
      <c r="I1772" s="57"/>
      <c r="J1772" s="57"/>
      <c r="K1772" s="57"/>
      <c r="L1772" s="57"/>
      <c r="M1772" s="57"/>
      <c r="N1772" s="57"/>
    </row>
    <row r="1773" spans="2:14" ht="18" customHeight="1" x14ac:dyDescent="0.25">
      <c r="B1773" s="57"/>
      <c r="C1773" s="57"/>
      <c r="D1773" s="57"/>
      <c r="E1773" s="57"/>
      <c r="F1773" s="57"/>
      <c r="G1773" s="57"/>
      <c r="H1773" s="57"/>
      <c r="I1773" s="57"/>
      <c r="J1773" s="57"/>
      <c r="K1773" s="57"/>
      <c r="L1773" s="57"/>
      <c r="M1773" s="57"/>
      <c r="N1773" s="57"/>
    </row>
    <row r="1774" spans="2:14" ht="18" customHeight="1" x14ac:dyDescent="0.25">
      <c r="B1774" s="57"/>
      <c r="C1774" s="57"/>
      <c r="D1774" s="57"/>
      <c r="E1774" s="57"/>
      <c r="F1774" s="57"/>
      <c r="G1774" s="57"/>
      <c r="H1774" s="57"/>
      <c r="I1774" s="57"/>
      <c r="J1774" s="57"/>
      <c r="K1774" s="57"/>
      <c r="L1774" s="57"/>
      <c r="M1774" s="57"/>
      <c r="N1774" s="57"/>
    </row>
    <row r="1775" spans="2:14" ht="18" customHeight="1" x14ac:dyDescent="0.25">
      <c r="B1775" s="57"/>
      <c r="C1775" s="57"/>
      <c r="D1775" s="57"/>
      <c r="E1775" s="57"/>
      <c r="F1775" s="57"/>
      <c r="G1775" s="57"/>
      <c r="H1775" s="57"/>
      <c r="I1775" s="57"/>
      <c r="J1775" s="57"/>
      <c r="K1775" s="57"/>
      <c r="L1775" s="57"/>
      <c r="M1775" s="57"/>
      <c r="N1775" s="57"/>
    </row>
    <row r="1776" spans="2:14" ht="18" customHeight="1" x14ac:dyDescent="0.25">
      <c r="B1776" s="57"/>
      <c r="C1776" s="57"/>
      <c r="D1776" s="57"/>
      <c r="E1776" s="57"/>
      <c r="F1776" s="57"/>
      <c r="G1776" s="57"/>
      <c r="H1776" s="57"/>
      <c r="I1776" s="57"/>
      <c r="J1776" s="57"/>
      <c r="K1776" s="57"/>
      <c r="L1776" s="57"/>
      <c r="M1776" s="57"/>
      <c r="N1776" s="57"/>
    </row>
    <row r="1777" spans="2:14" ht="18" customHeight="1" x14ac:dyDescent="0.25">
      <c r="B1777" s="57"/>
      <c r="C1777" s="57"/>
      <c r="D1777" s="57"/>
      <c r="E1777" s="57"/>
      <c r="F1777" s="57"/>
      <c r="G1777" s="57"/>
      <c r="H1777" s="57"/>
      <c r="I1777" s="57"/>
      <c r="J1777" s="57"/>
      <c r="K1777" s="57"/>
      <c r="L1777" s="57"/>
      <c r="M1777" s="57"/>
      <c r="N1777" s="57"/>
    </row>
    <row r="1778" spans="2:14" ht="18" customHeight="1" x14ac:dyDescent="0.25">
      <c r="B1778" s="57"/>
      <c r="C1778" s="57"/>
      <c r="D1778" s="57"/>
      <c r="E1778" s="57"/>
      <c r="F1778" s="57"/>
      <c r="G1778" s="57"/>
      <c r="H1778" s="57"/>
      <c r="I1778" s="57"/>
      <c r="J1778" s="57"/>
      <c r="K1778" s="57"/>
      <c r="L1778" s="57"/>
      <c r="M1778" s="57"/>
      <c r="N1778" s="57"/>
    </row>
    <row r="1779" spans="2:14" ht="18" customHeight="1" x14ac:dyDescent="0.25">
      <c r="B1779" s="57"/>
      <c r="C1779" s="57"/>
      <c r="D1779" s="57"/>
      <c r="E1779" s="57"/>
      <c r="F1779" s="57"/>
      <c r="G1779" s="57"/>
      <c r="H1779" s="57"/>
      <c r="I1779" s="57"/>
      <c r="J1779" s="57"/>
      <c r="K1779" s="57"/>
      <c r="L1779" s="57"/>
      <c r="M1779" s="57"/>
      <c r="N1779" s="57"/>
    </row>
    <row r="1780" spans="2:14" ht="18" customHeight="1" x14ac:dyDescent="0.25">
      <c r="B1780" s="57"/>
      <c r="C1780" s="57"/>
      <c r="D1780" s="57"/>
      <c r="E1780" s="57"/>
      <c r="F1780" s="57"/>
      <c r="G1780" s="57"/>
      <c r="H1780" s="57"/>
      <c r="I1780" s="57"/>
      <c r="J1780" s="57"/>
      <c r="K1780" s="57"/>
      <c r="L1780" s="57"/>
      <c r="M1780" s="57"/>
      <c r="N1780" s="57"/>
    </row>
    <row r="1781" spans="2:14" ht="18" customHeight="1" x14ac:dyDescent="0.25">
      <c r="B1781" s="57"/>
      <c r="C1781" s="57"/>
      <c r="D1781" s="57"/>
      <c r="E1781" s="57"/>
      <c r="F1781" s="57"/>
      <c r="G1781" s="57"/>
      <c r="H1781" s="57"/>
      <c r="I1781" s="57"/>
      <c r="J1781" s="57"/>
      <c r="K1781" s="57"/>
      <c r="L1781" s="57"/>
      <c r="M1781" s="57"/>
      <c r="N1781" s="57"/>
    </row>
    <row r="1782" spans="2:14" ht="18" customHeight="1" x14ac:dyDescent="0.25">
      <c r="B1782" s="57"/>
      <c r="C1782" s="57"/>
      <c r="D1782" s="57"/>
      <c r="E1782" s="57"/>
      <c r="F1782" s="57"/>
      <c r="G1782" s="57"/>
      <c r="H1782" s="57"/>
      <c r="I1782" s="57"/>
      <c r="J1782" s="57"/>
      <c r="K1782" s="57"/>
      <c r="L1782" s="57"/>
      <c r="M1782" s="57"/>
      <c r="N1782" s="57"/>
    </row>
    <row r="1783" spans="2:14" ht="18" customHeight="1" x14ac:dyDescent="0.25">
      <c r="B1783" s="57"/>
      <c r="C1783" s="57"/>
      <c r="D1783" s="57"/>
      <c r="E1783" s="57"/>
      <c r="F1783" s="57"/>
      <c r="G1783" s="57"/>
      <c r="H1783" s="57"/>
      <c r="I1783" s="57"/>
      <c r="J1783" s="57"/>
      <c r="K1783" s="57"/>
      <c r="L1783" s="57"/>
      <c r="M1783" s="57"/>
      <c r="N1783" s="57"/>
    </row>
    <row r="1784" spans="2:14" ht="18" customHeight="1" x14ac:dyDescent="0.25">
      <c r="B1784" s="57"/>
      <c r="C1784" s="57"/>
      <c r="D1784" s="57"/>
      <c r="E1784" s="57"/>
      <c r="F1784" s="57"/>
      <c r="G1784" s="57"/>
      <c r="H1784" s="57"/>
      <c r="I1784" s="57"/>
      <c r="J1784" s="57"/>
      <c r="K1784" s="57"/>
      <c r="L1784" s="57"/>
      <c r="M1784" s="57"/>
      <c r="N1784" s="57"/>
    </row>
    <row r="1785" spans="2:14" ht="18" customHeight="1" x14ac:dyDescent="0.25">
      <c r="B1785" s="57"/>
      <c r="C1785" s="57"/>
      <c r="D1785" s="57"/>
      <c r="E1785" s="57"/>
      <c r="F1785" s="57"/>
      <c r="G1785" s="57"/>
      <c r="H1785" s="57"/>
      <c r="I1785" s="57"/>
      <c r="J1785" s="57"/>
      <c r="K1785" s="57"/>
      <c r="L1785" s="57"/>
      <c r="M1785" s="57"/>
      <c r="N1785" s="57"/>
    </row>
    <row r="1786" spans="2:14" ht="18" customHeight="1" x14ac:dyDescent="0.25">
      <c r="B1786" s="57"/>
      <c r="C1786" s="57"/>
      <c r="D1786" s="57"/>
      <c r="E1786" s="57"/>
      <c r="F1786" s="57"/>
      <c r="G1786" s="57"/>
      <c r="H1786" s="57"/>
      <c r="I1786" s="57"/>
      <c r="J1786" s="57"/>
      <c r="K1786" s="57"/>
      <c r="L1786" s="57"/>
      <c r="M1786" s="57"/>
      <c r="N1786" s="57"/>
    </row>
    <row r="1787" spans="2:14" ht="18" customHeight="1" x14ac:dyDescent="0.25">
      <c r="B1787" s="57"/>
      <c r="C1787" s="57"/>
      <c r="D1787" s="57"/>
      <c r="E1787" s="57"/>
      <c r="F1787" s="57"/>
      <c r="G1787" s="57"/>
      <c r="H1787" s="57"/>
      <c r="I1787" s="57"/>
      <c r="J1787" s="57"/>
      <c r="K1787" s="57"/>
      <c r="L1787" s="57"/>
      <c r="M1787" s="57"/>
      <c r="N1787" s="57"/>
    </row>
    <row r="1788" spans="2:14" ht="18" customHeight="1" x14ac:dyDescent="0.25">
      <c r="B1788" s="57"/>
      <c r="C1788" s="57"/>
      <c r="D1788" s="57"/>
      <c r="E1788" s="57"/>
      <c r="F1788" s="57"/>
      <c r="G1788" s="57"/>
      <c r="H1788" s="57"/>
      <c r="I1788" s="57"/>
      <c r="J1788" s="57"/>
      <c r="K1788" s="57"/>
      <c r="L1788" s="57"/>
      <c r="M1788" s="57"/>
      <c r="N1788" s="57"/>
    </row>
    <row r="1789" spans="2:14" ht="18" customHeight="1" x14ac:dyDescent="0.25">
      <c r="B1789" s="57"/>
      <c r="C1789" s="57"/>
      <c r="D1789" s="57"/>
      <c r="E1789" s="57"/>
      <c r="F1789" s="57"/>
      <c r="G1789" s="57"/>
      <c r="H1789" s="57"/>
      <c r="I1789" s="57"/>
      <c r="J1789" s="57"/>
      <c r="K1789" s="57"/>
      <c r="L1789" s="57"/>
      <c r="M1789" s="57"/>
      <c r="N1789" s="57"/>
    </row>
    <row r="1790" spans="2:14" ht="18" customHeight="1" x14ac:dyDescent="0.25">
      <c r="B1790" s="57"/>
      <c r="C1790" s="57"/>
      <c r="D1790" s="57"/>
      <c r="E1790" s="57"/>
      <c r="F1790" s="57"/>
      <c r="G1790" s="57"/>
      <c r="H1790" s="57"/>
      <c r="I1790" s="57"/>
      <c r="J1790" s="57"/>
      <c r="K1790" s="57"/>
      <c r="L1790" s="57"/>
      <c r="M1790" s="57"/>
      <c r="N1790" s="57"/>
    </row>
    <row r="1791" spans="2:14" ht="18" customHeight="1" x14ac:dyDescent="0.25">
      <c r="B1791" s="57"/>
      <c r="C1791" s="57"/>
      <c r="D1791" s="57"/>
      <c r="E1791" s="57"/>
      <c r="F1791" s="57"/>
      <c r="G1791" s="57"/>
      <c r="H1791" s="57"/>
      <c r="I1791" s="57"/>
      <c r="J1791" s="57"/>
      <c r="K1791" s="57"/>
      <c r="L1791" s="57"/>
      <c r="M1791" s="57"/>
      <c r="N1791" s="57"/>
    </row>
    <row r="1792" spans="2:14" ht="18" customHeight="1" x14ac:dyDescent="0.25">
      <c r="B1792" s="57"/>
      <c r="C1792" s="57"/>
      <c r="D1792" s="57"/>
      <c r="E1792" s="57"/>
      <c r="F1792" s="57"/>
      <c r="G1792" s="57"/>
      <c r="H1792" s="57"/>
      <c r="I1792" s="57"/>
      <c r="J1792" s="57"/>
      <c r="K1792" s="57"/>
      <c r="L1792" s="57"/>
      <c r="M1792" s="57"/>
      <c r="N1792" s="57"/>
    </row>
    <row r="1793" spans="2:14" ht="18" customHeight="1" x14ac:dyDescent="0.25">
      <c r="B1793" s="57"/>
      <c r="C1793" s="57"/>
      <c r="D1793" s="57"/>
      <c r="E1793" s="57"/>
      <c r="F1793" s="57"/>
      <c r="G1793" s="57"/>
      <c r="H1793" s="57"/>
      <c r="I1793" s="57"/>
      <c r="J1793" s="57"/>
      <c r="K1793" s="57"/>
      <c r="L1793" s="57"/>
      <c r="M1793" s="57"/>
      <c r="N1793" s="57"/>
    </row>
    <row r="1794" spans="2:14" ht="18" customHeight="1" x14ac:dyDescent="0.25">
      <c r="B1794" s="57"/>
      <c r="C1794" s="57"/>
      <c r="D1794" s="57"/>
      <c r="E1794" s="57"/>
      <c r="F1794" s="57"/>
      <c r="G1794" s="57"/>
      <c r="H1794" s="57"/>
      <c r="I1794" s="57"/>
      <c r="J1794" s="57"/>
      <c r="K1794" s="57"/>
      <c r="L1794" s="57"/>
      <c r="M1794" s="57"/>
      <c r="N1794" s="57"/>
    </row>
    <row r="1795" spans="2:14" ht="18" customHeight="1" x14ac:dyDescent="0.25">
      <c r="B1795" s="57"/>
      <c r="C1795" s="57"/>
      <c r="D1795" s="57"/>
      <c r="E1795" s="57"/>
      <c r="F1795" s="57"/>
      <c r="G1795" s="57"/>
      <c r="H1795" s="57"/>
      <c r="I1795" s="57"/>
      <c r="J1795" s="57"/>
      <c r="K1795" s="57"/>
      <c r="L1795" s="57"/>
      <c r="M1795" s="57"/>
      <c r="N1795" s="57"/>
    </row>
    <row r="1796" spans="2:14" ht="18" customHeight="1" x14ac:dyDescent="0.25">
      <c r="B1796" s="57"/>
      <c r="C1796" s="57"/>
      <c r="D1796" s="57"/>
      <c r="E1796" s="57"/>
      <c r="F1796" s="57"/>
      <c r="G1796" s="57"/>
      <c r="H1796" s="57"/>
      <c r="I1796" s="57"/>
      <c r="J1796" s="57"/>
      <c r="K1796" s="57"/>
      <c r="L1796" s="57"/>
      <c r="M1796" s="57"/>
      <c r="N1796" s="57"/>
    </row>
    <row r="1797" spans="2:14" ht="18" customHeight="1" x14ac:dyDescent="0.25">
      <c r="B1797" s="57"/>
      <c r="C1797" s="57"/>
      <c r="D1797" s="57"/>
      <c r="E1797" s="57"/>
      <c r="F1797" s="57"/>
      <c r="G1797" s="57"/>
      <c r="H1797" s="57"/>
      <c r="I1797" s="57"/>
      <c r="J1797" s="57"/>
      <c r="K1797" s="57"/>
      <c r="L1797" s="57"/>
      <c r="M1797" s="57"/>
      <c r="N1797" s="57"/>
    </row>
    <row r="1798" spans="2:14" ht="18" customHeight="1" x14ac:dyDescent="0.25">
      <c r="B1798" s="57"/>
      <c r="C1798" s="57"/>
      <c r="D1798" s="57"/>
      <c r="E1798" s="57"/>
      <c r="F1798" s="57"/>
      <c r="G1798" s="57"/>
      <c r="H1798" s="57"/>
      <c r="I1798" s="57"/>
      <c r="J1798" s="57"/>
      <c r="K1798" s="57"/>
      <c r="L1798" s="57"/>
      <c r="M1798" s="57"/>
      <c r="N1798" s="57"/>
    </row>
    <row r="1799" spans="2:14" ht="18" customHeight="1" x14ac:dyDescent="0.25">
      <c r="B1799" s="57"/>
      <c r="C1799" s="57"/>
      <c r="D1799" s="57"/>
      <c r="E1799" s="57"/>
      <c r="F1799" s="57"/>
      <c r="G1799" s="57"/>
      <c r="H1799" s="57"/>
      <c r="I1799" s="57"/>
      <c r="J1799" s="57"/>
      <c r="K1799" s="57"/>
      <c r="L1799" s="57"/>
      <c r="M1799" s="57"/>
      <c r="N1799" s="57"/>
    </row>
    <row r="1800" spans="2:14" ht="18" customHeight="1" x14ac:dyDescent="0.25">
      <c r="B1800" s="57"/>
      <c r="C1800" s="57"/>
      <c r="D1800" s="57"/>
      <c r="E1800" s="57"/>
      <c r="F1800" s="57"/>
      <c r="G1800" s="57"/>
      <c r="H1800" s="57"/>
      <c r="I1800" s="57"/>
      <c r="J1800" s="57"/>
      <c r="K1800" s="57"/>
      <c r="L1800" s="57"/>
      <c r="M1800" s="57"/>
      <c r="N1800" s="57"/>
    </row>
    <row r="1801" spans="2:14" ht="18" customHeight="1" x14ac:dyDescent="0.25">
      <c r="B1801" s="57"/>
      <c r="C1801" s="57"/>
      <c r="D1801" s="57"/>
      <c r="E1801" s="57"/>
      <c r="F1801" s="57"/>
      <c r="G1801" s="57"/>
      <c r="H1801" s="57"/>
      <c r="I1801" s="57"/>
      <c r="J1801" s="57"/>
      <c r="K1801" s="57"/>
      <c r="L1801" s="57"/>
      <c r="M1801" s="57"/>
      <c r="N1801" s="57"/>
    </row>
    <row r="1802" spans="2:14" ht="18" customHeight="1" x14ac:dyDescent="0.25">
      <c r="B1802" s="57"/>
      <c r="C1802" s="57"/>
      <c r="D1802" s="57"/>
      <c r="E1802" s="57"/>
      <c r="F1802" s="57"/>
      <c r="G1802" s="57"/>
      <c r="H1802" s="57"/>
      <c r="I1802" s="57"/>
      <c r="J1802" s="57"/>
      <c r="K1802" s="57"/>
      <c r="L1802" s="57"/>
      <c r="M1802" s="57"/>
      <c r="N1802" s="57"/>
    </row>
    <row r="1803" spans="2:14" ht="18" customHeight="1" x14ac:dyDescent="0.25">
      <c r="B1803" s="57"/>
      <c r="C1803" s="57"/>
      <c r="D1803" s="57"/>
      <c r="E1803" s="57"/>
      <c r="F1803" s="57"/>
      <c r="G1803" s="57"/>
      <c r="H1803" s="57"/>
      <c r="I1803" s="57"/>
      <c r="J1803" s="57"/>
      <c r="K1803" s="57"/>
      <c r="L1803" s="57"/>
      <c r="M1803" s="57"/>
      <c r="N1803" s="57"/>
    </row>
    <row r="1804" spans="2:14" ht="18" customHeight="1" x14ac:dyDescent="0.25">
      <c r="B1804" s="57"/>
      <c r="C1804" s="57"/>
      <c r="D1804" s="57"/>
      <c r="E1804" s="57"/>
      <c r="F1804" s="57"/>
      <c r="G1804" s="57"/>
      <c r="H1804" s="57"/>
      <c r="I1804" s="57"/>
      <c r="J1804" s="57"/>
      <c r="K1804" s="57"/>
      <c r="L1804" s="57"/>
      <c r="M1804" s="57"/>
      <c r="N1804" s="57"/>
    </row>
    <row r="1805" spans="2:14" ht="18" customHeight="1" x14ac:dyDescent="0.25">
      <c r="B1805" s="57"/>
      <c r="C1805" s="57"/>
      <c r="D1805" s="57"/>
      <c r="E1805" s="57"/>
      <c r="F1805" s="57"/>
      <c r="G1805" s="57"/>
      <c r="H1805" s="57"/>
      <c r="I1805" s="57"/>
      <c r="J1805" s="57"/>
      <c r="K1805" s="57"/>
      <c r="L1805" s="57"/>
      <c r="M1805" s="57"/>
      <c r="N1805" s="57"/>
    </row>
    <row r="1806" spans="2:14" ht="18" customHeight="1" x14ac:dyDescent="0.25">
      <c r="B1806" s="57"/>
      <c r="C1806" s="57"/>
      <c r="D1806" s="57"/>
      <c r="E1806" s="57"/>
      <c r="F1806" s="57"/>
      <c r="G1806" s="57"/>
      <c r="H1806" s="57"/>
      <c r="I1806" s="57"/>
      <c r="J1806" s="57"/>
      <c r="K1806" s="57"/>
      <c r="L1806" s="57"/>
      <c r="M1806" s="57"/>
      <c r="N1806" s="57"/>
    </row>
    <row r="1807" spans="2:14" ht="18" customHeight="1" x14ac:dyDescent="0.25">
      <c r="B1807" s="57"/>
      <c r="C1807" s="57"/>
      <c r="D1807" s="57"/>
      <c r="E1807" s="57"/>
      <c r="F1807" s="57"/>
      <c r="G1807" s="57"/>
      <c r="H1807" s="57"/>
      <c r="I1807" s="57"/>
      <c r="J1807" s="57"/>
      <c r="K1807" s="57"/>
      <c r="L1807" s="57"/>
      <c r="M1807" s="57"/>
      <c r="N1807" s="57"/>
    </row>
    <row r="1808" spans="2:14" ht="18" customHeight="1" x14ac:dyDescent="0.25">
      <c r="B1808" s="57"/>
      <c r="C1808" s="57"/>
      <c r="D1808" s="57"/>
      <c r="E1808" s="57"/>
      <c r="F1808" s="57"/>
      <c r="G1808" s="57"/>
      <c r="H1808" s="57"/>
      <c r="I1808" s="57"/>
      <c r="J1808" s="57"/>
      <c r="K1808" s="57"/>
      <c r="L1808" s="57"/>
      <c r="M1808" s="57"/>
      <c r="N1808" s="57"/>
    </row>
    <row r="1809" spans="2:14" ht="18" customHeight="1" x14ac:dyDescent="0.25">
      <c r="B1809" s="57"/>
      <c r="C1809" s="57"/>
      <c r="D1809" s="57"/>
      <c r="E1809" s="57"/>
      <c r="F1809" s="57"/>
      <c r="G1809" s="57"/>
      <c r="H1809" s="57"/>
      <c r="I1809" s="57"/>
      <c r="J1809" s="57"/>
      <c r="K1809" s="57"/>
      <c r="L1809" s="57"/>
      <c r="M1809" s="57"/>
      <c r="N1809" s="57"/>
    </row>
    <row r="1810" spans="2:14" ht="18" customHeight="1" x14ac:dyDescent="0.25">
      <c r="B1810" s="57"/>
      <c r="C1810" s="57"/>
      <c r="D1810" s="57"/>
      <c r="E1810" s="57"/>
      <c r="F1810" s="57"/>
      <c r="G1810" s="57"/>
      <c r="H1810" s="57"/>
      <c r="I1810" s="57"/>
      <c r="J1810" s="57"/>
      <c r="K1810" s="57"/>
      <c r="L1810" s="57"/>
      <c r="M1810" s="57"/>
      <c r="N1810" s="57"/>
    </row>
    <row r="1811" spans="2:14" ht="18" customHeight="1" x14ac:dyDescent="0.25">
      <c r="B1811" s="57"/>
      <c r="C1811" s="57"/>
      <c r="D1811" s="57"/>
      <c r="E1811" s="57"/>
      <c r="F1811" s="57"/>
      <c r="G1811" s="57"/>
      <c r="H1811" s="57"/>
      <c r="I1811" s="57"/>
      <c r="J1811" s="57"/>
      <c r="K1811" s="57"/>
      <c r="L1811" s="57"/>
      <c r="M1811" s="57"/>
      <c r="N1811" s="57"/>
    </row>
    <row r="1812" spans="2:14" ht="18" customHeight="1" x14ac:dyDescent="0.25">
      <c r="B1812" s="57"/>
      <c r="C1812" s="57"/>
      <c r="D1812" s="57"/>
      <c r="E1812" s="57"/>
      <c r="F1812" s="57"/>
      <c r="G1812" s="57"/>
      <c r="H1812" s="57"/>
      <c r="I1812" s="57"/>
      <c r="J1812" s="57"/>
      <c r="K1812" s="57"/>
      <c r="L1812" s="57"/>
      <c r="M1812" s="57"/>
      <c r="N1812" s="57"/>
    </row>
    <row r="1813" spans="2:14" ht="18" customHeight="1" x14ac:dyDescent="0.25">
      <c r="B1813" s="57"/>
      <c r="C1813" s="57"/>
      <c r="D1813" s="57"/>
      <c r="E1813" s="57"/>
      <c r="F1813" s="57"/>
      <c r="G1813" s="57"/>
      <c r="H1813" s="57"/>
      <c r="I1813" s="57"/>
      <c r="J1813" s="57"/>
      <c r="K1813" s="57"/>
      <c r="L1813" s="57"/>
      <c r="M1813" s="57"/>
      <c r="N1813" s="57"/>
    </row>
    <row r="1814" spans="2:14" ht="18" customHeight="1" x14ac:dyDescent="0.25">
      <c r="B1814" s="57"/>
      <c r="C1814" s="57"/>
      <c r="D1814" s="57"/>
      <c r="E1814" s="57"/>
      <c r="F1814" s="57"/>
      <c r="G1814" s="57"/>
      <c r="H1814" s="57"/>
      <c r="I1814" s="57"/>
      <c r="J1814" s="57"/>
      <c r="K1814" s="57"/>
      <c r="L1814" s="57"/>
      <c r="M1814" s="57"/>
      <c r="N1814" s="57"/>
    </row>
    <row r="1815" spans="2:14" ht="18" customHeight="1" x14ac:dyDescent="0.25">
      <c r="B1815" s="57"/>
      <c r="C1815" s="57"/>
      <c r="D1815" s="57"/>
      <c r="E1815" s="57"/>
      <c r="F1815" s="57"/>
      <c r="G1815" s="57"/>
      <c r="H1815" s="57"/>
      <c r="I1815" s="57"/>
      <c r="J1815" s="57"/>
      <c r="K1815" s="57"/>
      <c r="L1815" s="57"/>
      <c r="M1815" s="57"/>
      <c r="N1815" s="57"/>
    </row>
    <row r="1816" spans="2:14" ht="18" customHeight="1" x14ac:dyDescent="0.25">
      <c r="B1816" s="57"/>
      <c r="C1816" s="57"/>
      <c r="D1816" s="57"/>
      <c r="E1816" s="57"/>
      <c r="F1816" s="57"/>
      <c r="G1816" s="57"/>
      <c r="H1816" s="57"/>
      <c r="I1816" s="57"/>
      <c r="J1816" s="57"/>
      <c r="K1816" s="57"/>
      <c r="L1816" s="57"/>
      <c r="M1816" s="57"/>
      <c r="N1816" s="57"/>
    </row>
    <row r="1817" spans="2:14" ht="18" customHeight="1" x14ac:dyDescent="0.25">
      <c r="B1817" s="57"/>
      <c r="C1817" s="57"/>
      <c r="D1817" s="57"/>
      <c r="E1817" s="57"/>
      <c r="F1817" s="57"/>
      <c r="G1817" s="57"/>
      <c r="H1817" s="57"/>
      <c r="I1817" s="57"/>
      <c r="J1817" s="57"/>
      <c r="K1817" s="57"/>
      <c r="L1817" s="57"/>
      <c r="M1817" s="57"/>
      <c r="N1817" s="57"/>
    </row>
    <row r="1818" spans="2:14" ht="18" customHeight="1" x14ac:dyDescent="0.25">
      <c r="B1818" s="57"/>
      <c r="C1818" s="57"/>
      <c r="D1818" s="57"/>
      <c r="E1818" s="57"/>
      <c r="F1818" s="57"/>
      <c r="G1818" s="57"/>
      <c r="H1818" s="57"/>
      <c r="I1818" s="57"/>
      <c r="J1818" s="57"/>
      <c r="K1818" s="57"/>
      <c r="L1818" s="57"/>
      <c r="M1818" s="57"/>
      <c r="N1818" s="57"/>
    </row>
    <row r="1819" spans="2:14" ht="18" customHeight="1" x14ac:dyDescent="0.25">
      <c r="B1819" s="57"/>
      <c r="C1819" s="57"/>
      <c r="D1819" s="57"/>
      <c r="E1819" s="57"/>
      <c r="F1819" s="57"/>
      <c r="G1819" s="57"/>
      <c r="H1819" s="57"/>
      <c r="I1819" s="57"/>
      <c r="J1819" s="57"/>
      <c r="K1819" s="57"/>
      <c r="L1819" s="57"/>
      <c r="M1819" s="57"/>
      <c r="N1819" s="57"/>
    </row>
    <row r="1820" spans="2:14" ht="18" customHeight="1" x14ac:dyDescent="0.25">
      <c r="B1820" s="57"/>
      <c r="C1820" s="57"/>
      <c r="D1820" s="57"/>
      <c r="E1820" s="57"/>
      <c r="F1820" s="57"/>
      <c r="G1820" s="57"/>
      <c r="H1820" s="57"/>
      <c r="I1820" s="57"/>
      <c r="J1820" s="57"/>
      <c r="K1820" s="57"/>
      <c r="L1820" s="57"/>
      <c r="M1820" s="57"/>
      <c r="N1820" s="57"/>
    </row>
    <row r="1821" spans="2:14" ht="18" customHeight="1" x14ac:dyDescent="0.25">
      <c r="B1821" s="57"/>
      <c r="C1821" s="57"/>
      <c r="D1821" s="57"/>
      <c r="E1821" s="57"/>
      <c r="F1821" s="57"/>
      <c r="G1821" s="57"/>
      <c r="H1821" s="57"/>
      <c r="I1821" s="57"/>
      <c r="J1821" s="57"/>
      <c r="K1821" s="57"/>
      <c r="L1821" s="57"/>
      <c r="M1821" s="57"/>
      <c r="N1821" s="57"/>
    </row>
    <row r="1822" spans="2:14" ht="18" customHeight="1" x14ac:dyDescent="0.25">
      <c r="B1822" s="57"/>
      <c r="C1822" s="57"/>
      <c r="D1822" s="57"/>
      <c r="E1822" s="57"/>
      <c r="F1822" s="57"/>
      <c r="G1822" s="57"/>
      <c r="H1822" s="57"/>
      <c r="I1822" s="57"/>
      <c r="J1822" s="57"/>
      <c r="K1822" s="57"/>
      <c r="L1822" s="57"/>
      <c r="M1822" s="57"/>
      <c r="N1822" s="57"/>
    </row>
    <row r="1823" spans="2:14" ht="18" customHeight="1" x14ac:dyDescent="0.25">
      <c r="B1823" s="57"/>
      <c r="C1823" s="57"/>
      <c r="D1823" s="57"/>
      <c r="E1823" s="57"/>
      <c r="F1823" s="57"/>
      <c r="G1823" s="57"/>
      <c r="H1823" s="57"/>
      <c r="I1823" s="57"/>
      <c r="J1823" s="57"/>
      <c r="K1823" s="57"/>
      <c r="L1823" s="57"/>
      <c r="M1823" s="57"/>
      <c r="N1823" s="57"/>
    </row>
    <row r="1824" spans="2:14" ht="18" customHeight="1" x14ac:dyDescent="0.25">
      <c r="B1824" s="57"/>
      <c r="C1824" s="57"/>
      <c r="D1824" s="57"/>
      <c r="E1824" s="57"/>
      <c r="F1824" s="57"/>
      <c r="G1824" s="57"/>
      <c r="H1824" s="57"/>
      <c r="I1824" s="57"/>
      <c r="J1824" s="57"/>
      <c r="K1824" s="57"/>
      <c r="L1824" s="57"/>
      <c r="M1824" s="57"/>
      <c r="N1824" s="57"/>
    </row>
    <row r="1825" spans="2:14" ht="18" customHeight="1" x14ac:dyDescent="0.25">
      <c r="B1825" s="57"/>
      <c r="C1825" s="57"/>
      <c r="D1825" s="57"/>
      <c r="E1825" s="57"/>
      <c r="F1825" s="57"/>
      <c r="G1825" s="57"/>
      <c r="H1825" s="57"/>
      <c r="I1825" s="57"/>
      <c r="J1825" s="57"/>
      <c r="K1825" s="57"/>
      <c r="L1825" s="57"/>
      <c r="M1825" s="57"/>
      <c r="N1825" s="57"/>
    </row>
    <row r="1826" spans="2:14" ht="18" customHeight="1" x14ac:dyDescent="0.25">
      <c r="B1826" s="57"/>
      <c r="C1826" s="57"/>
      <c r="D1826" s="57"/>
      <c r="E1826" s="57"/>
      <c r="F1826" s="57"/>
      <c r="G1826" s="57"/>
      <c r="H1826" s="57"/>
      <c r="I1826" s="57"/>
      <c r="J1826" s="57"/>
      <c r="K1826" s="57"/>
      <c r="L1826" s="57"/>
      <c r="M1826" s="57"/>
      <c r="N1826" s="57"/>
    </row>
    <row r="1827" spans="2:14" ht="18" customHeight="1" x14ac:dyDescent="0.25">
      <c r="B1827" s="57"/>
      <c r="C1827" s="57"/>
      <c r="D1827" s="57"/>
      <c r="E1827" s="57"/>
      <c r="F1827" s="57"/>
      <c r="G1827" s="57"/>
      <c r="H1827" s="57"/>
      <c r="I1827" s="57"/>
      <c r="J1827" s="57"/>
      <c r="K1827" s="57"/>
      <c r="L1827" s="57"/>
      <c r="M1827" s="57"/>
      <c r="N1827" s="57"/>
    </row>
    <row r="1828" spans="2:14" ht="18" customHeight="1" x14ac:dyDescent="0.25">
      <c r="B1828" s="57"/>
      <c r="C1828" s="57"/>
      <c r="D1828" s="57"/>
      <c r="E1828" s="57"/>
      <c r="F1828" s="57"/>
      <c r="G1828" s="57"/>
      <c r="H1828" s="57"/>
      <c r="I1828" s="57"/>
      <c r="J1828" s="57"/>
      <c r="K1828" s="57"/>
      <c r="L1828" s="57"/>
      <c r="M1828" s="57"/>
      <c r="N1828" s="57"/>
    </row>
    <row r="1829" spans="2:14" ht="18" customHeight="1" x14ac:dyDescent="0.25">
      <c r="B1829" s="57"/>
      <c r="C1829" s="57"/>
      <c r="D1829" s="57"/>
      <c r="E1829" s="57"/>
      <c r="F1829" s="57"/>
      <c r="G1829" s="57"/>
      <c r="H1829" s="57"/>
      <c r="I1829" s="57"/>
      <c r="J1829" s="57"/>
      <c r="K1829" s="57"/>
      <c r="L1829" s="57"/>
      <c r="M1829" s="57"/>
      <c r="N1829" s="57"/>
    </row>
    <row r="1830" spans="2:14" ht="18" customHeight="1" x14ac:dyDescent="0.25">
      <c r="B1830" s="57"/>
      <c r="C1830" s="57"/>
      <c r="D1830" s="57"/>
      <c r="E1830" s="57"/>
      <c r="F1830" s="57"/>
      <c r="G1830" s="57"/>
      <c r="H1830" s="57"/>
      <c r="I1830" s="57"/>
      <c r="J1830" s="57"/>
      <c r="K1830" s="57"/>
      <c r="L1830" s="57"/>
      <c r="M1830" s="57"/>
      <c r="N1830" s="57"/>
    </row>
    <row r="1831" spans="2:14" ht="18" customHeight="1" x14ac:dyDescent="0.25">
      <c r="B1831" s="57"/>
      <c r="C1831" s="57"/>
      <c r="D1831" s="57"/>
      <c r="E1831" s="57"/>
      <c r="F1831" s="57"/>
      <c r="G1831" s="57"/>
      <c r="H1831" s="57"/>
      <c r="I1831" s="57"/>
      <c r="J1831" s="57"/>
      <c r="K1831" s="57"/>
      <c r="L1831" s="57"/>
      <c r="M1831" s="57"/>
      <c r="N1831" s="57"/>
    </row>
    <row r="1832" spans="2:14" ht="18" customHeight="1" x14ac:dyDescent="0.25">
      <c r="B1832" s="57"/>
      <c r="C1832" s="57"/>
      <c r="D1832" s="57"/>
      <c r="E1832" s="57"/>
      <c r="F1832" s="57"/>
      <c r="G1832" s="57"/>
      <c r="H1832" s="57"/>
      <c r="I1832" s="57"/>
      <c r="J1832" s="57"/>
      <c r="K1832" s="57"/>
      <c r="L1832" s="57"/>
      <c r="M1832" s="57"/>
      <c r="N1832" s="57"/>
    </row>
    <row r="1833" spans="2:14" ht="18" customHeight="1" x14ac:dyDescent="0.25">
      <c r="B1833" s="57"/>
      <c r="C1833" s="57"/>
      <c r="D1833" s="57"/>
      <c r="E1833" s="57"/>
      <c r="F1833" s="57"/>
      <c r="G1833" s="57"/>
      <c r="H1833" s="57"/>
      <c r="I1833" s="57"/>
      <c r="J1833" s="57"/>
      <c r="K1833" s="57"/>
      <c r="L1833" s="57"/>
      <c r="M1833" s="57"/>
      <c r="N1833" s="57"/>
    </row>
    <row r="1834" spans="2:14" ht="18" customHeight="1" x14ac:dyDescent="0.25">
      <c r="B1834" s="57"/>
      <c r="C1834" s="57"/>
      <c r="D1834" s="57"/>
      <c r="E1834" s="57"/>
      <c r="F1834" s="57"/>
      <c r="G1834" s="57"/>
      <c r="H1834" s="57"/>
      <c r="I1834" s="57"/>
      <c r="J1834" s="57"/>
      <c r="K1834" s="57"/>
      <c r="L1834" s="57"/>
      <c r="M1834" s="57"/>
      <c r="N1834" s="57"/>
    </row>
    <row r="1835" spans="2:14" ht="18" customHeight="1" x14ac:dyDescent="0.25">
      <c r="B1835" s="57"/>
      <c r="C1835" s="57"/>
      <c r="D1835" s="57"/>
      <c r="E1835" s="57"/>
      <c r="F1835" s="57"/>
      <c r="G1835" s="57"/>
      <c r="H1835" s="57"/>
      <c r="I1835" s="57"/>
      <c r="J1835" s="57"/>
      <c r="K1835" s="57"/>
      <c r="L1835" s="57"/>
      <c r="M1835" s="57"/>
      <c r="N1835" s="57"/>
    </row>
    <row r="1836" spans="2:14" ht="18" customHeight="1" x14ac:dyDescent="0.25">
      <c r="B1836" s="57"/>
      <c r="C1836" s="57"/>
      <c r="D1836" s="57"/>
      <c r="E1836" s="57"/>
      <c r="F1836" s="57"/>
      <c r="G1836" s="57"/>
      <c r="H1836" s="57"/>
      <c r="I1836" s="57"/>
      <c r="J1836" s="57"/>
      <c r="K1836" s="57"/>
      <c r="L1836" s="57"/>
      <c r="M1836" s="57"/>
      <c r="N1836" s="57"/>
    </row>
    <row r="1837" spans="2:14" ht="18" customHeight="1" x14ac:dyDescent="0.25">
      <c r="B1837" s="57"/>
      <c r="C1837" s="57"/>
      <c r="D1837" s="57"/>
      <c r="E1837" s="57"/>
      <c r="F1837" s="57"/>
      <c r="G1837" s="57"/>
      <c r="H1837" s="57"/>
      <c r="I1837" s="57"/>
      <c r="J1837" s="57"/>
      <c r="K1837" s="57"/>
      <c r="L1837" s="57"/>
      <c r="M1837" s="57"/>
      <c r="N1837" s="57"/>
    </row>
    <row r="1838" spans="2:14" ht="18" customHeight="1" x14ac:dyDescent="0.25">
      <c r="B1838" s="57"/>
      <c r="C1838" s="57"/>
      <c r="D1838" s="57"/>
      <c r="E1838" s="57"/>
      <c r="F1838" s="57"/>
      <c r="G1838" s="57"/>
      <c r="H1838" s="57"/>
      <c r="I1838" s="57"/>
      <c r="J1838" s="57"/>
      <c r="K1838" s="57"/>
      <c r="L1838" s="57"/>
      <c r="M1838" s="57"/>
      <c r="N1838" s="57"/>
    </row>
    <row r="1839" spans="2:14" ht="18" customHeight="1" x14ac:dyDescent="0.25">
      <c r="B1839" s="57"/>
      <c r="C1839" s="57"/>
      <c r="D1839" s="57"/>
      <c r="E1839" s="57"/>
      <c r="F1839" s="57"/>
      <c r="G1839" s="57"/>
      <c r="H1839" s="57"/>
      <c r="I1839" s="57"/>
      <c r="J1839" s="57"/>
      <c r="K1839" s="57"/>
      <c r="L1839" s="57"/>
      <c r="M1839" s="57"/>
      <c r="N1839" s="57"/>
    </row>
    <row r="1840" spans="2:14" ht="18" customHeight="1" x14ac:dyDescent="0.25">
      <c r="B1840" s="57"/>
      <c r="C1840" s="57"/>
      <c r="D1840" s="57"/>
      <c r="E1840" s="57"/>
      <c r="F1840" s="57"/>
      <c r="G1840" s="57"/>
      <c r="H1840" s="57"/>
      <c r="I1840" s="57"/>
      <c r="J1840" s="57"/>
      <c r="K1840" s="57"/>
      <c r="L1840" s="57"/>
      <c r="M1840" s="57"/>
      <c r="N1840" s="57"/>
    </row>
    <row r="1841" spans="2:14" ht="18" customHeight="1" x14ac:dyDescent="0.25">
      <c r="B1841" s="57"/>
      <c r="C1841" s="57"/>
      <c r="D1841" s="57"/>
      <c r="E1841" s="57"/>
      <c r="F1841" s="57"/>
      <c r="G1841" s="57"/>
      <c r="H1841" s="57"/>
      <c r="I1841" s="57"/>
      <c r="J1841" s="57"/>
      <c r="K1841" s="57"/>
      <c r="L1841" s="57"/>
      <c r="M1841" s="57"/>
      <c r="N1841" s="57"/>
    </row>
    <row r="1842" spans="2:14" ht="18" customHeight="1" x14ac:dyDescent="0.25">
      <c r="B1842" s="57"/>
      <c r="C1842" s="57"/>
      <c r="D1842" s="57"/>
      <c r="E1842" s="57"/>
      <c r="F1842" s="57"/>
      <c r="G1842" s="57"/>
      <c r="H1842" s="57"/>
      <c r="I1842" s="57"/>
      <c r="J1842" s="57"/>
      <c r="K1842" s="57"/>
      <c r="L1842" s="57"/>
      <c r="M1842" s="57"/>
      <c r="N1842" s="57"/>
    </row>
    <row r="1843" spans="2:14" ht="18" customHeight="1" x14ac:dyDescent="0.25">
      <c r="B1843" s="57"/>
      <c r="C1843" s="57"/>
      <c r="D1843" s="57"/>
      <c r="E1843" s="57"/>
      <c r="F1843" s="57"/>
      <c r="G1843" s="57"/>
      <c r="H1843" s="57"/>
      <c r="I1843" s="57"/>
      <c r="J1843" s="57"/>
      <c r="K1843" s="57"/>
      <c r="L1843" s="57"/>
      <c r="M1843" s="57"/>
      <c r="N1843" s="57"/>
    </row>
    <row r="1844" spans="2:14" ht="18" customHeight="1" x14ac:dyDescent="0.25">
      <c r="B1844" s="57"/>
      <c r="C1844" s="57"/>
      <c r="D1844" s="57"/>
      <c r="E1844" s="57"/>
      <c r="F1844" s="57"/>
      <c r="G1844" s="57"/>
      <c r="H1844" s="57"/>
      <c r="I1844" s="57"/>
      <c r="J1844" s="57"/>
      <c r="K1844" s="57"/>
      <c r="L1844" s="57"/>
      <c r="M1844" s="57"/>
      <c r="N1844" s="57"/>
    </row>
    <row r="1845" spans="2:14" ht="18" customHeight="1" x14ac:dyDescent="0.25">
      <c r="B1845" s="57"/>
      <c r="C1845" s="57"/>
      <c r="D1845" s="57"/>
      <c r="E1845" s="57"/>
      <c r="F1845" s="57"/>
      <c r="G1845" s="57"/>
      <c r="H1845" s="57"/>
      <c r="I1845" s="57"/>
      <c r="J1845" s="57"/>
      <c r="K1845" s="57"/>
      <c r="L1845" s="57"/>
      <c r="M1845" s="57"/>
      <c r="N1845" s="57"/>
    </row>
    <row r="1846" spans="2:14" ht="18" customHeight="1" x14ac:dyDescent="0.25">
      <c r="B1846" s="57"/>
      <c r="C1846" s="57"/>
      <c r="D1846" s="57"/>
      <c r="E1846" s="57"/>
      <c r="F1846" s="57"/>
      <c r="G1846" s="57"/>
      <c r="H1846" s="57"/>
      <c r="I1846" s="57"/>
      <c r="J1846" s="57"/>
      <c r="K1846" s="57"/>
      <c r="L1846" s="57"/>
      <c r="M1846" s="57"/>
      <c r="N1846" s="57"/>
    </row>
    <row r="1847" spans="2:14" ht="18" customHeight="1" x14ac:dyDescent="0.25">
      <c r="B1847" s="57"/>
      <c r="C1847" s="57"/>
      <c r="D1847" s="57"/>
      <c r="E1847" s="57"/>
      <c r="F1847" s="57"/>
      <c r="G1847" s="57"/>
      <c r="H1847" s="57"/>
      <c r="I1847" s="57"/>
      <c r="J1847" s="57"/>
      <c r="K1847" s="57"/>
      <c r="L1847" s="57"/>
      <c r="M1847" s="57"/>
      <c r="N1847" s="57"/>
    </row>
    <row r="1848" spans="2:14" ht="18" customHeight="1" x14ac:dyDescent="0.25">
      <c r="B1848" s="57"/>
      <c r="C1848" s="57"/>
      <c r="D1848" s="57"/>
      <c r="E1848" s="57"/>
      <c r="F1848" s="57"/>
      <c r="G1848" s="57"/>
      <c r="H1848" s="57"/>
      <c r="I1848" s="57"/>
      <c r="J1848" s="57"/>
      <c r="K1848" s="57"/>
      <c r="L1848" s="57"/>
      <c r="M1848" s="57"/>
      <c r="N1848" s="57"/>
    </row>
    <row r="1849" spans="2:14" ht="18" customHeight="1" x14ac:dyDescent="0.25">
      <c r="B1849" s="57"/>
      <c r="C1849" s="57"/>
      <c r="D1849" s="57"/>
      <c r="E1849" s="57"/>
      <c r="F1849" s="57"/>
      <c r="G1849" s="57"/>
      <c r="H1849" s="57"/>
      <c r="I1849" s="57"/>
      <c r="J1849" s="57"/>
      <c r="K1849" s="57"/>
      <c r="L1849" s="57"/>
      <c r="M1849" s="57"/>
      <c r="N1849" s="57"/>
    </row>
    <row r="1850" spans="2:14" ht="18" customHeight="1" x14ac:dyDescent="0.25">
      <c r="B1850" s="57"/>
      <c r="C1850" s="57"/>
      <c r="D1850" s="57"/>
      <c r="E1850" s="57"/>
      <c r="F1850" s="57"/>
      <c r="G1850" s="57"/>
      <c r="H1850" s="57"/>
      <c r="I1850" s="57"/>
      <c r="J1850" s="57"/>
      <c r="K1850" s="57"/>
      <c r="L1850" s="57"/>
      <c r="M1850" s="57"/>
      <c r="N1850" s="57"/>
    </row>
    <row r="1851" spans="2:14" ht="18" customHeight="1" x14ac:dyDescent="0.25">
      <c r="B1851" s="57"/>
      <c r="C1851" s="57"/>
      <c r="D1851" s="57"/>
      <c r="E1851" s="57"/>
      <c r="F1851" s="57"/>
      <c r="G1851" s="57"/>
      <c r="H1851" s="57"/>
      <c r="I1851" s="57"/>
      <c r="J1851" s="57"/>
      <c r="K1851" s="57"/>
      <c r="L1851" s="57"/>
      <c r="M1851" s="57"/>
      <c r="N1851" s="57"/>
    </row>
    <row r="1852" spans="2:14" ht="18" customHeight="1" x14ac:dyDescent="0.25">
      <c r="B1852" s="57"/>
      <c r="C1852" s="57"/>
      <c r="D1852" s="57"/>
      <c r="E1852" s="57"/>
      <c r="F1852" s="57"/>
      <c r="G1852" s="57"/>
      <c r="H1852" s="57"/>
      <c r="I1852" s="57"/>
      <c r="J1852" s="57"/>
      <c r="K1852" s="57"/>
      <c r="L1852" s="57"/>
      <c r="M1852" s="57"/>
      <c r="N1852" s="57"/>
    </row>
    <row r="1853" spans="2:14" ht="18" customHeight="1" x14ac:dyDescent="0.25">
      <c r="B1853" s="57"/>
      <c r="C1853" s="57"/>
      <c r="D1853" s="57"/>
      <c r="E1853" s="57"/>
      <c r="F1853" s="57"/>
      <c r="G1853" s="57"/>
      <c r="H1853" s="57"/>
      <c r="I1853" s="57"/>
      <c r="J1853" s="57"/>
      <c r="K1853" s="57"/>
      <c r="L1853" s="57"/>
      <c r="M1853" s="57"/>
      <c r="N1853" s="57"/>
    </row>
    <row r="1854" spans="2:14" ht="18" customHeight="1" x14ac:dyDescent="0.25">
      <c r="B1854" s="57"/>
      <c r="C1854" s="57"/>
      <c r="D1854" s="57"/>
      <c r="E1854" s="57"/>
      <c r="F1854" s="57"/>
      <c r="G1854" s="57"/>
      <c r="H1854" s="57"/>
      <c r="I1854" s="57"/>
      <c r="J1854" s="57"/>
      <c r="K1854" s="57"/>
      <c r="L1854" s="57"/>
      <c r="M1854" s="57"/>
      <c r="N1854" s="57"/>
    </row>
    <row r="1855" spans="2:14" ht="18" customHeight="1" x14ac:dyDescent="0.25">
      <c r="B1855" s="57"/>
      <c r="C1855" s="57"/>
      <c r="D1855" s="57"/>
      <c r="E1855" s="57"/>
      <c r="F1855" s="57"/>
      <c r="G1855" s="57"/>
      <c r="H1855" s="57"/>
      <c r="I1855" s="57"/>
      <c r="J1855" s="57"/>
      <c r="K1855" s="57"/>
      <c r="L1855" s="57"/>
      <c r="M1855" s="57"/>
      <c r="N1855" s="57"/>
    </row>
    <row r="1856" spans="2:14" ht="18" customHeight="1" x14ac:dyDescent="0.25">
      <c r="B1856" s="57"/>
      <c r="C1856" s="57"/>
      <c r="D1856" s="57"/>
      <c r="E1856" s="57"/>
      <c r="F1856" s="57"/>
      <c r="G1856" s="57"/>
      <c r="H1856" s="57"/>
      <c r="I1856" s="57"/>
      <c r="J1856" s="57"/>
      <c r="K1856" s="57"/>
      <c r="L1856" s="57"/>
      <c r="M1856" s="57"/>
      <c r="N1856" s="57"/>
    </row>
    <row r="1857" spans="2:14" ht="18" customHeight="1" x14ac:dyDescent="0.25">
      <c r="B1857" s="57"/>
      <c r="C1857" s="57"/>
      <c r="D1857" s="57"/>
      <c r="E1857" s="57"/>
      <c r="F1857" s="57"/>
      <c r="G1857" s="57"/>
      <c r="H1857" s="57"/>
      <c r="I1857" s="57"/>
      <c r="J1857" s="57"/>
      <c r="K1857" s="57"/>
      <c r="L1857" s="57"/>
      <c r="M1857" s="57"/>
      <c r="N1857" s="57"/>
    </row>
    <row r="1858" spans="2:14" ht="18" customHeight="1" x14ac:dyDescent="0.25">
      <c r="B1858" s="57"/>
      <c r="C1858" s="57"/>
      <c r="D1858" s="57"/>
      <c r="E1858" s="57"/>
      <c r="F1858" s="57"/>
      <c r="G1858" s="57"/>
      <c r="H1858" s="57"/>
      <c r="I1858" s="57"/>
      <c r="J1858" s="57"/>
      <c r="K1858" s="57"/>
      <c r="L1858" s="57"/>
      <c r="M1858" s="57"/>
      <c r="N1858" s="57"/>
    </row>
    <row r="1859" spans="2:14" ht="18" customHeight="1" x14ac:dyDescent="0.25">
      <c r="B1859" s="57"/>
      <c r="C1859" s="57"/>
      <c r="D1859" s="57"/>
      <c r="E1859" s="57"/>
      <c r="F1859" s="57"/>
      <c r="G1859" s="57"/>
      <c r="H1859" s="57"/>
      <c r="I1859" s="57"/>
      <c r="J1859" s="57"/>
      <c r="K1859" s="57"/>
      <c r="L1859" s="57"/>
      <c r="M1859" s="57"/>
      <c r="N1859" s="57"/>
    </row>
    <row r="1860" spans="2:14" ht="18" customHeight="1" x14ac:dyDescent="0.25">
      <c r="B1860" s="57"/>
      <c r="C1860" s="57"/>
      <c r="D1860" s="57"/>
      <c r="E1860" s="57"/>
      <c r="F1860" s="57"/>
      <c r="G1860" s="57"/>
      <c r="H1860" s="57"/>
      <c r="I1860" s="57"/>
      <c r="J1860" s="57"/>
      <c r="K1860" s="57"/>
      <c r="L1860" s="57"/>
      <c r="M1860" s="57"/>
      <c r="N1860" s="57"/>
    </row>
    <row r="1861" spans="2:14" ht="18" customHeight="1" x14ac:dyDescent="0.25">
      <c r="B1861" s="57"/>
      <c r="C1861" s="57"/>
      <c r="D1861" s="57"/>
      <c r="E1861" s="57"/>
      <c r="F1861" s="57"/>
      <c r="G1861" s="57"/>
      <c r="H1861" s="57"/>
      <c r="I1861" s="57"/>
      <c r="J1861" s="57"/>
      <c r="K1861" s="57"/>
      <c r="L1861" s="57"/>
      <c r="M1861" s="57"/>
      <c r="N1861" s="57"/>
    </row>
    <row r="1862" spans="2:14" ht="18" customHeight="1" x14ac:dyDescent="0.25">
      <c r="B1862" s="57"/>
      <c r="C1862" s="57"/>
      <c r="D1862" s="57"/>
      <c r="E1862" s="57"/>
      <c r="F1862" s="57"/>
      <c r="G1862" s="57"/>
      <c r="H1862" s="57"/>
      <c r="I1862" s="57"/>
      <c r="J1862" s="57"/>
      <c r="K1862" s="57"/>
      <c r="L1862" s="57"/>
      <c r="M1862" s="57"/>
      <c r="N1862" s="57"/>
    </row>
    <row r="1863" spans="2:14" ht="18" customHeight="1" x14ac:dyDescent="0.25">
      <c r="B1863" s="57"/>
      <c r="C1863" s="57"/>
      <c r="D1863" s="57"/>
      <c r="E1863" s="57"/>
      <c r="F1863" s="57"/>
      <c r="G1863" s="57"/>
      <c r="H1863" s="57"/>
      <c r="I1863" s="57"/>
      <c r="J1863" s="57"/>
      <c r="K1863" s="57"/>
      <c r="L1863" s="57"/>
      <c r="M1863" s="57"/>
      <c r="N1863" s="57"/>
    </row>
    <row r="1864" spans="2:14" ht="18" customHeight="1" x14ac:dyDescent="0.25">
      <c r="B1864" s="57"/>
      <c r="C1864" s="57"/>
      <c r="D1864" s="57"/>
      <c r="E1864" s="57"/>
      <c r="F1864" s="57"/>
      <c r="G1864" s="57"/>
      <c r="H1864" s="57"/>
      <c r="I1864" s="57"/>
      <c r="J1864" s="57"/>
      <c r="K1864" s="57"/>
      <c r="L1864" s="57"/>
      <c r="M1864" s="57"/>
      <c r="N1864" s="57"/>
    </row>
    <row r="1865" spans="2:14" ht="18" customHeight="1" x14ac:dyDescent="0.25">
      <c r="B1865" s="57"/>
      <c r="C1865" s="57"/>
      <c r="D1865" s="57"/>
      <c r="E1865" s="57"/>
      <c r="F1865" s="57"/>
      <c r="G1865" s="57"/>
      <c r="H1865" s="57"/>
      <c r="I1865" s="57"/>
      <c r="J1865" s="57"/>
      <c r="K1865" s="57"/>
      <c r="L1865" s="57"/>
      <c r="M1865" s="57"/>
      <c r="N1865" s="57"/>
    </row>
    <row r="1866" spans="2:14" ht="18" customHeight="1" x14ac:dyDescent="0.25">
      <c r="B1866" s="57"/>
      <c r="C1866" s="57"/>
      <c r="D1866" s="57"/>
      <c r="E1866" s="57"/>
      <c r="F1866" s="57"/>
      <c r="G1866" s="57"/>
      <c r="H1866" s="57"/>
      <c r="I1866" s="57"/>
      <c r="J1866" s="57"/>
      <c r="K1866" s="57"/>
      <c r="L1866" s="57"/>
      <c r="M1866" s="57"/>
      <c r="N1866" s="57"/>
    </row>
    <row r="1867" spans="2:14" ht="18" customHeight="1" x14ac:dyDescent="0.25">
      <c r="B1867" s="57"/>
      <c r="C1867" s="57"/>
      <c r="D1867" s="57"/>
      <c r="E1867" s="57"/>
      <c r="F1867" s="57"/>
      <c r="G1867" s="57"/>
      <c r="H1867" s="57"/>
      <c r="I1867" s="57"/>
      <c r="J1867" s="57"/>
      <c r="K1867" s="57"/>
      <c r="L1867" s="57"/>
      <c r="M1867" s="57"/>
      <c r="N1867" s="57"/>
    </row>
    <row r="1868" spans="2:14" ht="18" customHeight="1" x14ac:dyDescent="0.25">
      <c r="B1868" s="57"/>
      <c r="C1868" s="57"/>
      <c r="D1868" s="57"/>
      <c r="E1868" s="57"/>
      <c r="F1868" s="57"/>
      <c r="G1868" s="57"/>
      <c r="H1868" s="57"/>
      <c r="I1868" s="57"/>
      <c r="J1868" s="57"/>
      <c r="K1868" s="57"/>
      <c r="L1868" s="57"/>
      <c r="M1868" s="57"/>
      <c r="N1868" s="57"/>
    </row>
    <row r="1869" spans="2:14" ht="18" customHeight="1" x14ac:dyDescent="0.25">
      <c r="B1869" s="57"/>
      <c r="C1869" s="57"/>
      <c r="D1869" s="57"/>
      <c r="E1869" s="57"/>
      <c r="F1869" s="57"/>
      <c r="G1869" s="57"/>
      <c r="H1869" s="57"/>
      <c r="I1869" s="57"/>
      <c r="J1869" s="57"/>
      <c r="K1869" s="57"/>
      <c r="L1869" s="57"/>
      <c r="M1869" s="57"/>
      <c r="N1869" s="57"/>
    </row>
    <row r="1870" spans="2:14" ht="18" customHeight="1" x14ac:dyDescent="0.25">
      <c r="B1870" s="57"/>
      <c r="C1870" s="57"/>
      <c r="D1870" s="57"/>
      <c r="E1870" s="57"/>
      <c r="F1870" s="57"/>
      <c r="G1870" s="57"/>
      <c r="H1870" s="57"/>
      <c r="I1870" s="57"/>
      <c r="J1870" s="57"/>
      <c r="K1870" s="57"/>
      <c r="L1870" s="57"/>
      <c r="M1870" s="57"/>
      <c r="N1870" s="57"/>
    </row>
    <row r="1871" spans="2:14" ht="18" customHeight="1" x14ac:dyDescent="0.25">
      <c r="B1871" s="57"/>
      <c r="C1871" s="57"/>
      <c r="D1871" s="57"/>
      <c r="E1871" s="57"/>
      <c r="F1871" s="57"/>
      <c r="G1871" s="57"/>
      <c r="H1871" s="57"/>
      <c r="I1871" s="57"/>
      <c r="J1871" s="57"/>
      <c r="K1871" s="57"/>
      <c r="L1871" s="57"/>
      <c r="M1871" s="57"/>
      <c r="N1871" s="57"/>
    </row>
    <row r="1872" spans="2:14" ht="18" customHeight="1" x14ac:dyDescent="0.25">
      <c r="B1872" s="57"/>
      <c r="C1872" s="57"/>
      <c r="D1872" s="57"/>
      <c r="E1872" s="57"/>
      <c r="F1872" s="57"/>
      <c r="G1872" s="57"/>
      <c r="H1872" s="57"/>
      <c r="I1872" s="57"/>
      <c r="J1872" s="57"/>
      <c r="K1872" s="57"/>
      <c r="L1872" s="57"/>
      <c r="M1872" s="57"/>
      <c r="N1872" s="57"/>
    </row>
    <row r="1873" spans="2:14" ht="18" customHeight="1" x14ac:dyDescent="0.25">
      <c r="B1873" s="57"/>
      <c r="C1873" s="57"/>
      <c r="D1873" s="57"/>
      <c r="E1873" s="57"/>
      <c r="F1873" s="57"/>
      <c r="G1873" s="57"/>
      <c r="H1873" s="57"/>
      <c r="I1873" s="57"/>
      <c r="J1873" s="57"/>
      <c r="K1873" s="57"/>
      <c r="L1873" s="57"/>
      <c r="M1873" s="57"/>
      <c r="N1873" s="57"/>
    </row>
    <row r="1874" spans="2:14" ht="18" customHeight="1" x14ac:dyDescent="0.25">
      <c r="B1874" s="57"/>
      <c r="C1874" s="57"/>
      <c r="D1874" s="57"/>
      <c r="E1874" s="57"/>
      <c r="F1874" s="57"/>
      <c r="G1874" s="57"/>
      <c r="H1874" s="57"/>
      <c r="I1874" s="57"/>
      <c r="J1874" s="57"/>
      <c r="K1874" s="57"/>
      <c r="L1874" s="57"/>
      <c r="M1874" s="57"/>
      <c r="N1874" s="57"/>
    </row>
    <row r="1875" spans="2:14" ht="18" customHeight="1" x14ac:dyDescent="0.25">
      <c r="B1875" s="57"/>
      <c r="C1875" s="57"/>
      <c r="D1875" s="57"/>
      <c r="E1875" s="57"/>
      <c r="F1875" s="57"/>
      <c r="G1875" s="57"/>
      <c r="H1875" s="57"/>
      <c r="I1875" s="57"/>
      <c r="J1875" s="57"/>
      <c r="K1875" s="57"/>
      <c r="L1875" s="57"/>
      <c r="M1875" s="57"/>
      <c r="N1875" s="57"/>
    </row>
    <row r="1876" spans="2:14" ht="18" customHeight="1" x14ac:dyDescent="0.25">
      <c r="B1876" s="57"/>
      <c r="C1876" s="57"/>
      <c r="D1876" s="57"/>
      <c r="E1876" s="57"/>
      <c r="F1876" s="57"/>
      <c r="G1876" s="57"/>
      <c r="H1876" s="57"/>
      <c r="I1876" s="57"/>
      <c r="J1876" s="57"/>
      <c r="K1876" s="57"/>
      <c r="L1876" s="57"/>
      <c r="M1876" s="57"/>
      <c r="N1876" s="57"/>
    </row>
    <row r="1877" spans="2:14" ht="18" customHeight="1" x14ac:dyDescent="0.25">
      <c r="B1877" s="57"/>
      <c r="C1877" s="57"/>
      <c r="D1877" s="57"/>
      <c r="E1877" s="57"/>
      <c r="F1877" s="57"/>
      <c r="G1877" s="57"/>
      <c r="H1877" s="57"/>
      <c r="I1877" s="57"/>
      <c r="J1877" s="57"/>
      <c r="K1877" s="57"/>
      <c r="L1877" s="57"/>
      <c r="M1877" s="57"/>
      <c r="N1877" s="57"/>
    </row>
    <row r="1878" spans="2:14" ht="18" customHeight="1" x14ac:dyDescent="0.25">
      <c r="B1878" s="57"/>
      <c r="C1878" s="57"/>
      <c r="D1878" s="57"/>
      <c r="E1878" s="57"/>
      <c r="F1878" s="57"/>
      <c r="G1878" s="57"/>
      <c r="H1878" s="57"/>
      <c r="I1878" s="57"/>
      <c r="J1878" s="57"/>
      <c r="K1878" s="57"/>
      <c r="L1878" s="57"/>
      <c r="M1878" s="57"/>
      <c r="N1878" s="57"/>
    </row>
    <row r="1879" spans="2:14" ht="18" customHeight="1" x14ac:dyDescent="0.25">
      <c r="B1879" s="57"/>
      <c r="C1879" s="57"/>
      <c r="D1879" s="57"/>
      <c r="E1879" s="57"/>
      <c r="F1879" s="57"/>
      <c r="G1879" s="57"/>
      <c r="H1879" s="57"/>
      <c r="I1879" s="57"/>
      <c r="J1879" s="57"/>
      <c r="K1879" s="57"/>
      <c r="L1879" s="57"/>
      <c r="M1879" s="57"/>
      <c r="N1879" s="57"/>
    </row>
    <row r="1880" spans="2:14" ht="18" customHeight="1" x14ac:dyDescent="0.25">
      <c r="B1880" s="57"/>
      <c r="C1880" s="57"/>
      <c r="D1880" s="57"/>
      <c r="E1880" s="57"/>
      <c r="F1880" s="57"/>
      <c r="G1880" s="57"/>
      <c r="H1880" s="57"/>
      <c r="I1880" s="57"/>
      <c r="J1880" s="57"/>
      <c r="K1880" s="57"/>
      <c r="L1880" s="57"/>
      <c r="M1880" s="57"/>
      <c r="N1880" s="57"/>
    </row>
    <row r="1881" spans="2:14" ht="18" customHeight="1" x14ac:dyDescent="0.25">
      <c r="B1881" s="57"/>
      <c r="C1881" s="57"/>
      <c r="D1881" s="57"/>
      <c r="E1881" s="57"/>
      <c r="F1881" s="57"/>
      <c r="G1881" s="57"/>
      <c r="H1881" s="57"/>
      <c r="I1881" s="57"/>
      <c r="J1881" s="57"/>
      <c r="K1881" s="57"/>
      <c r="L1881" s="57"/>
      <c r="M1881" s="57"/>
      <c r="N1881" s="57"/>
    </row>
    <row r="1882" spans="2:14" ht="18" customHeight="1" x14ac:dyDescent="0.25">
      <c r="B1882" s="57"/>
      <c r="C1882" s="57"/>
      <c r="D1882" s="57"/>
      <c r="E1882" s="57"/>
      <c r="F1882" s="57"/>
      <c r="G1882" s="57"/>
      <c r="H1882" s="57"/>
      <c r="I1882" s="57"/>
      <c r="J1882" s="57"/>
      <c r="K1882" s="57"/>
      <c r="L1882" s="57"/>
      <c r="M1882" s="57"/>
      <c r="N1882" s="57"/>
    </row>
    <row r="1883" spans="2:14" ht="18" customHeight="1" x14ac:dyDescent="0.25">
      <c r="B1883" s="57"/>
      <c r="C1883" s="57"/>
      <c r="D1883" s="57"/>
      <c r="E1883" s="57"/>
      <c r="F1883" s="57"/>
      <c r="G1883" s="57"/>
      <c r="H1883" s="57"/>
      <c r="I1883" s="57"/>
      <c r="J1883" s="57"/>
      <c r="K1883" s="57"/>
      <c r="L1883" s="57"/>
      <c r="M1883" s="57"/>
      <c r="N1883" s="57"/>
    </row>
    <row r="1884" spans="2:14" ht="18" customHeight="1" x14ac:dyDescent="0.25">
      <c r="B1884" s="57"/>
      <c r="C1884" s="57"/>
      <c r="D1884" s="57"/>
      <c r="E1884" s="57"/>
      <c r="F1884" s="57"/>
      <c r="G1884" s="57"/>
      <c r="H1884" s="57"/>
      <c r="I1884" s="57"/>
      <c r="J1884" s="57"/>
      <c r="K1884" s="57"/>
      <c r="L1884" s="57"/>
      <c r="M1884" s="57"/>
      <c r="N1884" s="57"/>
    </row>
    <row r="1885" spans="2:14" ht="18" customHeight="1" x14ac:dyDescent="0.25">
      <c r="B1885" s="57"/>
      <c r="C1885" s="57"/>
      <c r="D1885" s="57"/>
      <c r="E1885" s="57"/>
      <c r="F1885" s="57"/>
      <c r="G1885" s="57"/>
      <c r="H1885" s="57"/>
      <c r="I1885" s="57"/>
      <c r="J1885" s="57"/>
      <c r="K1885" s="57"/>
      <c r="L1885" s="57"/>
      <c r="M1885" s="57"/>
      <c r="N1885" s="57"/>
    </row>
    <row r="1886" spans="2:14" ht="18" customHeight="1" x14ac:dyDescent="0.25">
      <c r="B1886" s="57"/>
      <c r="C1886" s="57"/>
      <c r="D1886" s="57"/>
      <c r="E1886" s="57"/>
      <c r="F1886" s="57"/>
      <c r="G1886" s="57"/>
      <c r="H1886" s="57"/>
      <c r="I1886" s="57"/>
      <c r="J1886" s="57"/>
      <c r="K1886" s="57"/>
      <c r="L1886" s="57"/>
      <c r="M1886" s="57"/>
      <c r="N1886" s="57"/>
    </row>
    <row r="1887" spans="2:14" ht="18" customHeight="1" x14ac:dyDescent="0.25">
      <c r="B1887" s="57"/>
      <c r="C1887" s="57"/>
      <c r="D1887" s="57"/>
      <c r="E1887" s="57"/>
      <c r="F1887" s="57"/>
      <c r="G1887" s="57"/>
      <c r="H1887" s="57"/>
      <c r="I1887" s="57"/>
      <c r="J1887" s="57"/>
      <c r="K1887" s="57"/>
      <c r="L1887" s="57"/>
      <c r="M1887" s="57"/>
      <c r="N1887" s="57"/>
    </row>
    <row r="1888" spans="2:14" ht="18" customHeight="1" x14ac:dyDescent="0.25">
      <c r="B1888" s="57"/>
      <c r="C1888" s="57"/>
      <c r="D1888" s="57"/>
      <c r="E1888" s="57"/>
      <c r="F1888" s="57"/>
      <c r="G1888" s="57"/>
      <c r="H1888" s="57"/>
      <c r="I1888" s="57"/>
      <c r="J1888" s="57"/>
      <c r="K1888" s="57"/>
      <c r="L1888" s="57"/>
      <c r="M1888" s="57"/>
      <c r="N1888" s="57"/>
    </row>
    <row r="1889" spans="2:14" ht="18" customHeight="1" x14ac:dyDescent="0.25">
      <c r="B1889" s="57"/>
      <c r="C1889" s="57"/>
      <c r="D1889" s="57"/>
      <c r="E1889" s="57"/>
      <c r="F1889" s="57"/>
      <c r="G1889" s="57"/>
      <c r="H1889" s="57"/>
      <c r="I1889" s="57"/>
      <c r="J1889" s="57"/>
      <c r="K1889" s="57"/>
      <c r="L1889" s="57"/>
      <c r="M1889" s="57"/>
      <c r="N1889" s="57"/>
    </row>
    <row r="1890" spans="2:14" ht="18" customHeight="1" x14ac:dyDescent="0.25">
      <c r="B1890" s="57"/>
      <c r="C1890" s="57"/>
      <c r="D1890" s="57"/>
      <c r="E1890" s="57"/>
      <c r="F1890" s="57"/>
      <c r="G1890" s="57"/>
      <c r="H1890" s="57"/>
      <c r="I1890" s="57"/>
      <c r="J1890" s="57"/>
      <c r="K1890" s="57"/>
      <c r="L1890" s="57"/>
      <c r="M1890" s="57"/>
      <c r="N1890" s="57"/>
    </row>
    <row r="1891" spans="2:14" ht="18" customHeight="1" x14ac:dyDescent="0.25">
      <c r="B1891" s="57"/>
      <c r="C1891" s="57"/>
      <c r="D1891" s="57"/>
      <c r="E1891" s="57"/>
      <c r="F1891" s="57"/>
      <c r="G1891" s="57"/>
      <c r="H1891" s="57"/>
      <c r="I1891" s="57"/>
      <c r="J1891" s="57"/>
      <c r="K1891" s="57"/>
      <c r="L1891" s="57"/>
      <c r="M1891" s="57"/>
      <c r="N1891" s="57"/>
    </row>
    <row r="1892" spans="2:14" ht="18" customHeight="1" x14ac:dyDescent="0.25">
      <c r="B1892" s="57"/>
      <c r="C1892" s="57"/>
      <c r="D1892" s="57"/>
      <c r="E1892" s="57"/>
      <c r="F1892" s="57"/>
      <c r="G1892" s="57"/>
      <c r="H1892" s="57"/>
      <c r="I1892" s="57"/>
      <c r="J1892" s="57"/>
      <c r="K1892" s="57"/>
      <c r="L1892" s="57"/>
      <c r="M1892" s="57"/>
      <c r="N1892" s="57"/>
    </row>
    <row r="1893" spans="2:14" ht="18" customHeight="1" x14ac:dyDescent="0.25">
      <c r="B1893" s="57"/>
      <c r="C1893" s="57"/>
      <c r="D1893" s="57"/>
      <c r="E1893" s="57"/>
      <c r="F1893" s="57"/>
      <c r="G1893" s="57"/>
      <c r="H1893" s="57"/>
      <c r="I1893" s="57"/>
      <c r="J1893" s="57"/>
      <c r="K1893" s="57"/>
      <c r="L1893" s="57"/>
      <c r="M1893" s="57"/>
      <c r="N1893" s="57"/>
    </row>
    <row r="1894" spans="2:14" ht="18" customHeight="1" x14ac:dyDescent="0.25">
      <c r="B1894" s="57"/>
      <c r="C1894" s="57"/>
      <c r="D1894" s="57"/>
      <c r="E1894" s="57"/>
      <c r="F1894" s="57"/>
      <c r="G1894" s="57"/>
      <c r="H1894" s="57"/>
      <c r="I1894" s="57"/>
      <c r="J1894" s="57"/>
      <c r="K1894" s="57"/>
      <c r="L1894" s="57"/>
      <c r="M1894" s="57"/>
      <c r="N1894" s="57"/>
    </row>
    <row r="1895" spans="2:14" ht="18" customHeight="1" x14ac:dyDescent="0.25">
      <c r="B1895" s="57"/>
      <c r="C1895" s="57"/>
      <c r="D1895" s="57"/>
      <c r="E1895" s="57"/>
      <c r="F1895" s="57"/>
      <c r="G1895" s="57"/>
      <c r="H1895" s="57"/>
      <c r="I1895" s="57"/>
      <c r="J1895" s="57"/>
      <c r="K1895" s="57"/>
      <c r="L1895" s="57"/>
      <c r="M1895" s="57"/>
      <c r="N1895" s="57"/>
    </row>
    <row r="1896" spans="2:14" ht="18" customHeight="1" x14ac:dyDescent="0.25">
      <c r="B1896" s="57"/>
      <c r="C1896" s="57"/>
      <c r="D1896" s="57"/>
      <c r="E1896" s="57"/>
      <c r="F1896" s="57"/>
      <c r="G1896" s="57"/>
      <c r="H1896" s="57"/>
      <c r="I1896" s="57"/>
      <c r="J1896" s="57"/>
      <c r="K1896" s="57"/>
      <c r="L1896" s="57"/>
      <c r="M1896" s="57"/>
      <c r="N1896" s="57"/>
    </row>
    <row r="1897" spans="2:14" ht="18" customHeight="1" x14ac:dyDescent="0.25">
      <c r="B1897" s="57"/>
      <c r="C1897" s="57"/>
      <c r="D1897" s="57"/>
      <c r="E1897" s="57"/>
      <c r="F1897" s="57"/>
      <c r="G1897" s="57"/>
      <c r="H1897" s="57"/>
      <c r="I1897" s="57"/>
      <c r="J1897" s="57"/>
      <c r="K1897" s="57"/>
      <c r="L1897" s="57"/>
      <c r="M1897" s="57"/>
      <c r="N1897" s="57"/>
    </row>
    <row r="1898" spans="2:14" ht="18" customHeight="1" x14ac:dyDescent="0.25">
      <c r="B1898" s="57"/>
      <c r="C1898" s="57"/>
      <c r="D1898" s="57"/>
      <c r="E1898" s="57"/>
      <c r="F1898" s="57"/>
      <c r="G1898" s="57"/>
      <c r="H1898" s="57"/>
      <c r="I1898" s="57"/>
      <c r="J1898" s="57"/>
      <c r="K1898" s="57"/>
      <c r="L1898" s="57"/>
      <c r="M1898" s="57"/>
      <c r="N1898" s="57"/>
    </row>
    <row r="1899" spans="2:14" ht="18" customHeight="1" x14ac:dyDescent="0.25">
      <c r="B1899" s="57"/>
      <c r="C1899" s="57"/>
      <c r="D1899" s="57"/>
      <c r="E1899" s="57"/>
      <c r="F1899" s="57"/>
      <c r="G1899" s="57"/>
      <c r="H1899" s="57"/>
      <c r="I1899" s="57"/>
      <c r="J1899" s="57"/>
      <c r="K1899" s="57"/>
      <c r="L1899" s="57"/>
      <c r="M1899" s="57"/>
      <c r="N1899" s="57"/>
    </row>
    <row r="1900" spans="2:14" ht="18" customHeight="1" x14ac:dyDescent="0.25">
      <c r="B1900" s="57"/>
      <c r="C1900" s="57"/>
      <c r="D1900" s="57"/>
      <c r="E1900" s="57"/>
      <c r="F1900" s="57"/>
      <c r="G1900" s="57"/>
      <c r="H1900" s="57"/>
      <c r="I1900" s="57"/>
      <c r="J1900" s="57"/>
      <c r="K1900" s="57"/>
      <c r="L1900" s="57"/>
      <c r="M1900" s="57"/>
      <c r="N1900" s="57"/>
    </row>
    <row r="1901" spans="2:14" ht="18" customHeight="1" x14ac:dyDescent="0.25">
      <c r="B1901" s="57"/>
      <c r="C1901" s="57"/>
      <c r="D1901" s="57"/>
      <c r="E1901" s="57"/>
      <c r="F1901" s="57"/>
      <c r="G1901" s="57"/>
      <c r="H1901" s="57"/>
      <c r="I1901" s="57"/>
      <c r="J1901" s="57"/>
      <c r="K1901" s="57"/>
      <c r="L1901" s="57"/>
      <c r="M1901" s="57"/>
      <c r="N1901" s="57"/>
    </row>
    <row r="1902" spans="2:14" ht="18" customHeight="1" x14ac:dyDescent="0.25">
      <c r="B1902" s="57"/>
      <c r="C1902" s="57"/>
      <c r="D1902" s="57"/>
      <c r="E1902" s="57"/>
      <c r="F1902" s="57"/>
      <c r="G1902" s="57"/>
      <c r="H1902" s="57"/>
      <c r="I1902" s="57"/>
      <c r="J1902" s="57"/>
      <c r="K1902" s="57"/>
      <c r="L1902" s="57"/>
      <c r="M1902" s="57"/>
      <c r="N1902" s="57"/>
    </row>
    <row r="1903" spans="2:14" ht="18" customHeight="1" x14ac:dyDescent="0.25">
      <c r="B1903" s="57"/>
      <c r="C1903" s="57"/>
      <c r="D1903" s="57"/>
      <c r="E1903" s="57"/>
      <c r="F1903" s="57"/>
      <c r="G1903" s="57"/>
      <c r="H1903" s="57"/>
      <c r="I1903" s="57"/>
      <c r="J1903" s="57"/>
      <c r="K1903" s="57"/>
      <c r="L1903" s="57"/>
      <c r="M1903" s="57"/>
      <c r="N1903" s="57"/>
    </row>
    <row r="1904" spans="2:14" ht="18" customHeight="1" x14ac:dyDescent="0.25">
      <c r="B1904" s="57"/>
      <c r="C1904" s="57"/>
      <c r="D1904" s="57"/>
      <c r="E1904" s="57"/>
      <c r="F1904" s="57"/>
      <c r="G1904" s="57"/>
      <c r="H1904" s="57"/>
      <c r="I1904" s="57"/>
      <c r="J1904" s="57"/>
      <c r="K1904" s="57"/>
      <c r="L1904" s="57"/>
      <c r="M1904" s="57"/>
      <c r="N1904" s="57"/>
    </row>
    <row r="1905" spans="2:14" ht="18" customHeight="1" x14ac:dyDescent="0.25">
      <c r="B1905" s="57"/>
      <c r="C1905" s="57"/>
      <c r="D1905" s="57"/>
      <c r="E1905" s="57"/>
      <c r="F1905" s="57"/>
      <c r="G1905" s="57"/>
      <c r="H1905" s="57"/>
      <c r="I1905" s="57"/>
      <c r="J1905" s="57"/>
      <c r="K1905" s="57"/>
      <c r="L1905" s="57"/>
      <c r="M1905" s="57"/>
      <c r="N1905" s="57"/>
    </row>
    <row r="1906" spans="2:14" ht="18" customHeight="1" x14ac:dyDescent="0.25">
      <c r="B1906" s="57"/>
      <c r="C1906" s="57"/>
      <c r="D1906" s="57"/>
      <c r="E1906" s="57"/>
      <c r="F1906" s="57"/>
      <c r="G1906" s="57"/>
      <c r="H1906" s="57"/>
      <c r="I1906" s="57"/>
      <c r="J1906" s="57"/>
      <c r="K1906" s="57"/>
      <c r="L1906" s="57"/>
      <c r="M1906" s="57"/>
      <c r="N1906" s="57"/>
    </row>
    <row r="1907" spans="2:14" ht="18" customHeight="1" x14ac:dyDescent="0.25">
      <c r="B1907" s="57"/>
      <c r="C1907" s="57"/>
      <c r="D1907" s="57"/>
      <c r="E1907" s="57"/>
      <c r="F1907" s="57"/>
      <c r="G1907" s="57"/>
      <c r="H1907" s="57"/>
      <c r="I1907" s="57"/>
      <c r="J1907" s="57"/>
      <c r="K1907" s="57"/>
      <c r="L1907" s="57"/>
      <c r="M1907" s="57"/>
      <c r="N1907" s="57"/>
    </row>
    <row r="1908" spans="2:14" ht="18" customHeight="1" x14ac:dyDescent="0.25">
      <c r="B1908" s="57"/>
      <c r="C1908" s="57"/>
      <c r="D1908" s="57"/>
      <c r="E1908" s="57"/>
      <c r="F1908" s="57"/>
      <c r="G1908" s="57"/>
      <c r="H1908" s="57"/>
      <c r="I1908" s="57"/>
      <c r="J1908" s="57"/>
      <c r="K1908" s="57"/>
      <c r="L1908" s="57"/>
      <c r="M1908" s="57"/>
      <c r="N1908" s="57"/>
    </row>
    <row r="1909" spans="2:14" ht="18" customHeight="1" x14ac:dyDescent="0.25">
      <c r="B1909" s="57"/>
      <c r="C1909" s="57"/>
      <c r="D1909" s="57"/>
      <c r="E1909" s="57"/>
      <c r="F1909" s="57"/>
      <c r="G1909" s="57"/>
      <c r="H1909" s="57"/>
      <c r="I1909" s="57"/>
      <c r="J1909" s="57"/>
      <c r="K1909" s="57"/>
      <c r="L1909" s="57"/>
      <c r="M1909" s="57"/>
      <c r="N1909" s="57"/>
    </row>
    <row r="1910" spans="2:14" ht="18" customHeight="1" x14ac:dyDescent="0.25">
      <c r="B1910" s="57"/>
      <c r="C1910" s="57"/>
      <c r="D1910" s="57"/>
      <c r="E1910" s="57"/>
      <c r="F1910" s="57"/>
      <c r="G1910" s="57"/>
      <c r="H1910" s="57"/>
      <c r="I1910" s="57"/>
      <c r="J1910" s="57"/>
      <c r="K1910" s="57"/>
      <c r="L1910" s="57"/>
      <c r="M1910" s="57"/>
      <c r="N1910" s="57"/>
    </row>
    <row r="1911" spans="2:14" ht="18" customHeight="1" x14ac:dyDescent="0.25">
      <c r="B1911" s="57"/>
      <c r="C1911" s="57"/>
      <c r="D1911" s="57"/>
      <c r="E1911" s="57"/>
      <c r="F1911" s="57"/>
      <c r="G1911" s="57"/>
      <c r="H1911" s="57"/>
      <c r="I1911" s="57"/>
      <c r="J1911" s="57"/>
      <c r="K1911" s="57"/>
      <c r="L1911" s="57"/>
      <c r="M1911" s="57"/>
      <c r="N1911" s="57"/>
    </row>
    <row r="1912" spans="2:14" ht="18" customHeight="1" x14ac:dyDescent="0.25">
      <c r="B1912" s="57"/>
      <c r="C1912" s="57"/>
      <c r="D1912" s="57"/>
      <c r="E1912" s="57"/>
      <c r="F1912" s="57"/>
      <c r="G1912" s="57"/>
      <c r="H1912" s="57"/>
      <c r="I1912" s="57"/>
      <c r="J1912" s="57"/>
      <c r="K1912" s="57"/>
      <c r="L1912" s="57"/>
      <c r="M1912" s="57"/>
      <c r="N1912" s="57"/>
    </row>
    <row r="1913" spans="2:14" ht="18" customHeight="1" x14ac:dyDescent="0.25">
      <c r="B1913" s="57"/>
      <c r="C1913" s="57"/>
      <c r="D1913" s="57"/>
      <c r="E1913" s="57"/>
      <c r="F1913" s="57"/>
      <c r="G1913" s="57"/>
      <c r="H1913" s="57"/>
      <c r="I1913" s="57"/>
      <c r="J1913" s="57"/>
      <c r="K1913" s="57"/>
      <c r="L1913" s="57"/>
      <c r="M1913" s="57"/>
      <c r="N1913" s="57"/>
    </row>
    <row r="1914" spans="2:14" ht="18" customHeight="1" x14ac:dyDescent="0.25">
      <c r="B1914" s="57"/>
      <c r="C1914" s="57"/>
      <c r="D1914" s="57"/>
      <c r="E1914" s="57"/>
      <c r="F1914" s="57"/>
      <c r="G1914" s="57"/>
      <c r="H1914" s="57"/>
      <c r="I1914" s="57"/>
      <c r="J1914" s="57"/>
      <c r="K1914" s="57"/>
      <c r="L1914" s="57"/>
      <c r="M1914" s="57"/>
      <c r="N1914" s="57"/>
    </row>
    <row r="1915" spans="2:14" ht="18" customHeight="1" x14ac:dyDescent="0.25">
      <c r="B1915" s="57"/>
      <c r="C1915" s="57"/>
      <c r="D1915" s="57"/>
      <c r="E1915" s="57"/>
      <c r="F1915" s="57"/>
      <c r="G1915" s="57"/>
      <c r="H1915" s="57"/>
      <c r="I1915" s="57"/>
      <c r="J1915" s="57"/>
      <c r="K1915" s="57"/>
      <c r="L1915" s="57"/>
      <c r="M1915" s="57"/>
      <c r="N1915" s="57"/>
    </row>
    <row r="1916" spans="2:14" ht="18" customHeight="1" x14ac:dyDescent="0.25">
      <c r="B1916" s="57"/>
      <c r="C1916" s="57"/>
      <c r="D1916" s="57"/>
      <c r="E1916" s="57"/>
      <c r="F1916" s="57"/>
      <c r="G1916" s="57"/>
      <c r="H1916" s="57"/>
      <c r="I1916" s="57"/>
      <c r="J1916" s="57"/>
      <c r="K1916" s="57"/>
      <c r="L1916" s="57"/>
      <c r="M1916" s="57"/>
      <c r="N1916" s="57"/>
    </row>
    <row r="1917" spans="2:14" ht="18" customHeight="1" x14ac:dyDescent="0.25">
      <c r="B1917" s="57"/>
      <c r="C1917" s="57"/>
      <c r="D1917" s="57"/>
      <c r="E1917" s="57"/>
      <c r="F1917" s="57"/>
      <c r="G1917" s="57"/>
      <c r="H1917" s="57"/>
      <c r="I1917" s="57"/>
      <c r="J1917" s="57"/>
      <c r="K1917" s="57"/>
      <c r="L1917" s="57"/>
      <c r="M1917" s="57"/>
      <c r="N1917" s="57"/>
    </row>
    <row r="1918" spans="2:14" ht="18" customHeight="1" x14ac:dyDescent="0.25">
      <c r="B1918" s="57"/>
      <c r="C1918" s="57"/>
      <c r="D1918" s="57"/>
      <c r="E1918" s="57"/>
      <c r="F1918" s="57"/>
      <c r="G1918" s="57"/>
      <c r="H1918" s="57"/>
      <c r="I1918" s="57"/>
      <c r="J1918" s="57"/>
      <c r="K1918" s="57"/>
      <c r="L1918" s="57"/>
      <c r="M1918" s="57"/>
      <c r="N1918" s="57"/>
    </row>
    <row r="1919" spans="2:14" ht="18" customHeight="1" x14ac:dyDescent="0.25">
      <c r="B1919" s="57"/>
      <c r="C1919" s="57"/>
      <c r="D1919" s="57"/>
      <c r="E1919" s="57"/>
      <c r="F1919" s="57"/>
      <c r="G1919" s="57"/>
      <c r="H1919" s="57"/>
      <c r="I1919" s="57"/>
      <c r="J1919" s="57"/>
      <c r="K1919" s="57"/>
      <c r="L1919" s="57"/>
      <c r="M1919" s="57"/>
      <c r="N1919" s="57"/>
    </row>
    <row r="1920" spans="2:14" ht="18" customHeight="1" x14ac:dyDescent="0.25">
      <c r="B1920" s="57"/>
      <c r="C1920" s="57"/>
      <c r="D1920" s="57"/>
      <c r="E1920" s="57"/>
      <c r="F1920" s="57"/>
      <c r="G1920" s="57"/>
      <c r="H1920" s="57"/>
      <c r="I1920" s="57"/>
      <c r="J1920" s="57"/>
      <c r="K1920" s="57"/>
      <c r="L1920" s="57"/>
      <c r="M1920" s="57"/>
      <c r="N1920" s="57"/>
    </row>
    <row r="1921" spans="2:14" ht="18" customHeight="1" x14ac:dyDescent="0.25">
      <c r="B1921" s="57"/>
      <c r="C1921" s="57"/>
      <c r="D1921" s="57"/>
      <c r="E1921" s="57"/>
      <c r="F1921" s="57"/>
      <c r="G1921" s="57"/>
      <c r="H1921" s="57"/>
      <c r="I1921" s="57"/>
      <c r="J1921" s="57"/>
      <c r="K1921" s="57"/>
      <c r="L1921" s="57"/>
      <c r="M1921" s="57"/>
      <c r="N1921" s="57"/>
    </row>
    <row r="1922" spans="2:14" ht="18" customHeight="1" x14ac:dyDescent="0.25">
      <c r="B1922" s="57"/>
      <c r="C1922" s="57"/>
      <c r="D1922" s="57"/>
      <c r="E1922" s="57"/>
      <c r="F1922" s="57"/>
      <c r="G1922" s="57"/>
      <c r="H1922" s="57"/>
      <c r="I1922" s="57"/>
      <c r="J1922" s="57"/>
      <c r="K1922" s="57"/>
      <c r="L1922" s="57"/>
      <c r="M1922" s="57"/>
      <c r="N1922" s="57"/>
    </row>
    <row r="1923" spans="2:14" ht="18" customHeight="1" x14ac:dyDescent="0.25">
      <c r="B1923" s="57"/>
      <c r="C1923" s="57"/>
      <c r="D1923" s="57"/>
      <c r="E1923" s="57"/>
      <c r="F1923" s="57"/>
      <c r="G1923" s="57"/>
      <c r="H1923" s="57"/>
      <c r="I1923" s="57"/>
      <c r="J1923" s="57"/>
      <c r="K1923" s="57"/>
      <c r="L1923" s="57"/>
      <c r="M1923" s="57"/>
      <c r="N1923" s="57"/>
    </row>
    <row r="1924" spans="2:14" ht="18" customHeight="1" x14ac:dyDescent="0.25">
      <c r="B1924" s="57"/>
      <c r="C1924" s="57"/>
      <c r="D1924" s="57"/>
      <c r="E1924" s="57"/>
      <c r="F1924" s="57"/>
      <c r="G1924" s="57"/>
      <c r="H1924" s="57"/>
      <c r="I1924" s="57"/>
      <c r="J1924" s="57"/>
      <c r="K1924" s="57"/>
      <c r="L1924" s="57"/>
      <c r="M1924" s="57"/>
      <c r="N1924" s="57"/>
    </row>
    <row r="1925" spans="2:14" ht="18" customHeight="1" x14ac:dyDescent="0.25">
      <c r="B1925" s="57"/>
      <c r="C1925" s="57"/>
      <c r="D1925" s="57"/>
      <c r="E1925" s="57"/>
      <c r="F1925" s="57"/>
      <c r="G1925" s="57"/>
      <c r="H1925" s="57"/>
      <c r="I1925" s="57"/>
      <c r="J1925" s="57"/>
      <c r="K1925" s="57"/>
      <c r="L1925" s="57"/>
      <c r="M1925" s="57"/>
      <c r="N1925" s="57"/>
    </row>
    <row r="1926" spans="2:14" ht="18" customHeight="1" x14ac:dyDescent="0.25">
      <c r="B1926" s="57"/>
      <c r="C1926" s="57"/>
      <c r="D1926" s="57"/>
      <c r="E1926" s="57"/>
      <c r="F1926" s="57"/>
      <c r="G1926" s="57"/>
      <c r="H1926" s="57"/>
      <c r="I1926" s="57"/>
      <c r="J1926" s="57"/>
      <c r="K1926" s="57"/>
      <c r="L1926" s="57"/>
      <c r="M1926" s="57"/>
      <c r="N1926" s="57"/>
    </row>
    <row r="1927" spans="2:14" ht="18" customHeight="1" x14ac:dyDescent="0.25">
      <c r="B1927" s="57"/>
      <c r="C1927" s="57"/>
      <c r="D1927" s="57"/>
      <c r="E1927" s="57"/>
      <c r="F1927" s="57"/>
      <c r="G1927" s="57"/>
      <c r="H1927" s="57"/>
      <c r="I1927" s="57"/>
      <c r="J1927" s="57"/>
      <c r="K1927" s="57"/>
      <c r="L1927" s="57"/>
      <c r="M1927" s="57"/>
      <c r="N1927" s="57"/>
    </row>
    <row r="1928" spans="2:14" ht="18" customHeight="1" x14ac:dyDescent="0.25">
      <c r="B1928" s="57"/>
      <c r="C1928" s="57"/>
      <c r="D1928" s="57"/>
      <c r="E1928" s="57"/>
      <c r="F1928" s="57"/>
      <c r="G1928" s="57"/>
      <c r="H1928" s="57"/>
      <c r="I1928" s="57"/>
      <c r="J1928" s="57"/>
      <c r="K1928" s="57"/>
      <c r="L1928" s="57"/>
      <c r="M1928" s="57"/>
      <c r="N1928" s="57"/>
    </row>
    <row r="1929" spans="2:14" ht="18" customHeight="1" x14ac:dyDescent="0.25">
      <c r="B1929" s="57"/>
      <c r="C1929" s="57"/>
      <c r="D1929" s="57"/>
      <c r="E1929" s="57"/>
      <c r="F1929" s="57"/>
      <c r="G1929" s="57"/>
      <c r="H1929" s="57"/>
      <c r="I1929" s="57"/>
      <c r="J1929" s="57"/>
      <c r="K1929" s="57"/>
      <c r="L1929" s="57"/>
      <c r="M1929" s="57"/>
      <c r="N1929" s="57"/>
    </row>
    <row r="1930" spans="2:14" ht="18" customHeight="1" x14ac:dyDescent="0.25">
      <c r="B1930" s="57"/>
      <c r="C1930" s="57"/>
      <c r="D1930" s="57"/>
      <c r="E1930" s="57"/>
      <c r="F1930" s="57"/>
      <c r="G1930" s="57"/>
      <c r="H1930" s="57"/>
      <c r="I1930" s="57"/>
      <c r="J1930" s="57"/>
      <c r="K1930" s="57"/>
      <c r="L1930" s="57"/>
      <c r="M1930" s="57"/>
      <c r="N1930" s="57"/>
    </row>
    <row r="1931" spans="2:14" ht="18" customHeight="1" x14ac:dyDescent="0.25">
      <c r="B1931" s="57"/>
      <c r="C1931" s="57"/>
      <c r="D1931" s="57"/>
      <c r="E1931" s="57"/>
      <c r="F1931" s="57"/>
      <c r="G1931" s="57"/>
      <c r="H1931" s="57"/>
      <c r="I1931" s="57"/>
      <c r="J1931" s="57"/>
      <c r="K1931" s="57"/>
      <c r="L1931" s="57"/>
      <c r="M1931" s="57"/>
      <c r="N1931" s="57"/>
    </row>
    <row r="1932" spans="2:14" ht="18" customHeight="1" x14ac:dyDescent="0.25">
      <c r="B1932" s="57"/>
      <c r="C1932" s="57"/>
      <c r="D1932" s="57"/>
      <c r="E1932" s="57"/>
      <c r="F1932" s="57"/>
      <c r="G1932" s="57"/>
      <c r="H1932" s="57"/>
      <c r="I1932" s="57"/>
      <c r="J1932" s="57"/>
      <c r="K1932" s="57"/>
      <c r="L1932" s="57"/>
      <c r="M1932" s="57"/>
      <c r="N1932" s="57"/>
    </row>
    <row r="1933" spans="2:14" ht="18" customHeight="1" x14ac:dyDescent="0.25">
      <c r="B1933" s="57"/>
      <c r="C1933" s="57"/>
      <c r="D1933" s="57"/>
      <c r="E1933" s="57"/>
      <c r="F1933" s="57"/>
      <c r="G1933" s="57"/>
      <c r="H1933" s="57"/>
      <c r="I1933" s="57"/>
      <c r="J1933" s="57"/>
      <c r="K1933" s="57"/>
      <c r="L1933" s="57"/>
      <c r="M1933" s="57"/>
      <c r="N1933" s="57"/>
    </row>
    <row r="1934" spans="2:14" ht="18" customHeight="1" x14ac:dyDescent="0.25">
      <c r="B1934" s="57"/>
      <c r="C1934" s="57"/>
      <c r="D1934" s="57"/>
      <c r="E1934" s="57"/>
      <c r="F1934" s="57"/>
      <c r="G1934" s="57"/>
      <c r="H1934" s="57"/>
      <c r="I1934" s="57"/>
      <c r="J1934" s="57"/>
      <c r="K1934" s="57"/>
      <c r="L1934" s="57"/>
      <c r="M1934" s="57"/>
      <c r="N1934" s="57"/>
    </row>
    <row r="1935" spans="2:14" ht="18" customHeight="1" x14ac:dyDescent="0.25">
      <c r="B1935" s="57"/>
      <c r="C1935" s="57"/>
      <c r="D1935" s="57"/>
      <c r="E1935" s="57"/>
      <c r="F1935" s="57"/>
      <c r="G1935" s="57"/>
      <c r="H1935" s="57"/>
      <c r="I1935" s="57"/>
      <c r="J1935" s="57"/>
      <c r="K1935" s="57"/>
      <c r="L1935" s="57"/>
      <c r="M1935" s="57"/>
      <c r="N1935" s="57"/>
    </row>
    <row r="1936" spans="2:14" ht="18" customHeight="1" x14ac:dyDescent="0.25">
      <c r="B1936" s="57"/>
      <c r="C1936" s="57"/>
      <c r="D1936" s="57"/>
      <c r="E1936" s="57"/>
      <c r="F1936" s="57"/>
      <c r="G1936" s="57"/>
      <c r="H1936" s="57"/>
      <c r="I1936" s="57"/>
      <c r="J1936" s="57"/>
      <c r="K1936" s="57"/>
      <c r="L1936" s="57"/>
      <c r="M1936" s="57"/>
      <c r="N1936" s="57"/>
    </row>
    <row r="1937" spans="2:14" ht="18" customHeight="1" x14ac:dyDescent="0.25">
      <c r="B1937" s="57"/>
      <c r="C1937" s="57"/>
      <c r="D1937" s="57"/>
      <c r="E1937" s="57"/>
      <c r="F1937" s="57"/>
      <c r="G1937" s="57"/>
      <c r="H1937" s="57"/>
      <c r="I1937" s="57"/>
      <c r="J1937" s="57"/>
      <c r="K1937" s="57"/>
      <c r="L1937" s="57"/>
      <c r="M1937" s="57"/>
      <c r="N1937" s="57"/>
    </row>
    <row r="1938" spans="2:14" ht="18" customHeight="1" x14ac:dyDescent="0.25">
      <c r="B1938" s="57"/>
      <c r="C1938" s="57"/>
      <c r="D1938" s="57"/>
      <c r="E1938" s="57"/>
      <c r="F1938" s="57"/>
      <c r="G1938" s="57"/>
      <c r="H1938" s="57"/>
      <c r="I1938" s="57"/>
      <c r="J1938" s="57"/>
      <c r="K1938" s="57"/>
      <c r="L1938" s="57"/>
      <c r="M1938" s="57"/>
      <c r="N1938" s="57"/>
    </row>
    <row r="1939" spans="2:14" ht="18" customHeight="1" x14ac:dyDescent="0.25">
      <c r="B1939" s="57"/>
      <c r="C1939" s="57"/>
      <c r="D1939" s="57"/>
      <c r="E1939" s="57"/>
      <c r="F1939" s="57"/>
      <c r="G1939" s="57"/>
      <c r="H1939" s="57"/>
      <c r="I1939" s="57"/>
      <c r="J1939" s="57"/>
      <c r="K1939" s="57"/>
      <c r="L1939" s="57"/>
      <c r="M1939" s="57"/>
      <c r="N1939" s="57"/>
    </row>
    <row r="1940" spans="2:14" ht="18" customHeight="1" x14ac:dyDescent="0.25">
      <c r="B1940" s="57"/>
      <c r="C1940" s="57"/>
      <c r="D1940" s="57"/>
      <c r="E1940" s="57"/>
      <c r="F1940" s="57"/>
      <c r="G1940" s="57"/>
      <c r="H1940" s="57"/>
      <c r="I1940" s="57"/>
      <c r="J1940" s="57"/>
      <c r="K1940" s="57"/>
      <c r="L1940" s="57"/>
      <c r="M1940" s="57"/>
      <c r="N1940" s="57"/>
    </row>
    <row r="1941" spans="2:14" ht="18" customHeight="1" x14ac:dyDescent="0.25">
      <c r="B1941" s="57"/>
      <c r="C1941" s="57"/>
      <c r="D1941" s="57"/>
      <c r="E1941" s="57"/>
      <c r="F1941" s="57"/>
      <c r="G1941" s="57"/>
      <c r="H1941" s="57"/>
      <c r="I1941" s="57"/>
      <c r="J1941" s="57"/>
      <c r="K1941" s="57"/>
      <c r="L1941" s="57"/>
      <c r="M1941" s="57"/>
      <c r="N1941" s="57"/>
    </row>
    <row r="1942" spans="2:14" ht="18" customHeight="1" x14ac:dyDescent="0.25">
      <c r="B1942" s="57"/>
      <c r="C1942" s="57"/>
      <c r="D1942" s="57"/>
      <c r="E1942" s="57"/>
      <c r="F1942" s="57"/>
      <c r="G1942" s="57"/>
      <c r="H1942" s="57"/>
      <c r="I1942" s="57"/>
      <c r="J1942" s="57"/>
      <c r="K1942" s="57"/>
      <c r="L1942" s="57"/>
      <c r="M1942" s="57"/>
      <c r="N1942" s="57"/>
    </row>
    <row r="1943" spans="2:14" ht="18" customHeight="1" x14ac:dyDescent="0.25">
      <c r="B1943" s="57"/>
      <c r="C1943" s="57"/>
      <c r="D1943" s="57"/>
      <c r="E1943" s="57"/>
      <c r="F1943" s="57"/>
      <c r="G1943" s="57"/>
      <c r="H1943" s="57"/>
      <c r="I1943" s="57"/>
      <c r="J1943" s="57"/>
      <c r="K1943" s="57"/>
      <c r="L1943" s="57"/>
      <c r="M1943" s="57"/>
      <c r="N1943" s="57"/>
    </row>
    <row r="1944" spans="2:14" ht="18" customHeight="1" x14ac:dyDescent="0.25">
      <c r="B1944" s="57"/>
      <c r="C1944" s="57"/>
      <c r="D1944" s="57"/>
      <c r="E1944" s="57"/>
      <c r="F1944" s="57"/>
      <c r="G1944" s="57"/>
      <c r="H1944" s="57"/>
      <c r="I1944" s="57"/>
      <c r="J1944" s="57"/>
      <c r="K1944" s="57"/>
      <c r="L1944" s="57"/>
      <c r="M1944" s="57"/>
      <c r="N1944" s="57"/>
    </row>
    <row r="1945" spans="2:14" ht="18" customHeight="1" x14ac:dyDescent="0.25">
      <c r="B1945" s="57"/>
      <c r="C1945" s="57"/>
      <c r="D1945" s="57"/>
      <c r="E1945" s="57"/>
      <c r="F1945" s="57"/>
      <c r="G1945" s="57"/>
      <c r="H1945" s="57"/>
      <c r="I1945" s="57"/>
      <c r="J1945" s="57"/>
      <c r="K1945" s="57"/>
      <c r="L1945" s="57"/>
      <c r="M1945" s="57"/>
      <c r="N1945" s="57"/>
    </row>
    <row r="1946" spans="2:14" ht="18" customHeight="1" x14ac:dyDescent="0.25">
      <c r="B1946" s="57"/>
      <c r="C1946" s="57"/>
      <c r="D1946" s="57"/>
      <c r="E1946" s="57"/>
      <c r="F1946" s="57"/>
      <c r="G1946" s="57"/>
      <c r="H1946" s="57"/>
      <c r="I1946" s="57"/>
      <c r="J1946" s="57"/>
      <c r="K1946" s="57"/>
      <c r="L1946" s="57"/>
      <c r="M1946" s="57"/>
      <c r="N1946" s="57"/>
    </row>
    <row r="1947" spans="2:14" ht="18" customHeight="1" x14ac:dyDescent="0.25">
      <c r="B1947" s="57"/>
      <c r="C1947" s="57"/>
      <c r="D1947" s="57"/>
      <c r="E1947" s="57"/>
      <c r="F1947" s="57"/>
      <c r="G1947" s="57"/>
      <c r="H1947" s="57"/>
      <c r="I1947" s="57"/>
      <c r="J1947" s="57"/>
      <c r="K1947" s="57"/>
      <c r="L1947" s="57"/>
      <c r="M1947" s="57"/>
      <c r="N1947" s="57"/>
    </row>
    <row r="1948" spans="2:14" ht="18" customHeight="1" x14ac:dyDescent="0.25">
      <c r="B1948" s="57"/>
      <c r="C1948" s="57"/>
      <c r="D1948" s="57"/>
      <c r="E1948" s="57"/>
      <c r="F1948" s="57"/>
      <c r="G1948" s="57"/>
      <c r="H1948" s="57"/>
      <c r="I1948" s="57"/>
      <c r="J1948" s="57"/>
      <c r="K1948" s="57"/>
      <c r="L1948" s="57"/>
      <c r="M1948" s="57"/>
      <c r="N1948" s="57"/>
    </row>
    <row r="1949" spans="2:14" ht="18" customHeight="1" x14ac:dyDescent="0.25">
      <c r="B1949" s="57"/>
      <c r="C1949" s="57"/>
      <c r="D1949" s="57"/>
      <c r="E1949" s="57"/>
      <c r="F1949" s="57"/>
      <c r="G1949" s="57"/>
      <c r="H1949" s="57"/>
      <c r="I1949" s="57"/>
      <c r="J1949" s="57"/>
      <c r="K1949" s="57"/>
      <c r="L1949" s="57"/>
      <c r="M1949" s="57"/>
      <c r="N1949" s="57"/>
    </row>
    <row r="1950" spans="2:14" ht="18" customHeight="1" x14ac:dyDescent="0.25">
      <c r="B1950" s="57"/>
      <c r="C1950" s="57"/>
      <c r="D1950" s="57"/>
      <c r="E1950" s="57"/>
      <c r="F1950" s="57"/>
      <c r="G1950" s="57"/>
      <c r="H1950" s="57"/>
      <c r="I1950" s="57"/>
      <c r="J1950" s="57"/>
      <c r="K1950" s="57"/>
      <c r="L1950" s="57"/>
      <c r="M1950" s="57"/>
      <c r="N1950" s="57"/>
    </row>
    <row r="1951" spans="2:14" ht="18" customHeight="1" x14ac:dyDescent="0.25">
      <c r="B1951" s="57"/>
      <c r="C1951" s="57"/>
      <c r="D1951" s="57"/>
      <c r="E1951" s="57"/>
      <c r="F1951" s="57"/>
      <c r="G1951" s="57"/>
      <c r="H1951" s="57"/>
      <c r="I1951" s="57"/>
      <c r="J1951" s="57"/>
      <c r="K1951" s="57"/>
      <c r="L1951" s="57"/>
      <c r="M1951" s="57"/>
      <c r="N1951" s="57"/>
    </row>
    <row r="1952" spans="2:14" ht="18" customHeight="1" x14ac:dyDescent="0.25">
      <c r="B1952" s="57"/>
      <c r="C1952" s="57"/>
      <c r="D1952" s="57"/>
      <c r="E1952" s="57"/>
      <c r="F1952" s="57"/>
      <c r="G1952" s="57"/>
      <c r="H1952" s="57"/>
      <c r="I1952" s="57"/>
      <c r="J1952" s="57"/>
      <c r="K1952" s="57"/>
      <c r="L1952" s="57"/>
      <c r="M1952" s="57"/>
      <c r="N1952" s="57"/>
    </row>
    <row r="1953" spans="2:14" ht="18" customHeight="1" x14ac:dyDescent="0.25">
      <c r="B1953" s="57"/>
      <c r="C1953" s="57"/>
      <c r="D1953" s="57"/>
      <c r="E1953" s="57"/>
      <c r="F1953" s="57"/>
      <c r="G1953" s="57"/>
      <c r="H1953" s="57"/>
      <c r="I1953" s="57"/>
      <c r="J1953" s="57"/>
      <c r="K1953" s="57"/>
      <c r="L1953" s="57"/>
      <c r="M1953" s="57"/>
      <c r="N1953" s="57"/>
    </row>
    <row r="1954" spans="2:14" ht="18" customHeight="1" x14ac:dyDescent="0.25">
      <c r="B1954" s="57"/>
      <c r="C1954" s="57"/>
      <c r="D1954" s="57"/>
      <c r="E1954" s="57"/>
      <c r="F1954" s="57"/>
      <c r="G1954" s="57"/>
      <c r="H1954" s="57"/>
      <c r="I1954" s="57"/>
      <c r="J1954" s="57"/>
      <c r="K1954" s="57"/>
      <c r="L1954" s="57"/>
      <c r="M1954" s="57"/>
      <c r="N1954" s="57"/>
    </row>
    <row r="1955" spans="2:14" ht="18" customHeight="1" x14ac:dyDescent="0.25">
      <c r="B1955" s="57"/>
      <c r="C1955" s="57"/>
      <c r="D1955" s="57"/>
      <c r="E1955" s="57"/>
      <c r="F1955" s="57"/>
      <c r="G1955" s="57"/>
      <c r="H1955" s="57"/>
      <c r="I1955" s="57"/>
      <c r="J1955" s="57"/>
      <c r="K1955" s="57"/>
      <c r="L1955" s="57"/>
      <c r="M1955" s="57"/>
      <c r="N1955" s="57"/>
    </row>
    <row r="1956" spans="2:14" ht="18" customHeight="1" x14ac:dyDescent="0.25">
      <c r="B1956" s="57"/>
      <c r="C1956" s="57"/>
      <c r="D1956" s="57"/>
      <c r="E1956" s="57"/>
      <c r="F1956" s="57"/>
      <c r="G1956" s="57"/>
      <c r="H1956" s="57"/>
      <c r="I1956" s="57"/>
      <c r="J1956" s="57"/>
      <c r="K1956" s="57"/>
      <c r="L1956" s="57"/>
      <c r="M1956" s="57"/>
      <c r="N1956" s="57"/>
    </row>
    <row r="1957" spans="2:14" ht="18" customHeight="1" x14ac:dyDescent="0.25">
      <c r="B1957" s="57"/>
      <c r="C1957" s="57"/>
      <c r="D1957" s="57"/>
      <c r="E1957" s="57"/>
      <c r="F1957" s="57"/>
      <c r="G1957" s="57"/>
      <c r="H1957" s="57"/>
      <c r="I1957" s="57"/>
      <c r="J1957" s="57"/>
      <c r="K1957" s="57"/>
      <c r="L1957" s="57"/>
      <c r="M1957" s="57"/>
      <c r="N1957" s="57"/>
    </row>
    <row r="1958" spans="2:14" ht="18" customHeight="1" x14ac:dyDescent="0.25">
      <c r="B1958" s="57"/>
      <c r="C1958" s="57"/>
      <c r="D1958" s="57"/>
      <c r="E1958" s="57"/>
      <c r="F1958" s="57"/>
      <c r="G1958" s="57"/>
      <c r="H1958" s="57"/>
      <c r="I1958" s="57"/>
      <c r="J1958" s="57"/>
      <c r="K1958" s="57"/>
      <c r="L1958" s="57"/>
      <c r="M1958" s="57"/>
      <c r="N1958" s="57"/>
    </row>
    <row r="1959" spans="2:14" ht="18" customHeight="1" x14ac:dyDescent="0.25">
      <c r="B1959" s="57"/>
      <c r="C1959" s="57"/>
      <c r="D1959" s="57"/>
      <c r="E1959" s="57"/>
      <c r="F1959" s="57"/>
      <c r="G1959" s="57"/>
      <c r="H1959" s="57"/>
      <c r="I1959" s="57"/>
      <c r="J1959" s="57"/>
      <c r="K1959" s="57"/>
      <c r="L1959" s="57"/>
      <c r="M1959" s="57"/>
      <c r="N1959" s="57"/>
    </row>
    <row r="1960" spans="2:14" ht="18" customHeight="1" x14ac:dyDescent="0.25">
      <c r="B1960" s="57"/>
      <c r="C1960" s="57"/>
      <c r="D1960" s="57"/>
      <c r="E1960" s="57"/>
      <c r="F1960" s="57"/>
      <c r="G1960" s="57"/>
      <c r="H1960" s="57"/>
      <c r="I1960" s="57"/>
      <c r="J1960" s="57"/>
      <c r="K1960" s="57"/>
      <c r="L1960" s="57"/>
      <c r="M1960" s="57"/>
      <c r="N1960" s="57"/>
    </row>
    <row r="1961" spans="2:14" ht="18" customHeight="1" x14ac:dyDescent="0.25">
      <c r="B1961" s="57"/>
      <c r="C1961" s="57"/>
      <c r="D1961" s="57"/>
      <c r="E1961" s="57"/>
      <c r="F1961" s="57"/>
      <c r="G1961" s="57"/>
      <c r="H1961" s="57"/>
      <c r="I1961" s="57"/>
      <c r="J1961" s="57"/>
      <c r="K1961" s="57"/>
      <c r="L1961" s="57"/>
      <c r="M1961" s="57"/>
      <c r="N1961" s="57"/>
    </row>
    <row r="1962" spans="2:14" ht="18" customHeight="1" x14ac:dyDescent="0.25">
      <c r="B1962" s="57"/>
      <c r="C1962" s="57"/>
      <c r="D1962" s="57"/>
      <c r="E1962" s="57"/>
      <c r="F1962" s="57"/>
      <c r="G1962" s="57"/>
      <c r="H1962" s="57"/>
      <c r="I1962" s="57"/>
      <c r="J1962" s="57"/>
      <c r="K1962" s="57"/>
      <c r="L1962" s="57"/>
      <c r="M1962" s="57"/>
      <c r="N1962" s="57"/>
    </row>
    <row r="1963" spans="2:14" ht="18" customHeight="1" x14ac:dyDescent="0.25">
      <c r="B1963" s="57"/>
      <c r="C1963" s="57"/>
      <c r="D1963" s="57"/>
      <c r="E1963" s="57"/>
      <c r="F1963" s="57"/>
      <c r="G1963" s="57"/>
      <c r="H1963" s="57"/>
      <c r="I1963" s="57"/>
      <c r="J1963" s="57"/>
      <c r="K1963" s="57"/>
      <c r="L1963" s="57"/>
      <c r="M1963" s="57"/>
      <c r="N1963" s="57"/>
    </row>
    <row r="1964" spans="2:14" ht="18" customHeight="1" x14ac:dyDescent="0.25">
      <c r="B1964" s="57"/>
      <c r="C1964" s="57"/>
      <c r="D1964" s="57"/>
      <c r="E1964" s="57"/>
      <c r="F1964" s="57"/>
      <c r="G1964" s="57"/>
      <c r="H1964" s="57"/>
      <c r="I1964" s="57"/>
      <c r="J1964" s="57"/>
      <c r="K1964" s="57"/>
      <c r="L1964" s="57"/>
      <c r="M1964" s="57"/>
      <c r="N1964" s="57"/>
    </row>
    <row r="1965" spans="2:14" ht="18" customHeight="1" x14ac:dyDescent="0.25">
      <c r="B1965" s="57"/>
      <c r="C1965" s="57"/>
      <c r="D1965" s="57"/>
      <c r="E1965" s="57"/>
      <c r="F1965" s="57"/>
      <c r="G1965" s="57"/>
      <c r="H1965" s="57"/>
      <c r="I1965" s="57"/>
      <c r="J1965" s="57"/>
      <c r="K1965" s="57"/>
      <c r="L1965" s="57"/>
      <c r="M1965" s="57"/>
      <c r="N1965" s="57"/>
    </row>
    <row r="1966" spans="2:14" ht="18" customHeight="1" x14ac:dyDescent="0.25">
      <c r="B1966" s="57"/>
      <c r="C1966" s="57"/>
      <c r="D1966" s="57"/>
      <c r="E1966" s="57"/>
      <c r="F1966" s="57"/>
      <c r="G1966" s="57"/>
      <c r="H1966" s="57"/>
      <c r="I1966" s="57"/>
      <c r="J1966" s="57"/>
      <c r="K1966" s="57"/>
      <c r="L1966" s="57"/>
      <c r="M1966" s="57"/>
      <c r="N1966" s="57"/>
    </row>
    <row r="1967" spans="2:14" ht="18" customHeight="1" x14ac:dyDescent="0.25">
      <c r="B1967" s="57"/>
      <c r="C1967" s="57"/>
      <c r="D1967" s="57"/>
      <c r="E1967" s="57"/>
      <c r="F1967" s="57"/>
      <c r="G1967" s="57"/>
      <c r="H1967" s="57"/>
      <c r="I1967" s="57"/>
      <c r="J1967" s="57"/>
      <c r="K1967" s="57"/>
      <c r="L1967" s="57"/>
      <c r="M1967" s="57"/>
      <c r="N1967" s="57"/>
    </row>
    <row r="1968" spans="2:14" ht="18" customHeight="1" x14ac:dyDescent="0.25">
      <c r="B1968" s="57"/>
      <c r="C1968" s="57"/>
      <c r="D1968" s="57"/>
      <c r="E1968" s="57"/>
      <c r="F1968" s="57"/>
      <c r="G1968" s="57"/>
      <c r="H1968" s="57"/>
      <c r="I1968" s="57"/>
      <c r="J1968" s="57"/>
      <c r="K1968" s="57"/>
      <c r="L1968" s="57"/>
      <c r="M1968" s="57"/>
      <c r="N1968" s="57"/>
    </row>
    <row r="1969" spans="2:14" ht="18" customHeight="1" x14ac:dyDescent="0.25">
      <c r="B1969" s="57"/>
      <c r="C1969" s="57"/>
      <c r="D1969" s="57"/>
      <c r="E1969" s="57"/>
      <c r="F1969" s="57"/>
      <c r="G1969" s="57"/>
      <c r="H1969" s="57"/>
      <c r="I1969" s="57"/>
      <c r="J1969" s="57"/>
      <c r="K1969" s="57"/>
      <c r="L1969" s="57"/>
      <c r="M1969" s="57"/>
      <c r="N1969" s="57"/>
    </row>
    <row r="1970" spans="2:14" ht="18" customHeight="1" x14ac:dyDescent="0.25">
      <c r="B1970" s="57"/>
      <c r="C1970" s="57"/>
      <c r="D1970" s="57"/>
      <c r="E1970" s="57"/>
      <c r="F1970" s="57"/>
      <c r="G1970" s="57"/>
      <c r="H1970" s="57"/>
      <c r="I1970" s="57"/>
      <c r="J1970" s="57"/>
      <c r="K1970" s="57"/>
      <c r="L1970" s="57"/>
      <c r="M1970" s="57"/>
      <c r="N1970" s="57"/>
    </row>
    <row r="1971" spans="2:14" ht="18" customHeight="1" x14ac:dyDescent="0.25">
      <c r="B1971" s="57"/>
      <c r="C1971" s="57"/>
      <c r="D1971" s="57"/>
      <c r="E1971" s="57"/>
      <c r="F1971" s="57"/>
      <c r="G1971" s="57"/>
      <c r="H1971" s="57"/>
      <c r="I1971" s="57"/>
      <c r="J1971" s="57"/>
      <c r="K1971" s="57"/>
      <c r="L1971" s="57"/>
      <c r="M1971" s="57"/>
      <c r="N1971" s="57"/>
    </row>
    <row r="1972" spans="2:14" ht="18" customHeight="1" x14ac:dyDescent="0.25">
      <c r="B1972" s="57"/>
      <c r="C1972" s="57"/>
      <c r="D1972" s="57"/>
      <c r="E1972" s="57"/>
      <c r="F1972" s="57"/>
      <c r="G1972" s="57"/>
      <c r="H1972" s="57"/>
      <c r="I1972" s="57"/>
      <c r="J1972" s="57"/>
      <c r="K1972" s="57"/>
      <c r="L1972" s="57"/>
      <c r="M1972" s="57"/>
      <c r="N1972" s="57"/>
    </row>
    <row r="1973" spans="2:14" ht="18" customHeight="1" x14ac:dyDescent="0.25">
      <c r="B1973" s="57"/>
      <c r="C1973" s="57"/>
      <c r="D1973" s="57"/>
      <c r="E1973" s="57"/>
      <c r="F1973" s="57"/>
      <c r="G1973" s="57"/>
      <c r="H1973" s="57"/>
      <c r="I1973" s="57"/>
      <c r="J1973" s="57"/>
      <c r="K1973" s="57"/>
      <c r="L1973" s="57"/>
      <c r="M1973" s="57"/>
      <c r="N1973" s="57"/>
    </row>
    <row r="1974" spans="2:14" ht="18" customHeight="1" x14ac:dyDescent="0.25">
      <c r="B1974" s="57"/>
      <c r="C1974" s="57"/>
      <c r="D1974" s="57"/>
      <c r="E1974" s="57"/>
      <c r="F1974" s="57"/>
      <c r="G1974" s="57"/>
      <c r="H1974" s="57"/>
      <c r="I1974" s="57"/>
      <c r="J1974" s="57"/>
      <c r="K1974" s="57"/>
      <c r="L1974" s="57"/>
      <c r="M1974" s="57"/>
      <c r="N1974" s="57"/>
    </row>
    <row r="1975" spans="2:14" ht="18" customHeight="1" x14ac:dyDescent="0.25">
      <c r="B1975" s="57"/>
      <c r="C1975" s="57"/>
      <c r="D1975" s="57"/>
      <c r="E1975" s="57"/>
      <c r="F1975" s="57"/>
      <c r="G1975" s="57"/>
      <c r="H1975" s="57"/>
      <c r="I1975" s="57"/>
      <c r="J1975" s="57"/>
      <c r="K1975" s="57"/>
      <c r="L1975" s="57"/>
      <c r="M1975" s="57"/>
      <c r="N1975" s="57"/>
    </row>
    <row r="1976" spans="2:14" ht="18" customHeight="1" x14ac:dyDescent="0.25">
      <c r="B1976" s="57"/>
      <c r="C1976" s="57"/>
      <c r="D1976" s="57"/>
      <c r="E1976" s="57"/>
      <c r="F1976" s="57"/>
      <c r="G1976" s="57"/>
      <c r="H1976" s="57"/>
      <c r="I1976" s="57"/>
      <c r="J1976" s="57"/>
      <c r="K1976" s="57"/>
      <c r="L1976" s="57"/>
      <c r="M1976" s="57"/>
      <c r="N1976" s="57"/>
    </row>
    <row r="1977" spans="2:14" ht="18" customHeight="1" x14ac:dyDescent="0.25">
      <c r="B1977" s="57"/>
      <c r="C1977" s="57"/>
      <c r="D1977" s="57"/>
      <c r="E1977" s="57"/>
      <c r="F1977" s="57"/>
      <c r="G1977" s="57"/>
      <c r="H1977" s="57"/>
      <c r="I1977" s="57"/>
      <c r="J1977" s="57"/>
      <c r="K1977" s="57"/>
      <c r="L1977" s="57"/>
      <c r="M1977" s="57"/>
      <c r="N1977" s="57"/>
    </row>
    <row r="1978" spans="2:14" ht="18" customHeight="1" x14ac:dyDescent="0.25">
      <c r="B1978" s="57"/>
      <c r="C1978" s="57"/>
      <c r="D1978" s="57"/>
      <c r="E1978" s="57"/>
      <c r="F1978" s="57"/>
      <c r="G1978" s="57"/>
      <c r="H1978" s="57"/>
      <c r="I1978" s="57"/>
      <c r="J1978" s="57"/>
      <c r="K1978" s="57"/>
      <c r="L1978" s="57"/>
      <c r="M1978" s="57"/>
      <c r="N1978" s="57"/>
    </row>
    <row r="1979" spans="2:14" ht="18" customHeight="1" x14ac:dyDescent="0.25">
      <c r="B1979" s="57"/>
      <c r="C1979" s="57"/>
      <c r="D1979" s="57"/>
      <c r="E1979" s="57"/>
      <c r="F1979" s="57"/>
      <c r="G1979" s="57"/>
      <c r="H1979" s="57"/>
      <c r="I1979" s="57"/>
      <c r="J1979" s="57"/>
      <c r="K1979" s="57"/>
      <c r="L1979" s="57"/>
      <c r="M1979" s="57"/>
      <c r="N1979" s="57"/>
    </row>
    <row r="1980" spans="2:14" ht="18" customHeight="1" x14ac:dyDescent="0.25">
      <c r="B1980" s="57"/>
      <c r="C1980" s="57"/>
      <c r="D1980" s="57"/>
      <c r="E1980" s="57"/>
      <c r="F1980" s="57"/>
      <c r="G1980" s="57"/>
      <c r="H1980" s="57"/>
      <c r="I1980" s="57"/>
      <c r="J1980" s="57"/>
      <c r="K1980" s="57"/>
      <c r="L1980" s="57"/>
      <c r="M1980" s="57"/>
      <c r="N1980" s="57"/>
    </row>
    <row r="1981" spans="2:14" ht="18" customHeight="1" x14ac:dyDescent="0.25">
      <c r="B1981" s="57"/>
      <c r="C1981" s="57"/>
      <c r="D1981" s="57"/>
      <c r="E1981" s="57"/>
      <c r="F1981" s="57"/>
      <c r="G1981" s="57"/>
      <c r="H1981" s="57"/>
      <c r="I1981" s="57"/>
      <c r="J1981" s="57"/>
      <c r="K1981" s="57"/>
      <c r="L1981" s="57"/>
      <c r="M1981" s="57"/>
      <c r="N1981" s="57"/>
    </row>
    <row r="1982" spans="2:14" ht="18" customHeight="1" x14ac:dyDescent="0.25">
      <c r="B1982" s="57"/>
      <c r="C1982" s="57"/>
      <c r="D1982" s="57"/>
      <c r="E1982" s="57"/>
      <c r="F1982" s="57"/>
      <c r="G1982" s="57"/>
      <c r="H1982" s="57"/>
      <c r="I1982" s="57"/>
      <c r="J1982" s="57"/>
      <c r="K1982" s="57"/>
      <c r="L1982" s="57"/>
      <c r="M1982" s="57"/>
      <c r="N1982" s="57"/>
    </row>
    <row r="1983" spans="2:14" ht="18" customHeight="1" x14ac:dyDescent="0.25">
      <c r="B1983" s="57"/>
      <c r="C1983" s="57"/>
      <c r="D1983" s="57"/>
      <c r="E1983" s="57"/>
      <c r="F1983" s="57"/>
      <c r="G1983" s="57"/>
      <c r="H1983" s="57"/>
      <c r="I1983" s="57"/>
      <c r="J1983" s="57"/>
      <c r="K1983" s="57"/>
      <c r="L1983" s="57"/>
      <c r="M1983" s="57"/>
      <c r="N1983" s="57"/>
    </row>
    <row r="1984" spans="2:14" ht="18" customHeight="1" x14ac:dyDescent="0.25">
      <c r="B1984" s="57"/>
      <c r="C1984" s="57"/>
      <c r="D1984" s="57"/>
      <c r="E1984" s="57"/>
      <c r="F1984" s="57"/>
      <c r="G1984" s="57"/>
      <c r="H1984" s="57"/>
      <c r="I1984" s="57"/>
      <c r="J1984" s="57"/>
      <c r="K1984" s="57"/>
      <c r="L1984" s="57"/>
      <c r="M1984" s="57"/>
      <c r="N1984" s="57"/>
    </row>
    <row r="1985" spans="2:14" ht="18" customHeight="1" x14ac:dyDescent="0.25">
      <c r="B1985" s="57"/>
      <c r="C1985" s="57"/>
      <c r="D1985" s="57"/>
      <c r="E1985" s="57"/>
      <c r="F1985" s="57"/>
      <c r="G1985" s="57"/>
      <c r="H1985" s="57"/>
      <c r="I1985" s="57"/>
      <c r="J1985" s="57"/>
      <c r="K1985" s="57"/>
      <c r="L1985" s="57"/>
      <c r="M1985" s="57"/>
      <c r="N1985" s="57"/>
    </row>
    <row r="1986" spans="2:14" ht="18" customHeight="1" x14ac:dyDescent="0.25">
      <c r="B1986" s="57"/>
      <c r="C1986" s="57"/>
      <c r="D1986" s="57"/>
      <c r="E1986" s="57"/>
      <c r="F1986" s="57"/>
      <c r="G1986" s="57"/>
      <c r="H1986" s="57"/>
      <c r="I1986" s="57"/>
      <c r="J1986" s="57"/>
      <c r="K1986" s="57"/>
      <c r="L1986" s="57"/>
      <c r="M1986" s="57"/>
      <c r="N1986" s="57"/>
    </row>
    <row r="1987" spans="2:14" ht="18" customHeight="1" x14ac:dyDescent="0.25">
      <c r="B1987" s="57"/>
      <c r="C1987" s="57"/>
      <c r="D1987" s="57"/>
      <c r="E1987" s="57"/>
      <c r="F1987" s="57"/>
      <c r="G1987" s="57"/>
      <c r="H1987" s="57"/>
      <c r="I1987" s="57"/>
      <c r="J1987" s="57"/>
      <c r="K1987" s="57"/>
      <c r="L1987" s="57"/>
      <c r="M1987" s="57"/>
      <c r="N1987" s="57"/>
    </row>
    <row r="1988" spans="2:14" ht="18" customHeight="1" x14ac:dyDescent="0.25">
      <c r="B1988" s="57"/>
      <c r="C1988" s="57"/>
      <c r="D1988" s="57"/>
      <c r="E1988" s="57"/>
      <c r="F1988" s="57"/>
      <c r="G1988" s="57"/>
      <c r="H1988" s="57"/>
      <c r="I1988" s="57"/>
      <c r="J1988" s="57"/>
      <c r="K1988" s="57"/>
      <c r="L1988" s="57"/>
      <c r="M1988" s="57"/>
      <c r="N1988" s="57"/>
    </row>
    <row r="1989" spans="2:14" ht="18" customHeight="1" x14ac:dyDescent="0.25">
      <c r="B1989" s="57"/>
      <c r="C1989" s="57"/>
      <c r="D1989" s="57"/>
      <c r="E1989" s="57"/>
      <c r="F1989" s="57"/>
      <c r="G1989" s="57"/>
      <c r="H1989" s="57"/>
      <c r="I1989" s="57"/>
      <c r="J1989" s="57"/>
      <c r="K1989" s="57"/>
      <c r="L1989" s="57"/>
      <c r="M1989" s="57"/>
      <c r="N1989" s="57"/>
    </row>
    <row r="1990" spans="2:14" ht="18" customHeight="1" x14ac:dyDescent="0.25">
      <c r="B1990" s="57"/>
      <c r="C1990" s="57"/>
      <c r="D1990" s="57"/>
      <c r="E1990" s="57"/>
      <c r="F1990" s="57"/>
      <c r="G1990" s="57"/>
      <c r="H1990" s="57"/>
      <c r="I1990" s="57"/>
      <c r="J1990" s="57"/>
      <c r="K1990" s="57"/>
      <c r="L1990" s="57"/>
      <c r="M1990" s="57"/>
      <c r="N1990" s="57"/>
    </row>
    <row r="1991" spans="2:14" ht="18" customHeight="1" x14ac:dyDescent="0.25">
      <c r="B1991" s="57"/>
      <c r="C1991" s="57"/>
      <c r="D1991" s="57"/>
      <c r="E1991" s="57"/>
      <c r="F1991" s="57"/>
      <c r="G1991" s="57"/>
      <c r="H1991" s="57"/>
      <c r="I1991" s="57"/>
      <c r="J1991" s="57"/>
      <c r="K1991" s="57"/>
      <c r="L1991" s="57"/>
      <c r="M1991" s="57"/>
      <c r="N1991" s="57"/>
    </row>
    <row r="1992" spans="2:14" ht="18" customHeight="1" x14ac:dyDescent="0.25">
      <c r="B1992" s="57"/>
      <c r="C1992" s="57"/>
      <c r="D1992" s="57"/>
      <c r="E1992" s="57"/>
      <c r="F1992" s="57"/>
      <c r="G1992" s="57"/>
      <c r="H1992" s="57"/>
      <c r="I1992" s="57"/>
      <c r="J1992" s="57"/>
      <c r="K1992" s="57"/>
      <c r="L1992" s="57"/>
      <c r="M1992" s="57"/>
      <c r="N1992" s="57"/>
    </row>
    <row r="1993" spans="2:14" ht="18" customHeight="1" x14ac:dyDescent="0.25">
      <c r="B1993" s="57"/>
      <c r="C1993" s="57"/>
      <c r="D1993" s="57"/>
      <c r="E1993" s="57"/>
      <c r="F1993" s="57"/>
      <c r="G1993" s="57"/>
      <c r="H1993" s="57"/>
      <c r="I1993" s="57"/>
      <c r="J1993" s="57"/>
      <c r="K1993" s="57"/>
      <c r="L1993" s="57"/>
      <c r="M1993" s="57"/>
      <c r="N1993" s="57"/>
    </row>
    <row r="1994" spans="2:14" ht="18" customHeight="1" x14ac:dyDescent="0.25">
      <c r="B1994" s="57"/>
      <c r="C1994" s="57"/>
      <c r="D1994" s="57"/>
      <c r="E1994" s="57"/>
      <c r="F1994" s="57"/>
      <c r="G1994" s="57"/>
      <c r="H1994" s="57"/>
      <c r="I1994" s="57"/>
      <c r="J1994" s="57"/>
      <c r="K1994" s="57"/>
      <c r="L1994" s="57"/>
      <c r="M1994" s="57"/>
      <c r="N1994" s="57"/>
    </row>
    <row r="1995" spans="2:14" ht="18" customHeight="1" x14ac:dyDescent="0.25">
      <c r="B1995" s="57"/>
      <c r="C1995" s="57"/>
      <c r="D1995" s="57"/>
      <c r="E1995" s="57"/>
      <c r="F1995" s="57"/>
      <c r="G1995" s="57"/>
      <c r="H1995" s="57"/>
      <c r="I1995" s="57"/>
      <c r="J1995" s="57"/>
      <c r="K1995" s="57"/>
      <c r="L1995" s="57"/>
      <c r="M1995" s="57"/>
      <c r="N1995" s="57"/>
    </row>
    <row r="1996" spans="2:14" ht="18" customHeight="1" x14ac:dyDescent="0.25">
      <c r="B1996" s="57"/>
      <c r="C1996" s="57"/>
      <c r="D1996" s="57"/>
      <c r="E1996" s="57"/>
      <c r="F1996" s="57"/>
      <c r="G1996" s="57"/>
      <c r="H1996" s="57"/>
      <c r="I1996" s="57"/>
      <c r="J1996" s="57"/>
      <c r="K1996" s="57"/>
      <c r="L1996" s="57"/>
      <c r="M1996" s="57"/>
      <c r="N1996" s="57"/>
    </row>
    <row r="1997" spans="2:14" ht="18" customHeight="1" x14ac:dyDescent="0.25">
      <c r="B1997" s="57"/>
      <c r="C1997" s="57"/>
      <c r="D1997" s="57"/>
      <c r="E1997" s="57"/>
      <c r="F1997" s="57"/>
      <c r="G1997" s="57"/>
      <c r="H1997" s="57"/>
      <c r="I1997" s="57"/>
      <c r="J1997" s="57"/>
      <c r="K1997" s="57"/>
      <c r="L1997" s="57"/>
      <c r="M1997" s="57"/>
      <c r="N1997" s="57"/>
    </row>
    <row r="1998" spans="2:14" ht="18" customHeight="1" x14ac:dyDescent="0.25">
      <c r="B1998" s="57"/>
      <c r="C1998" s="57"/>
      <c r="D1998" s="57"/>
      <c r="E1998" s="57"/>
      <c r="F1998" s="57"/>
      <c r="G1998" s="57"/>
      <c r="H1998" s="57"/>
      <c r="I1998" s="57"/>
      <c r="J1998" s="57"/>
      <c r="K1998" s="57"/>
      <c r="L1998" s="57"/>
      <c r="M1998" s="57"/>
      <c r="N1998" s="57"/>
    </row>
    <row r="1999" spans="2:14" ht="18" customHeight="1" x14ac:dyDescent="0.25">
      <c r="B1999" s="57"/>
      <c r="C1999" s="57"/>
      <c r="D1999" s="57"/>
      <c r="E1999" s="57"/>
      <c r="F1999" s="57"/>
      <c r="G1999" s="57"/>
      <c r="H1999" s="57"/>
      <c r="I1999" s="57"/>
      <c r="J1999" s="57"/>
      <c r="K1999" s="57"/>
      <c r="L1999" s="57"/>
      <c r="M1999" s="57"/>
      <c r="N1999" s="57"/>
    </row>
    <row r="2000" spans="2:14" ht="18" customHeight="1" x14ac:dyDescent="0.25">
      <c r="B2000" s="57"/>
      <c r="C2000" s="57"/>
      <c r="D2000" s="57"/>
      <c r="E2000" s="57"/>
      <c r="F2000" s="57"/>
      <c r="G2000" s="57"/>
      <c r="H2000" s="57"/>
      <c r="I2000" s="57"/>
      <c r="J2000" s="57"/>
      <c r="K2000" s="57"/>
      <c r="L2000" s="57"/>
      <c r="M2000" s="57"/>
      <c r="N2000" s="57"/>
    </row>
  </sheetData>
  <sheetProtection sheet="1" objects="1" scenarios="1"/>
  <autoFilter ref="B8:N13" xr:uid="{00000000-0009-0000-0000-000024000000}">
    <sortState xmlns:xlrd2="http://schemas.microsoft.com/office/spreadsheetml/2017/richdata2" ref="B9:N14">
      <sortCondition ref="B8:B13"/>
    </sortState>
  </autoFilter>
  <mergeCells count="4">
    <mergeCell ref="B7:D7"/>
    <mergeCell ref="I5:J5"/>
    <mergeCell ref="E2:F2"/>
    <mergeCell ref="A1:D1"/>
  </mergeCells>
  <conditionalFormatting sqref="G5">
    <cfRule type="expression" dxfId="13" priority="2">
      <formula>AND($H$3&lt;&gt;"PAGAMENTO TOTAL DA FATURA",$G$5="")</formula>
    </cfRule>
  </conditionalFormatting>
  <conditionalFormatting sqref="M9:M100">
    <cfRule type="cellIs" dxfId="12" priority="1" operator="equal">
      <formula>"Vencido"</formula>
    </cfRule>
  </conditionalFormatting>
  <dataValidations xWindow="957" yWindow="311" count="7">
    <dataValidation allowBlank="1" showInputMessage="1" showErrorMessage="1" prompt="DIGITE O ANO." sqref="D3" xr:uid="{00000000-0002-0000-2400-000000000000}"/>
    <dataValidation type="list" allowBlank="1" showInputMessage="1" showErrorMessage="1" prompt="ESCOLHA O MÊS NA LISTA." sqref="D4" xr:uid="{00000000-0002-0000-2400-000001000000}">
      <formula1>MESES</formula1>
    </dataValidation>
    <dataValidation allowBlank="1" showInputMessage="1" showErrorMessage="1" prompt="NÃO DÍGITE NADA AQUI." sqref="D6" xr:uid="{00000000-0002-0000-2400-000002000000}"/>
    <dataValidation allowBlank="1" showInputMessage="1" showErrorMessage="1" prompt="Só é necessário informar a data da próxima fatura caso o pagamento seja parcial ou superior ao valor total da fatura atual." sqref="G5" xr:uid="{00000000-0002-0000-2400-000003000000}"/>
    <dataValidation type="list" allowBlank="1" showInputMessage="1" showErrorMessage="1" prompt="ESCOLHA NA LISTA SUSPENSA." sqref="E2" xr:uid="{00000000-0002-0000-2400-000004000000}">
      <formula1>ContasBancariasCartoes</formula1>
    </dataValidation>
    <dataValidation type="list" allowBlank="1" showInputMessage="1" showErrorMessage="1" sqref="I5" xr:uid="{00000000-0002-0000-2400-000005000000}">
      <formula1>ContasBancariasCartoes</formula1>
    </dataValidation>
    <dataValidation allowBlank="1" showInputMessage="1" showErrorMessage="1" prompt="JUROS E DESCONTOS SERÃO APLICADOS NA PRÓXIMA FATURA." sqref="G5" xr:uid="{00000000-0002-0000-2400-000006000000}"/>
  </dataValidations>
  <hyperlinks>
    <hyperlink ref="A6" location="Ação!A1" display="Ação" xr:uid="{00000000-0004-0000-2400-000000000000}"/>
    <hyperlink ref="A3" location="Menu!A1" display="Início" xr:uid="{00000000-0004-0000-2400-000001000000}"/>
    <hyperlink ref="A5" location="Diagnostico!A1" display="Diagnóstico" xr:uid="{00000000-0004-0000-2400-000002000000}"/>
    <hyperlink ref="A7" location="Resultado!A1" display="Resultado" xr:uid="{00000000-0004-0000-2400-000003000000}"/>
    <hyperlink ref="A9" location="Registrar!A1" display="Registrar" xr:uid="{00000000-0004-0000-2400-000004000000}"/>
    <hyperlink ref="A10" location="'Banco de Dados'!A1" display="Banco de dados" xr:uid="{00000000-0004-0000-2400-000005000000}"/>
    <hyperlink ref="A12" location="Ajustes!A1" display="Ajustes" xr:uid="{00000000-0004-0000-2400-000006000000}"/>
    <hyperlink ref="A14" location="Sobre!A1" display="Atualizar Planilha" xr:uid="{00000000-0004-0000-2400-000007000000}"/>
    <hyperlink ref="A13" location="'Ajuda-videos'!A1" display="Ajuda e créditos" xr:uid="{00000000-0004-0000-24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44">
    <pageSetUpPr fitToPage="1"/>
  </sheetPr>
  <dimension ref="A1:X3965"/>
  <sheetViews>
    <sheetView showGridLines="0" workbookViewId="0">
      <selection activeCell="A10" sqref="A10"/>
    </sheetView>
  </sheetViews>
  <sheetFormatPr defaultColWidth="0" defaultRowHeight="0" customHeight="1" zeroHeight="1" x14ac:dyDescent="0.25"/>
  <cols>
    <col min="1" max="1" width="28" style="4" customWidth="1"/>
    <col min="2" max="2" width="8.42578125" style="55" customWidth="1"/>
    <col min="3" max="3" width="37.28515625" style="55" customWidth="1"/>
    <col min="4" max="4" width="38" style="55" customWidth="1"/>
    <col min="5" max="5" width="26.7109375" style="55" customWidth="1"/>
    <col min="6" max="6" width="17.42578125" style="55" bestFit="1" customWidth="1"/>
    <col min="7" max="7" width="12.28515625" style="55" customWidth="1"/>
    <col min="8" max="8" width="9.85546875" customWidth="1"/>
    <col min="9" max="9" width="11.42578125" hidden="1" customWidth="1"/>
    <col min="10" max="10" width="12.85546875" hidden="1" customWidth="1"/>
    <col min="11" max="16384" width="9.140625" hidden="1"/>
  </cols>
  <sheetData>
    <row r="1" spans="1:24" ht="21" customHeight="1" x14ac:dyDescent="0.35">
      <c r="A1" s="1083"/>
      <c r="B1" s="111" t="s">
        <v>159</v>
      </c>
      <c r="C1"/>
      <c r="D1"/>
      <c r="E1"/>
      <c r="F1"/>
      <c r="G1"/>
      <c r="H1" s="10"/>
    </row>
    <row r="2" spans="1:24" ht="21" customHeight="1" x14ac:dyDescent="0.35">
      <c r="A2" s="1084"/>
      <c r="B2" s="582"/>
      <c r="C2" s="582"/>
      <c r="D2" s="583"/>
      <c r="E2" s="867" t="s">
        <v>582</v>
      </c>
      <c r="F2" s="584"/>
      <c r="G2" s="569"/>
      <c r="H2" s="569"/>
      <c r="I2" s="109"/>
      <c r="J2" s="109"/>
    </row>
    <row r="3" spans="1:24" ht="21" customHeight="1" x14ac:dyDescent="0.25">
      <c r="A3" s="547" t="s">
        <v>0</v>
      </c>
      <c r="B3" s="35"/>
      <c r="C3" s="35"/>
      <c r="D3" s="35"/>
      <c r="E3" s="35"/>
      <c r="F3" s="35"/>
      <c r="G3" s="35"/>
      <c r="H3" s="193"/>
      <c r="I3" s="193"/>
      <c r="J3" s="193"/>
    </row>
    <row r="4" spans="1:24" ht="21" customHeight="1" thickBot="1" x14ac:dyDescent="0.3">
      <c r="A4" s="547"/>
      <c r="B4" s="35"/>
      <c r="C4" s="35"/>
      <c r="D4" s="35"/>
      <c r="E4" s="35"/>
      <c r="F4" s="35"/>
      <c r="G4" s="35"/>
      <c r="H4" s="193"/>
      <c r="I4" s="193"/>
      <c r="J4" s="193"/>
    </row>
    <row r="5" spans="1:24" ht="21" customHeight="1" thickBot="1" x14ac:dyDescent="0.3">
      <c r="A5" s="547" t="s">
        <v>201</v>
      </c>
      <c r="B5" s="34"/>
      <c r="C5" s="35"/>
      <c r="D5" s="35"/>
      <c r="E5" s="449" t="s">
        <v>271</v>
      </c>
      <c r="F5" s="204" t="str">
        <f>IF(D11="","","Novo Saldo")</f>
        <v/>
      </c>
      <c r="G5" s="205"/>
      <c r="H5" s="195"/>
      <c r="I5" s="194"/>
      <c r="J5" s="194"/>
      <c r="K5" s="92"/>
      <c r="L5" s="93"/>
      <c r="M5" s="93"/>
      <c r="N5" s="93"/>
      <c r="O5" s="93"/>
      <c r="P5" s="94"/>
      <c r="Q5" s="93"/>
      <c r="R5" s="93"/>
      <c r="S5" s="93"/>
      <c r="T5" s="93"/>
      <c r="U5" s="93"/>
      <c r="V5" s="93"/>
      <c r="W5" s="93"/>
      <c r="X5" s="93"/>
    </row>
    <row r="6" spans="1:24" ht="21" customHeight="1" x14ac:dyDescent="0.3">
      <c r="A6" s="547" t="s">
        <v>198</v>
      </c>
      <c r="B6" s="34"/>
      <c r="C6" s="587" t="s">
        <v>269</v>
      </c>
      <c r="D6" s="588" t="s">
        <v>653</v>
      </c>
      <c r="E6" s="595" t="str">
        <f>IFERROR(VLOOKUP(D6,TContasBancariasCartoes[],5,FALSE),"Escolha uma conta")</f>
        <v>Escolha uma conta</v>
      </c>
      <c r="F6" s="217" t="str">
        <f>IF(D11="","",E6-D11)</f>
        <v/>
      </c>
      <c r="G6" s="206"/>
      <c r="H6" s="199"/>
      <c r="I6" s="199"/>
      <c r="J6" s="199"/>
    </row>
    <row r="7" spans="1:24" ht="21" customHeight="1" x14ac:dyDescent="0.3">
      <c r="A7" s="547" t="s">
        <v>199</v>
      </c>
      <c r="B7" s="34"/>
      <c r="C7" s="587" t="s">
        <v>270</v>
      </c>
      <c r="D7" s="588" t="s">
        <v>717</v>
      </c>
      <c r="E7" s="595" t="str">
        <f>IFERROR(VLOOKUP(D7,TContasBancariasCartoes[],5,FALSE),"Escolha uma conta")</f>
        <v>Escolha uma conta</v>
      </c>
      <c r="F7" s="218" t="str">
        <f>IF(D11="","",E7+D11)</f>
        <v/>
      </c>
      <c r="G7" s="34"/>
      <c r="H7" s="200"/>
      <c r="I7" s="200"/>
      <c r="J7" s="200"/>
    </row>
    <row r="8" spans="1:24" ht="21" customHeight="1" x14ac:dyDescent="0.3">
      <c r="A8" s="547"/>
      <c r="B8" s="34"/>
      <c r="C8" s="587" t="s">
        <v>15</v>
      </c>
      <c r="D8" s="588" t="s">
        <v>720</v>
      </c>
      <c r="E8" s="589"/>
      <c r="F8" s="207"/>
      <c r="G8" s="34"/>
      <c r="H8" s="200"/>
      <c r="I8" s="200"/>
      <c r="J8" s="200"/>
    </row>
    <row r="9" spans="1:24" ht="21" customHeight="1" x14ac:dyDescent="0.3">
      <c r="A9" s="548" t="s">
        <v>208</v>
      </c>
      <c r="B9" s="34"/>
      <c r="C9" s="590" t="s">
        <v>272</v>
      </c>
      <c r="D9" s="591">
        <v>43378</v>
      </c>
      <c r="E9" s="592"/>
      <c r="F9" s="208"/>
      <c r="G9" s="208"/>
      <c r="H9" s="202"/>
      <c r="I9" s="203"/>
      <c r="J9" s="201"/>
    </row>
    <row r="10" spans="1:24" ht="21" customHeight="1" x14ac:dyDescent="0.3">
      <c r="A10" s="547" t="s">
        <v>205</v>
      </c>
      <c r="B10" s="34"/>
      <c r="C10" s="590" t="s">
        <v>273</v>
      </c>
      <c r="D10" s="591">
        <v>43381</v>
      </c>
      <c r="E10" s="593"/>
      <c r="F10" s="209"/>
      <c r="G10" s="209"/>
      <c r="H10" s="196"/>
      <c r="I10" s="197"/>
      <c r="J10" s="198"/>
    </row>
    <row r="11" spans="1:24" ht="21" customHeight="1" x14ac:dyDescent="0.3">
      <c r="A11" s="547"/>
      <c r="B11" s="34"/>
      <c r="C11" s="587" t="s">
        <v>71</v>
      </c>
      <c r="D11" s="594"/>
      <c r="E11" s="593"/>
      <c r="F11" s="209"/>
      <c r="G11" s="209"/>
      <c r="H11" s="196"/>
      <c r="I11" s="197"/>
      <c r="J11" s="198"/>
    </row>
    <row r="12" spans="1:24" ht="21" customHeight="1" x14ac:dyDescent="0.25">
      <c r="A12" s="547" t="s">
        <v>200</v>
      </c>
      <c r="B12" s="34"/>
      <c r="C12" s="210"/>
      <c r="D12" s="211"/>
      <c r="E12" s="212"/>
      <c r="F12" s="209"/>
      <c r="G12" s="209"/>
      <c r="H12" s="196"/>
      <c r="I12" s="197"/>
      <c r="J12" s="198"/>
    </row>
    <row r="13" spans="1:24" ht="21" customHeight="1" x14ac:dyDescent="0.25">
      <c r="A13" s="547" t="s">
        <v>202</v>
      </c>
      <c r="B13" s="34"/>
      <c r="C13" s="210"/>
      <c r="D13" s="211"/>
      <c r="E13" s="212"/>
      <c r="F13" s="209"/>
      <c r="G13" s="209"/>
      <c r="H13" s="196"/>
      <c r="I13" s="197"/>
      <c r="J13" s="198"/>
    </row>
    <row r="14" spans="1:24" ht="21" customHeight="1" x14ac:dyDescent="0.25">
      <c r="A14" s="547" t="s">
        <v>203</v>
      </c>
      <c r="B14" s="34"/>
      <c r="C14" s="210"/>
      <c r="D14" s="211"/>
      <c r="E14" s="212"/>
      <c r="F14" s="209"/>
      <c r="G14" s="209"/>
      <c r="H14" s="196"/>
      <c r="I14" s="197"/>
      <c r="J14" s="198"/>
    </row>
    <row r="15" spans="1:24" ht="21" customHeight="1" x14ac:dyDescent="0.25">
      <c r="A15" s="547"/>
      <c r="B15" s="34"/>
      <c r="C15" s="210"/>
      <c r="D15" s="211"/>
      <c r="E15" s="212"/>
      <c r="F15" s="209"/>
      <c r="G15" s="209"/>
      <c r="H15" s="196"/>
      <c r="I15" s="197"/>
      <c r="J15" s="198"/>
    </row>
    <row r="16" spans="1:24" ht="21" customHeight="1" x14ac:dyDescent="0.25">
      <c r="A16" s="547"/>
      <c r="B16" s="34"/>
      <c r="C16" s="213"/>
      <c r="D16" s="213"/>
      <c r="E16" s="213"/>
      <c r="F16" s="35"/>
      <c r="G16" s="35"/>
      <c r="H16" s="193"/>
      <c r="I16" s="193"/>
      <c r="J16" s="193"/>
    </row>
    <row r="17" spans="1:10" ht="21" customHeight="1" x14ac:dyDescent="0.25">
      <c r="A17" s="547"/>
      <c r="B17" s="34"/>
      <c r="C17" s="213"/>
      <c r="D17" s="213"/>
      <c r="E17" s="213"/>
      <c r="F17" s="35"/>
      <c r="G17" s="35"/>
      <c r="H17" s="193"/>
      <c r="I17" s="193"/>
      <c r="J17" s="193"/>
    </row>
    <row r="18" spans="1:10" ht="21" customHeight="1" x14ac:dyDescent="0.25">
      <c r="A18" s="547"/>
      <c r="B18" s="34"/>
      <c r="C18" s="213"/>
      <c r="D18" s="213"/>
      <c r="E18" s="213"/>
      <c r="F18" s="35"/>
      <c r="G18" s="35"/>
      <c r="H18" s="193"/>
      <c r="I18" s="193"/>
      <c r="J18" s="193"/>
    </row>
    <row r="19" spans="1:10" ht="21" hidden="1" customHeight="1" x14ac:dyDescent="0.25">
      <c r="A19" s="107"/>
      <c r="B19" s="34"/>
      <c r="C19" s="213"/>
      <c r="D19" s="213"/>
      <c r="E19" s="213"/>
      <c r="F19" s="35"/>
      <c r="G19" s="35"/>
      <c r="H19" s="193"/>
      <c r="I19" s="193"/>
      <c r="J19" s="193"/>
    </row>
    <row r="20" spans="1:10" ht="21" hidden="1" customHeight="1" x14ac:dyDescent="0.25">
      <c r="A20" s="107"/>
      <c r="B20" s="34"/>
      <c r="C20" s="213"/>
      <c r="D20" s="213"/>
      <c r="E20" s="213"/>
      <c r="F20" s="35"/>
      <c r="G20" s="35"/>
      <c r="H20" s="193"/>
      <c r="I20" s="193"/>
      <c r="J20" s="193"/>
    </row>
    <row r="21" spans="1:10" ht="21" hidden="1" customHeight="1" x14ac:dyDescent="0.25">
      <c r="A21" s="107"/>
      <c r="B21" s="34"/>
      <c r="C21" s="213"/>
      <c r="D21" s="213"/>
      <c r="E21" s="213"/>
      <c r="F21" s="35"/>
      <c r="G21" s="35"/>
      <c r="H21" s="193"/>
      <c r="I21" s="193"/>
      <c r="J21" s="193"/>
    </row>
    <row r="22" spans="1:10" ht="21" hidden="1" customHeight="1" x14ac:dyDescent="0.25">
      <c r="A22" s="6"/>
      <c r="C22" s="214"/>
      <c r="D22" s="215"/>
      <c r="E22" s="215"/>
      <c r="F22" s="215"/>
      <c r="G22" s="215"/>
      <c r="H22" s="12"/>
      <c r="I22" s="90"/>
      <c r="J22" s="12"/>
    </row>
    <row r="23" spans="1:10" ht="21" hidden="1" customHeight="1" x14ac:dyDescent="0.25">
      <c r="A23" s="6"/>
      <c r="C23" s="214"/>
      <c r="D23" s="215"/>
      <c r="E23" s="215"/>
      <c r="F23" s="215"/>
      <c r="G23" s="215"/>
      <c r="H23" s="12"/>
      <c r="I23" s="90"/>
      <c r="J23" s="12"/>
    </row>
    <row r="24" spans="1:10" ht="21" hidden="1" customHeight="1" x14ac:dyDescent="0.25">
      <c r="A24" s="6"/>
      <c r="C24" s="214"/>
      <c r="D24" s="215"/>
      <c r="E24" s="215"/>
      <c r="F24" s="215"/>
      <c r="G24" s="215"/>
      <c r="H24" s="89"/>
      <c r="I24" s="90"/>
      <c r="J24" s="12"/>
    </row>
    <row r="25" spans="1:10" ht="21" hidden="1" customHeight="1" x14ac:dyDescent="0.25">
      <c r="A25" s="6"/>
      <c r="C25" s="214"/>
      <c r="D25" s="215"/>
      <c r="E25" s="215"/>
      <c r="F25" s="215"/>
      <c r="G25" s="215"/>
      <c r="H25" s="89"/>
      <c r="I25" s="90"/>
      <c r="J25" s="12"/>
    </row>
    <row r="26" spans="1:10" ht="21" hidden="1" customHeight="1" x14ac:dyDescent="0.25">
      <c r="A26" s="6"/>
      <c r="C26" s="214"/>
      <c r="D26" s="215"/>
      <c r="E26" s="215"/>
      <c r="F26" s="215"/>
      <c r="G26" s="215"/>
      <c r="H26" s="89"/>
      <c r="I26" s="90"/>
      <c r="J26" s="12"/>
    </row>
    <row r="27" spans="1:10" ht="21" hidden="1" customHeight="1" x14ac:dyDescent="0.25">
      <c r="A27" s="6"/>
      <c r="C27" s="214"/>
      <c r="D27" s="215"/>
      <c r="E27" s="215"/>
      <c r="F27" s="215"/>
      <c r="G27" s="215"/>
      <c r="H27" s="89"/>
      <c r="I27" s="90"/>
      <c r="J27" s="12"/>
    </row>
    <row r="28" spans="1:10" ht="21" hidden="1" customHeight="1" x14ac:dyDescent="0.25">
      <c r="C28" s="214"/>
      <c r="D28" s="215"/>
      <c r="E28" s="215"/>
      <c r="F28" s="215"/>
      <c r="G28" s="215"/>
      <c r="H28" s="89"/>
      <c r="I28" s="90"/>
      <c r="J28" s="12"/>
    </row>
    <row r="29" spans="1:10" ht="21" hidden="1" customHeight="1" x14ac:dyDescent="0.25">
      <c r="C29" s="214"/>
      <c r="D29" s="215"/>
      <c r="E29" s="215"/>
      <c r="F29" s="215"/>
      <c r="G29" s="215"/>
      <c r="H29" s="89"/>
      <c r="I29" s="90"/>
      <c r="J29" s="12"/>
    </row>
    <row r="30" spans="1:10" ht="21" hidden="1" customHeight="1" x14ac:dyDescent="0.25">
      <c r="C30" s="214"/>
      <c r="D30" s="215"/>
      <c r="E30" s="215"/>
      <c r="F30" s="215"/>
      <c r="G30" s="215"/>
      <c r="H30" s="89"/>
      <c r="I30" s="90"/>
      <c r="J30" s="12"/>
    </row>
    <row r="31" spans="1:10" ht="21" hidden="1" customHeight="1" x14ac:dyDescent="0.25">
      <c r="C31" s="214"/>
      <c r="D31" s="215"/>
      <c r="E31" s="215"/>
      <c r="F31" s="215"/>
      <c r="G31" s="215"/>
      <c r="H31" s="89"/>
      <c r="I31" s="90"/>
      <c r="J31" s="12"/>
    </row>
    <row r="32" spans="1:10" ht="21" hidden="1" customHeight="1" x14ac:dyDescent="0.25">
      <c r="C32" s="214"/>
      <c r="D32" s="215"/>
      <c r="E32" s="215"/>
      <c r="F32" s="215"/>
      <c r="G32" s="215"/>
      <c r="H32" s="89"/>
      <c r="I32" s="90"/>
      <c r="J32" s="12"/>
    </row>
    <row r="33" spans="3:10" ht="21" hidden="1" customHeight="1" x14ac:dyDescent="0.25">
      <c r="C33" s="214"/>
      <c r="D33" s="215"/>
      <c r="E33" s="215"/>
      <c r="F33" s="215"/>
      <c r="G33" s="215"/>
      <c r="H33" s="89"/>
      <c r="I33" s="90"/>
      <c r="J33" s="12"/>
    </row>
    <row r="34" spans="3:10" ht="21" hidden="1" customHeight="1" x14ac:dyDescent="0.25">
      <c r="C34" s="214"/>
      <c r="D34" s="215"/>
      <c r="E34" s="215"/>
      <c r="F34" s="215"/>
      <c r="G34" s="215"/>
      <c r="H34" s="89"/>
      <c r="I34" s="90"/>
      <c r="J34" s="12"/>
    </row>
    <row r="35" spans="3:10" ht="21" hidden="1" customHeight="1" x14ac:dyDescent="0.25">
      <c r="C35" s="214"/>
      <c r="D35" s="215"/>
      <c r="E35" s="215"/>
      <c r="F35" s="215"/>
      <c r="G35" s="215"/>
      <c r="H35" s="89"/>
      <c r="I35" s="90"/>
      <c r="J35" s="12"/>
    </row>
    <row r="36" spans="3:10" ht="21" hidden="1" customHeight="1" x14ac:dyDescent="0.25">
      <c r="C36" s="214"/>
      <c r="D36" s="215"/>
      <c r="E36" s="215"/>
      <c r="F36" s="215"/>
      <c r="G36" s="215"/>
      <c r="H36" s="89"/>
      <c r="I36" s="90"/>
      <c r="J36" s="12"/>
    </row>
    <row r="37" spans="3:10" ht="21" hidden="1" customHeight="1" x14ac:dyDescent="0.25">
      <c r="C37" s="214"/>
      <c r="D37" s="215"/>
      <c r="E37" s="215"/>
      <c r="F37" s="215"/>
      <c r="G37" s="215"/>
      <c r="H37" s="12"/>
      <c r="I37" s="90"/>
      <c r="J37" s="12"/>
    </row>
    <row r="38" spans="3:10" ht="21" hidden="1" customHeight="1" x14ac:dyDescent="0.25">
      <c r="C38" s="214"/>
      <c r="D38" s="215"/>
      <c r="E38" s="215"/>
      <c r="F38" s="215"/>
      <c r="G38" s="215"/>
      <c r="H38" s="89"/>
      <c r="I38" s="90"/>
      <c r="J38" s="12"/>
    </row>
    <row r="39" spans="3:10" ht="21" hidden="1" customHeight="1" x14ac:dyDescent="0.25">
      <c r="C39" s="214"/>
      <c r="D39" s="215"/>
      <c r="E39" s="215"/>
      <c r="F39" s="215"/>
      <c r="G39" s="215"/>
      <c r="H39" s="89"/>
      <c r="I39" s="90"/>
      <c r="J39" s="12"/>
    </row>
    <row r="40" spans="3:10" ht="21" hidden="1" customHeight="1" x14ac:dyDescent="0.25">
      <c r="C40" s="214"/>
      <c r="D40" s="215"/>
      <c r="E40" s="215"/>
      <c r="F40" s="215"/>
      <c r="G40" s="215"/>
      <c r="H40" s="12"/>
      <c r="I40" s="90"/>
      <c r="J40" s="12"/>
    </row>
    <row r="41" spans="3:10" ht="21" hidden="1" customHeight="1" x14ac:dyDescent="0.25">
      <c r="C41" s="214"/>
      <c r="D41" s="215"/>
      <c r="E41" s="215"/>
      <c r="F41" s="215"/>
      <c r="G41" s="215"/>
      <c r="H41" s="12"/>
      <c r="I41" s="90"/>
      <c r="J41" s="12"/>
    </row>
    <row r="42" spans="3:10" ht="21" hidden="1" customHeight="1" x14ac:dyDescent="0.25">
      <c r="C42" s="214"/>
      <c r="D42" s="215"/>
      <c r="E42" s="215"/>
      <c r="F42" s="215"/>
      <c r="G42" s="215"/>
      <c r="H42" s="12"/>
      <c r="I42" s="90"/>
      <c r="J42" s="12"/>
    </row>
    <row r="43" spans="3:10" ht="21" hidden="1" customHeight="1" x14ac:dyDescent="0.25">
      <c r="C43" s="214"/>
      <c r="D43" s="215"/>
      <c r="E43" s="215"/>
      <c r="F43" s="215"/>
      <c r="G43" s="215"/>
      <c r="H43" s="12"/>
      <c r="I43" s="90"/>
      <c r="J43" s="12"/>
    </row>
    <row r="44" spans="3:10" ht="21" hidden="1" customHeight="1" x14ac:dyDescent="0.25">
      <c r="C44" s="214"/>
      <c r="D44" s="215"/>
      <c r="E44" s="215"/>
      <c r="F44" s="215"/>
      <c r="G44" s="215"/>
      <c r="H44" s="12"/>
      <c r="I44" s="90"/>
      <c r="J44" s="12"/>
    </row>
    <row r="45" spans="3:10" ht="21" hidden="1" customHeight="1" x14ac:dyDescent="0.25">
      <c r="C45" s="214"/>
      <c r="D45" s="215"/>
      <c r="E45" s="215"/>
      <c r="F45" s="215"/>
      <c r="G45" s="215"/>
      <c r="H45" s="12"/>
      <c r="I45" s="90"/>
      <c r="J45" s="12"/>
    </row>
    <row r="46" spans="3:10" ht="21" hidden="1" customHeight="1" x14ac:dyDescent="0.25">
      <c r="C46" s="214"/>
      <c r="D46" s="215"/>
      <c r="E46" s="215"/>
      <c r="F46" s="215"/>
      <c r="G46" s="215"/>
      <c r="H46" s="12"/>
      <c r="I46" s="90"/>
      <c r="J46" s="12"/>
    </row>
    <row r="47" spans="3:10" ht="21" hidden="1" customHeight="1" x14ac:dyDescent="0.25">
      <c r="C47" s="214"/>
      <c r="D47" s="215"/>
      <c r="E47" s="215"/>
      <c r="F47" s="215"/>
      <c r="G47" s="215"/>
      <c r="H47" s="89"/>
      <c r="I47" s="90"/>
      <c r="J47" s="12"/>
    </row>
    <row r="48" spans="3:10" ht="21" hidden="1" customHeight="1" x14ac:dyDescent="0.25">
      <c r="C48" s="214"/>
      <c r="D48" s="215"/>
      <c r="E48" s="215"/>
      <c r="F48" s="215"/>
      <c r="G48" s="215"/>
      <c r="H48" s="89"/>
      <c r="I48" s="90"/>
      <c r="J48" s="12"/>
    </row>
    <row r="49" spans="3:10" ht="21" hidden="1" customHeight="1" x14ac:dyDescent="0.25">
      <c r="C49" s="214"/>
      <c r="D49" s="215"/>
      <c r="E49" s="215"/>
      <c r="F49" s="215"/>
      <c r="G49" s="215"/>
      <c r="H49" s="89"/>
      <c r="I49" s="90"/>
      <c r="J49" s="12"/>
    </row>
    <row r="50" spans="3:10" ht="21" hidden="1" customHeight="1" x14ac:dyDescent="0.25">
      <c r="C50" s="214"/>
      <c r="D50" s="215"/>
      <c r="E50" s="215"/>
      <c r="F50" s="215"/>
      <c r="G50" s="215"/>
      <c r="H50" s="89"/>
      <c r="I50" s="90"/>
      <c r="J50" s="12"/>
    </row>
    <row r="51" spans="3:10" ht="21" hidden="1" customHeight="1" x14ac:dyDescent="0.25">
      <c r="C51" s="214"/>
      <c r="D51" s="215"/>
      <c r="E51" s="215"/>
      <c r="F51" s="215"/>
      <c r="G51" s="215"/>
      <c r="H51" s="89"/>
      <c r="I51" s="90"/>
      <c r="J51" s="12"/>
    </row>
    <row r="52" spans="3:10" ht="21" hidden="1" customHeight="1" x14ac:dyDescent="0.25">
      <c r="C52" s="214"/>
      <c r="D52" s="215"/>
      <c r="E52" s="215"/>
      <c r="F52" s="215"/>
      <c r="G52" s="215"/>
      <c r="H52" s="89"/>
      <c r="I52" s="90"/>
      <c r="J52" s="12"/>
    </row>
    <row r="53" spans="3:10" ht="21" hidden="1" customHeight="1" x14ac:dyDescent="0.25">
      <c r="C53" s="214"/>
      <c r="D53" s="215"/>
      <c r="E53" s="215"/>
      <c r="F53" s="215"/>
      <c r="G53" s="215"/>
      <c r="H53" s="89"/>
      <c r="I53" s="90"/>
      <c r="J53" s="12"/>
    </row>
    <row r="54" spans="3:10" ht="21" hidden="1" customHeight="1" x14ac:dyDescent="0.25">
      <c r="C54" s="214"/>
      <c r="D54" s="215"/>
      <c r="E54" s="215"/>
      <c r="F54" s="215"/>
      <c r="G54" s="215"/>
      <c r="H54" s="89"/>
      <c r="I54" s="90"/>
      <c r="J54" s="12"/>
    </row>
    <row r="55" spans="3:10" ht="21" hidden="1" customHeight="1" x14ac:dyDescent="0.25">
      <c r="C55" s="214"/>
      <c r="D55" s="215"/>
      <c r="E55" s="215"/>
      <c r="F55" s="215"/>
      <c r="G55" s="215"/>
      <c r="H55" s="89"/>
      <c r="I55" s="90"/>
      <c r="J55" s="12"/>
    </row>
    <row r="56" spans="3:10" ht="21" hidden="1" customHeight="1" x14ac:dyDescent="0.25">
      <c r="C56" s="214"/>
      <c r="D56" s="215"/>
      <c r="E56" s="215"/>
      <c r="F56" s="215"/>
      <c r="G56" s="215"/>
      <c r="H56" s="89"/>
      <c r="I56" s="90"/>
      <c r="J56" s="12"/>
    </row>
    <row r="57" spans="3:10" ht="21" hidden="1" customHeight="1" x14ac:dyDescent="0.25">
      <c r="C57" s="214"/>
      <c r="D57" s="215"/>
      <c r="E57" s="215"/>
      <c r="F57" s="215"/>
      <c r="G57" s="215"/>
      <c r="H57" s="89"/>
      <c r="I57" s="90"/>
      <c r="J57" s="12"/>
    </row>
    <row r="58" spans="3:10" ht="21" hidden="1" customHeight="1" x14ac:dyDescent="0.25">
      <c r="C58" s="214"/>
      <c r="D58" s="215"/>
      <c r="E58" s="215"/>
      <c r="F58" s="215"/>
      <c r="G58" s="215"/>
      <c r="H58" s="89"/>
      <c r="I58" s="90"/>
      <c r="J58" s="12"/>
    </row>
    <row r="59" spans="3:10" ht="21" hidden="1" customHeight="1" x14ac:dyDescent="0.25">
      <c r="C59" s="214"/>
      <c r="D59" s="215"/>
      <c r="E59" s="215"/>
      <c r="F59" s="215"/>
      <c r="G59" s="215"/>
      <c r="H59" s="89"/>
      <c r="I59" s="90"/>
      <c r="J59" s="12"/>
    </row>
    <row r="60" spans="3:10" ht="21" hidden="1" customHeight="1" x14ac:dyDescent="0.25">
      <c r="C60" s="214"/>
      <c r="D60" s="215"/>
      <c r="E60" s="215"/>
      <c r="F60" s="215"/>
      <c r="G60" s="215"/>
      <c r="H60" s="89"/>
      <c r="I60" s="90"/>
      <c r="J60" s="12"/>
    </row>
    <row r="61" spans="3:10" ht="21" hidden="1" customHeight="1" x14ac:dyDescent="0.25">
      <c r="C61" s="214"/>
      <c r="D61" s="215"/>
      <c r="E61" s="215"/>
      <c r="F61" s="215"/>
      <c r="G61" s="215"/>
      <c r="H61" s="89"/>
      <c r="I61" s="90"/>
      <c r="J61" s="12"/>
    </row>
    <row r="62" spans="3:10" ht="21" hidden="1" customHeight="1" x14ac:dyDescent="0.25">
      <c r="C62" s="214"/>
      <c r="D62" s="215"/>
      <c r="E62" s="215"/>
      <c r="F62" s="215"/>
      <c r="G62" s="215"/>
      <c r="H62" s="12"/>
      <c r="I62" s="90"/>
      <c r="J62" s="12"/>
    </row>
    <row r="63" spans="3:10" ht="21" hidden="1" customHeight="1" x14ac:dyDescent="0.25">
      <c r="C63" s="214"/>
      <c r="D63" s="215"/>
      <c r="E63" s="215"/>
      <c r="F63" s="215"/>
      <c r="G63" s="215"/>
      <c r="H63" s="12"/>
      <c r="I63" s="90"/>
      <c r="J63" s="12"/>
    </row>
    <row r="64" spans="3:10" ht="21" hidden="1" customHeight="1" x14ac:dyDescent="0.25">
      <c r="C64" s="214"/>
      <c r="D64" s="215"/>
      <c r="E64" s="215"/>
      <c r="F64" s="215"/>
      <c r="G64" s="215"/>
      <c r="H64" s="12"/>
      <c r="I64" s="90"/>
      <c r="J64" s="12"/>
    </row>
    <row r="65" spans="3:10" ht="21" hidden="1" customHeight="1" x14ac:dyDescent="0.25">
      <c r="C65" s="214"/>
      <c r="D65" s="215"/>
      <c r="E65" s="215"/>
      <c r="F65" s="215"/>
      <c r="G65" s="215"/>
      <c r="H65" s="12"/>
      <c r="I65" s="90"/>
      <c r="J65" s="12"/>
    </row>
    <row r="66" spans="3:10" ht="21" hidden="1" customHeight="1" x14ac:dyDescent="0.25">
      <c r="C66" s="214"/>
      <c r="D66" s="215"/>
      <c r="E66" s="215"/>
      <c r="F66" s="215"/>
      <c r="G66" s="215"/>
      <c r="H66" s="89"/>
      <c r="I66" s="90"/>
      <c r="J66" s="12"/>
    </row>
    <row r="67" spans="3:10" ht="21" hidden="1" customHeight="1" x14ac:dyDescent="0.25">
      <c r="C67" s="214"/>
      <c r="D67" s="215"/>
      <c r="E67" s="215"/>
      <c r="F67" s="215"/>
      <c r="G67" s="215"/>
      <c r="H67" s="12"/>
      <c r="I67" s="90"/>
      <c r="J67" s="12"/>
    </row>
    <row r="68" spans="3:10" ht="21" hidden="1" customHeight="1" x14ac:dyDescent="0.25">
      <c r="C68" s="214"/>
      <c r="D68" s="215"/>
      <c r="E68" s="215"/>
      <c r="F68" s="215"/>
      <c r="G68" s="215"/>
      <c r="H68" s="12"/>
      <c r="I68" s="90"/>
      <c r="J68" s="12"/>
    </row>
    <row r="69" spans="3:10" ht="21" hidden="1" customHeight="1" x14ac:dyDescent="0.25">
      <c r="C69" s="214"/>
      <c r="D69" s="215"/>
      <c r="E69" s="215"/>
      <c r="F69" s="215"/>
      <c r="G69" s="215"/>
      <c r="H69" s="12"/>
      <c r="I69" s="90"/>
      <c r="J69" s="12"/>
    </row>
    <row r="70" spans="3:10" ht="21" hidden="1" customHeight="1" x14ac:dyDescent="0.25">
      <c r="C70" s="214"/>
      <c r="D70" s="215"/>
      <c r="E70" s="215"/>
      <c r="F70" s="215"/>
      <c r="G70" s="215"/>
      <c r="H70" s="12"/>
      <c r="I70" s="90"/>
      <c r="J70" s="12"/>
    </row>
    <row r="71" spans="3:10" ht="21" hidden="1" customHeight="1" x14ac:dyDescent="0.25">
      <c r="C71" s="214"/>
      <c r="D71" s="215"/>
      <c r="E71" s="215"/>
      <c r="F71" s="215"/>
      <c r="G71" s="215"/>
      <c r="H71" s="12"/>
      <c r="I71" s="90"/>
      <c r="J71" s="12"/>
    </row>
    <row r="72" spans="3:10" ht="21" hidden="1" customHeight="1" x14ac:dyDescent="0.25">
      <c r="C72" s="214"/>
      <c r="D72" s="215"/>
      <c r="E72" s="215"/>
      <c r="F72" s="215"/>
      <c r="G72" s="215"/>
      <c r="H72" s="89"/>
      <c r="I72" s="90"/>
      <c r="J72" s="12"/>
    </row>
    <row r="73" spans="3:10" ht="21" hidden="1" customHeight="1" x14ac:dyDescent="0.25">
      <c r="C73" s="214"/>
      <c r="D73" s="215"/>
      <c r="E73" s="215"/>
      <c r="F73" s="215"/>
      <c r="G73" s="215"/>
      <c r="H73" s="89"/>
      <c r="I73" s="90"/>
      <c r="J73" s="12"/>
    </row>
    <row r="74" spans="3:10" ht="21" hidden="1" customHeight="1" x14ac:dyDescent="0.25">
      <c r="C74" s="214"/>
      <c r="D74" s="215"/>
      <c r="E74" s="215"/>
      <c r="F74" s="215"/>
      <c r="G74" s="215"/>
      <c r="H74" s="89"/>
      <c r="I74" s="90"/>
      <c r="J74" s="12"/>
    </row>
    <row r="75" spans="3:10" ht="21" hidden="1" customHeight="1" x14ac:dyDescent="0.25">
      <c r="C75" s="214"/>
      <c r="D75" s="215"/>
      <c r="E75" s="215"/>
      <c r="F75" s="215"/>
      <c r="G75" s="215"/>
      <c r="H75" s="89"/>
      <c r="I75" s="90"/>
      <c r="J75" s="12"/>
    </row>
    <row r="76" spans="3:10" ht="21" hidden="1" customHeight="1" x14ac:dyDescent="0.25">
      <c r="C76" s="214"/>
      <c r="D76" s="215"/>
      <c r="E76" s="215"/>
      <c r="F76" s="215"/>
      <c r="G76" s="215"/>
      <c r="H76" s="89"/>
      <c r="I76" s="90"/>
      <c r="J76" s="12"/>
    </row>
    <row r="77" spans="3:10" ht="21" hidden="1" customHeight="1" x14ac:dyDescent="0.25">
      <c r="C77" s="214"/>
      <c r="D77" s="215"/>
      <c r="E77" s="215"/>
      <c r="F77" s="215"/>
      <c r="G77" s="215"/>
      <c r="H77" s="89"/>
      <c r="I77" s="90"/>
      <c r="J77" s="12"/>
    </row>
    <row r="78" spans="3:10" ht="21" hidden="1" customHeight="1" x14ac:dyDescent="0.25">
      <c r="C78" s="214"/>
      <c r="D78" s="215"/>
      <c r="E78" s="215"/>
      <c r="F78" s="215"/>
      <c r="G78" s="215"/>
      <c r="H78" s="89"/>
      <c r="I78" s="90"/>
      <c r="J78" s="12"/>
    </row>
    <row r="79" spans="3:10" ht="21" hidden="1" customHeight="1" x14ac:dyDescent="0.25">
      <c r="C79" s="214"/>
      <c r="D79" s="215"/>
      <c r="E79" s="215"/>
      <c r="F79" s="215"/>
      <c r="G79" s="215"/>
      <c r="H79" s="89"/>
      <c r="I79" s="90"/>
      <c r="J79" s="12"/>
    </row>
    <row r="80" spans="3:10" ht="21" hidden="1" customHeight="1" x14ac:dyDescent="0.25">
      <c r="C80" s="214"/>
      <c r="D80" s="215"/>
      <c r="E80" s="215"/>
      <c r="F80" s="215"/>
      <c r="G80" s="215"/>
      <c r="H80" s="89"/>
      <c r="I80" s="90"/>
      <c r="J80" s="12"/>
    </row>
    <row r="81" spans="3:10" ht="21" hidden="1" customHeight="1" x14ac:dyDescent="0.25">
      <c r="C81" s="214"/>
      <c r="D81" s="215"/>
      <c r="E81" s="215"/>
      <c r="F81" s="215"/>
      <c r="G81" s="215"/>
      <c r="H81" s="89"/>
      <c r="I81" s="90"/>
      <c r="J81" s="12"/>
    </row>
    <row r="82" spans="3:10" ht="21" hidden="1" customHeight="1" x14ac:dyDescent="0.25">
      <c r="C82" s="214"/>
      <c r="D82" s="215"/>
      <c r="E82" s="215"/>
      <c r="F82" s="215"/>
      <c r="G82" s="215"/>
      <c r="H82" s="89"/>
      <c r="I82" s="90"/>
      <c r="J82" s="12"/>
    </row>
    <row r="83" spans="3:10" ht="21" hidden="1" customHeight="1" x14ac:dyDescent="0.25">
      <c r="C83" s="214"/>
      <c r="D83" s="215"/>
      <c r="E83" s="215"/>
      <c r="F83" s="215"/>
      <c r="G83" s="215"/>
      <c r="H83" s="89"/>
      <c r="I83" s="90"/>
      <c r="J83" s="12"/>
    </row>
    <row r="84" spans="3:10" ht="21" hidden="1" customHeight="1" x14ac:dyDescent="0.25">
      <c r="C84" s="214"/>
      <c r="D84" s="215"/>
      <c r="E84" s="215"/>
      <c r="F84" s="215"/>
      <c r="G84" s="215"/>
      <c r="H84" s="89"/>
      <c r="I84" s="90"/>
      <c r="J84" s="12"/>
    </row>
    <row r="85" spans="3:10" ht="21" hidden="1" customHeight="1" x14ac:dyDescent="0.25">
      <c r="C85" s="214"/>
      <c r="D85" s="215"/>
      <c r="E85" s="215"/>
      <c r="F85" s="215"/>
      <c r="G85" s="215"/>
      <c r="H85" s="89"/>
      <c r="I85" s="90"/>
      <c r="J85" s="12"/>
    </row>
    <row r="86" spans="3:10" ht="21" hidden="1" customHeight="1" x14ac:dyDescent="0.25">
      <c r="C86" s="214"/>
      <c r="D86" s="215"/>
      <c r="E86" s="215"/>
      <c r="F86" s="215"/>
      <c r="G86" s="215"/>
      <c r="H86" s="89"/>
      <c r="I86" s="90"/>
      <c r="J86" s="12"/>
    </row>
    <row r="87" spans="3:10" ht="21" hidden="1" customHeight="1" x14ac:dyDescent="0.25">
      <c r="C87" s="214"/>
      <c r="D87" s="215"/>
      <c r="E87" s="215"/>
      <c r="F87" s="215"/>
      <c r="G87" s="215"/>
      <c r="H87" s="89"/>
      <c r="I87" s="90"/>
      <c r="J87" s="12"/>
    </row>
    <row r="88" spans="3:10" ht="21" hidden="1" customHeight="1" x14ac:dyDescent="0.25">
      <c r="C88" s="214"/>
      <c r="D88" s="215"/>
      <c r="E88" s="215"/>
      <c r="F88" s="215"/>
      <c r="G88" s="215"/>
      <c r="H88" s="89"/>
      <c r="I88" s="90"/>
      <c r="J88" s="12"/>
    </row>
    <row r="89" spans="3:10" ht="21" hidden="1" customHeight="1" x14ac:dyDescent="0.25">
      <c r="C89" s="214"/>
      <c r="D89" s="215"/>
      <c r="E89" s="215"/>
      <c r="F89" s="215"/>
      <c r="G89" s="215"/>
      <c r="H89" s="89"/>
      <c r="I89" s="90"/>
      <c r="J89" s="12"/>
    </row>
    <row r="90" spans="3:10" ht="21" hidden="1" customHeight="1" x14ac:dyDescent="0.25">
      <c r="C90" s="214"/>
      <c r="D90" s="215"/>
      <c r="E90" s="215"/>
      <c r="F90" s="215"/>
      <c r="G90" s="215"/>
      <c r="H90" s="89"/>
      <c r="I90" s="90"/>
      <c r="J90" s="12"/>
    </row>
    <row r="91" spans="3:10" ht="21" hidden="1" customHeight="1" x14ac:dyDescent="0.25">
      <c r="C91" s="214"/>
      <c r="D91" s="215"/>
      <c r="E91" s="215"/>
      <c r="F91" s="215"/>
      <c r="G91" s="215"/>
      <c r="H91" s="12"/>
      <c r="I91" s="90"/>
      <c r="J91" s="12"/>
    </row>
    <row r="92" spans="3:10" ht="21" hidden="1" customHeight="1" x14ac:dyDescent="0.25">
      <c r="C92" s="214"/>
      <c r="D92" s="215"/>
      <c r="E92" s="215"/>
      <c r="F92" s="215"/>
      <c r="G92" s="215"/>
      <c r="H92" s="12"/>
      <c r="I92" s="90"/>
      <c r="J92" s="12"/>
    </row>
    <row r="93" spans="3:10" ht="21" hidden="1" customHeight="1" x14ac:dyDescent="0.25">
      <c r="C93" s="214"/>
      <c r="D93" s="215"/>
      <c r="E93" s="215"/>
      <c r="F93" s="215"/>
      <c r="G93" s="215"/>
      <c r="H93" s="12"/>
      <c r="I93" s="90"/>
      <c r="J93" s="12"/>
    </row>
    <row r="94" spans="3:10" ht="21" hidden="1" customHeight="1" x14ac:dyDescent="0.25">
      <c r="C94" s="214"/>
      <c r="D94" s="215"/>
      <c r="E94" s="215"/>
      <c r="F94" s="215"/>
      <c r="G94" s="215"/>
      <c r="H94" s="12"/>
      <c r="I94" s="90"/>
      <c r="J94" s="12"/>
    </row>
    <row r="95" spans="3:10" ht="21" hidden="1" customHeight="1" x14ac:dyDescent="0.25">
      <c r="C95" s="214"/>
      <c r="D95" s="215"/>
      <c r="E95" s="215"/>
      <c r="F95" s="215"/>
      <c r="G95" s="215"/>
      <c r="H95" s="12"/>
      <c r="I95" s="90"/>
      <c r="J95" s="12"/>
    </row>
    <row r="96" spans="3:10" ht="21" hidden="1" customHeight="1" x14ac:dyDescent="0.25">
      <c r="C96" s="214"/>
      <c r="D96" s="215"/>
      <c r="E96" s="215"/>
      <c r="F96" s="215"/>
      <c r="G96" s="215"/>
      <c r="H96" s="12"/>
      <c r="I96" s="90"/>
      <c r="J96" s="12"/>
    </row>
    <row r="97" spans="3:10" ht="21" hidden="1" customHeight="1" x14ac:dyDescent="0.25">
      <c r="C97" s="214"/>
      <c r="D97" s="215"/>
      <c r="E97" s="215"/>
      <c r="F97" s="215"/>
      <c r="G97" s="215"/>
      <c r="H97" s="89"/>
      <c r="I97" s="90"/>
      <c r="J97" s="12"/>
    </row>
    <row r="98" spans="3:10" ht="21" hidden="1" customHeight="1" x14ac:dyDescent="0.25">
      <c r="C98" s="214"/>
      <c r="D98" s="215"/>
      <c r="E98" s="215"/>
      <c r="F98" s="215"/>
      <c r="G98" s="215"/>
      <c r="H98" s="89"/>
      <c r="I98" s="90"/>
      <c r="J98" s="12"/>
    </row>
    <row r="99" spans="3:10" ht="21" hidden="1" customHeight="1" x14ac:dyDescent="0.25">
      <c r="C99" s="214"/>
      <c r="D99" s="215"/>
      <c r="E99" s="215"/>
      <c r="F99" s="215"/>
      <c r="G99" s="215"/>
      <c r="H99" s="89"/>
      <c r="I99" s="90"/>
      <c r="J99" s="12"/>
    </row>
    <row r="100" spans="3:10" ht="21" hidden="1" customHeight="1" x14ac:dyDescent="0.25">
      <c r="C100" s="214"/>
      <c r="D100" s="215"/>
      <c r="E100" s="215"/>
      <c r="F100" s="215"/>
      <c r="G100" s="215"/>
      <c r="H100" s="89"/>
      <c r="I100" s="90"/>
      <c r="J100" s="12"/>
    </row>
    <row r="101" spans="3:10" ht="21" hidden="1" customHeight="1" x14ac:dyDescent="0.25">
      <c r="C101" s="214"/>
      <c r="D101" s="215"/>
      <c r="E101" s="215"/>
      <c r="F101" s="215"/>
      <c r="G101" s="215"/>
      <c r="H101" s="89"/>
      <c r="I101" s="90"/>
      <c r="J101" s="12"/>
    </row>
    <row r="102" spans="3:10" ht="21" hidden="1" customHeight="1" x14ac:dyDescent="0.25">
      <c r="C102" s="214"/>
      <c r="D102" s="215"/>
      <c r="E102" s="215"/>
      <c r="F102" s="215"/>
      <c r="G102" s="215"/>
      <c r="H102" s="89"/>
      <c r="I102" s="90"/>
      <c r="J102" s="12"/>
    </row>
    <row r="103" spans="3:10" ht="21" hidden="1" customHeight="1" x14ac:dyDescent="0.25">
      <c r="C103" s="214"/>
      <c r="D103" s="215"/>
      <c r="E103" s="215"/>
      <c r="F103" s="215"/>
      <c r="G103" s="215"/>
      <c r="H103" s="89"/>
      <c r="I103" s="90"/>
      <c r="J103" s="12"/>
    </row>
    <row r="104" spans="3:10" ht="21" hidden="1" customHeight="1" x14ac:dyDescent="0.25">
      <c r="C104" s="214"/>
      <c r="D104" s="215"/>
      <c r="E104" s="215"/>
      <c r="F104" s="215"/>
      <c r="G104" s="215"/>
      <c r="H104" s="89"/>
      <c r="I104" s="90"/>
      <c r="J104" s="12"/>
    </row>
    <row r="105" spans="3:10" ht="21" hidden="1" customHeight="1" x14ac:dyDescent="0.25">
      <c r="C105" s="214"/>
      <c r="D105" s="215"/>
      <c r="E105" s="215"/>
      <c r="F105" s="215"/>
      <c r="G105" s="215"/>
      <c r="H105" s="89"/>
      <c r="I105" s="90"/>
      <c r="J105" s="12"/>
    </row>
    <row r="106" spans="3:10" ht="21" hidden="1" customHeight="1" x14ac:dyDescent="0.25">
      <c r="C106" s="214"/>
      <c r="D106" s="215"/>
      <c r="E106" s="215"/>
      <c r="F106" s="215"/>
      <c r="G106" s="215"/>
      <c r="H106" s="89"/>
      <c r="I106" s="90"/>
      <c r="J106" s="12"/>
    </row>
    <row r="107" spans="3:10" ht="21" hidden="1" customHeight="1" x14ac:dyDescent="0.25">
      <c r="C107" s="214"/>
      <c r="D107" s="215"/>
      <c r="E107" s="215"/>
      <c r="F107" s="215"/>
      <c r="G107" s="215"/>
      <c r="H107" s="89"/>
      <c r="I107" s="90"/>
      <c r="J107" s="12"/>
    </row>
    <row r="108" spans="3:10" ht="21" hidden="1" customHeight="1" x14ac:dyDescent="0.25">
      <c r="C108" s="214"/>
      <c r="D108" s="215"/>
      <c r="E108" s="215"/>
      <c r="F108" s="215"/>
      <c r="G108" s="215"/>
      <c r="H108" s="89"/>
      <c r="I108" s="90"/>
      <c r="J108" s="12"/>
    </row>
    <row r="109" spans="3:10" ht="21" hidden="1" customHeight="1" x14ac:dyDescent="0.25">
      <c r="C109" s="214"/>
      <c r="D109" s="215"/>
      <c r="E109" s="215"/>
      <c r="F109" s="215"/>
      <c r="G109" s="215"/>
      <c r="H109" s="89"/>
      <c r="I109" s="90"/>
      <c r="J109" s="12"/>
    </row>
    <row r="110" spans="3:10" ht="21" hidden="1" customHeight="1" x14ac:dyDescent="0.25">
      <c r="C110" s="214"/>
      <c r="D110" s="215"/>
      <c r="E110" s="215"/>
      <c r="F110" s="215"/>
      <c r="G110" s="215"/>
      <c r="H110" s="89"/>
      <c r="I110" s="90"/>
      <c r="J110" s="12"/>
    </row>
    <row r="111" spans="3:10" ht="21" hidden="1" customHeight="1" x14ac:dyDescent="0.25">
      <c r="C111" s="214"/>
      <c r="D111" s="215"/>
      <c r="E111" s="215"/>
      <c r="F111" s="215"/>
      <c r="G111" s="215"/>
      <c r="H111" s="12"/>
      <c r="I111" s="90"/>
      <c r="J111" s="12"/>
    </row>
    <row r="112" spans="3:10" ht="21" hidden="1" customHeight="1" x14ac:dyDescent="0.25">
      <c r="C112" s="214"/>
      <c r="D112" s="215"/>
      <c r="E112" s="215"/>
      <c r="F112" s="215"/>
      <c r="G112" s="215"/>
      <c r="H112" s="89"/>
      <c r="I112" s="90"/>
      <c r="J112" s="12"/>
    </row>
    <row r="113" spans="3:10" ht="21" hidden="1" customHeight="1" x14ac:dyDescent="0.25">
      <c r="C113" s="214"/>
      <c r="D113" s="215"/>
      <c r="E113" s="215"/>
      <c r="F113" s="215"/>
      <c r="G113" s="215"/>
      <c r="H113" s="89"/>
      <c r="I113" s="90"/>
      <c r="J113" s="12"/>
    </row>
    <row r="114" spans="3:10" ht="21" hidden="1" customHeight="1" x14ac:dyDescent="0.25">
      <c r="C114" s="214"/>
      <c r="D114" s="215"/>
      <c r="E114" s="215"/>
      <c r="F114" s="215"/>
      <c r="G114" s="215"/>
      <c r="H114" s="89"/>
      <c r="I114" s="90"/>
      <c r="J114" s="12"/>
    </row>
    <row r="115" spans="3:10" ht="21" hidden="1" customHeight="1" x14ac:dyDescent="0.25">
      <c r="C115" s="214"/>
      <c r="D115" s="215"/>
      <c r="E115" s="215"/>
      <c r="F115" s="215"/>
      <c r="G115" s="215"/>
      <c r="H115" s="89"/>
      <c r="I115" s="90"/>
      <c r="J115" s="12"/>
    </row>
    <row r="116" spans="3:10" ht="21" hidden="1" customHeight="1" x14ac:dyDescent="0.25">
      <c r="C116" s="214"/>
      <c r="D116" s="215"/>
      <c r="E116" s="215"/>
      <c r="F116" s="215"/>
      <c r="G116" s="215"/>
      <c r="H116" s="89"/>
      <c r="I116" s="90"/>
      <c r="J116" s="12"/>
    </row>
    <row r="117" spans="3:10" ht="21" hidden="1" customHeight="1" x14ac:dyDescent="0.25">
      <c r="C117" s="214"/>
      <c r="D117" s="215"/>
      <c r="E117" s="215"/>
      <c r="F117" s="215"/>
      <c r="G117" s="215"/>
      <c r="H117" s="89"/>
      <c r="I117" s="90"/>
      <c r="J117" s="12"/>
    </row>
    <row r="118" spans="3:10" ht="21" hidden="1" customHeight="1" x14ac:dyDescent="0.25">
      <c r="C118" s="214"/>
      <c r="D118" s="215"/>
      <c r="E118" s="215"/>
      <c r="F118" s="215"/>
      <c r="G118" s="215"/>
      <c r="H118" s="89"/>
      <c r="I118" s="90"/>
      <c r="J118" s="12"/>
    </row>
    <row r="119" spans="3:10" ht="21" hidden="1" customHeight="1" x14ac:dyDescent="0.25">
      <c r="C119" s="214"/>
      <c r="D119" s="215"/>
      <c r="E119" s="215"/>
      <c r="F119" s="215"/>
      <c r="G119" s="215"/>
      <c r="H119" s="12"/>
      <c r="I119" s="90"/>
      <c r="J119" s="12"/>
    </row>
    <row r="120" spans="3:10" ht="21" hidden="1" customHeight="1" x14ac:dyDescent="0.25">
      <c r="C120" s="214"/>
      <c r="D120" s="215"/>
      <c r="E120" s="215"/>
      <c r="F120" s="215"/>
      <c r="G120" s="215"/>
      <c r="H120" s="12"/>
      <c r="I120" s="90"/>
      <c r="J120" s="12"/>
    </row>
    <row r="121" spans="3:10" ht="21" hidden="1" customHeight="1" x14ac:dyDescent="0.25">
      <c r="C121" s="214"/>
      <c r="D121" s="215"/>
      <c r="E121" s="215"/>
      <c r="F121" s="215"/>
      <c r="G121" s="215"/>
      <c r="H121" s="89"/>
      <c r="I121" s="90"/>
      <c r="J121" s="12"/>
    </row>
    <row r="122" spans="3:10" ht="21" hidden="1" customHeight="1" x14ac:dyDescent="0.25">
      <c r="C122" s="214"/>
      <c r="D122" s="215"/>
      <c r="E122" s="215"/>
      <c r="F122" s="215"/>
      <c r="G122" s="215"/>
      <c r="H122" s="89"/>
      <c r="I122" s="90"/>
      <c r="J122" s="12"/>
    </row>
    <row r="123" spans="3:10" ht="21" hidden="1" customHeight="1" x14ac:dyDescent="0.25">
      <c r="C123" s="214"/>
      <c r="D123" s="215"/>
      <c r="E123" s="215"/>
      <c r="F123" s="215"/>
      <c r="G123" s="215"/>
      <c r="H123" s="89"/>
      <c r="I123" s="90"/>
      <c r="J123" s="12"/>
    </row>
    <row r="124" spans="3:10" ht="21" hidden="1" customHeight="1" x14ac:dyDescent="0.25">
      <c r="C124" s="214"/>
      <c r="D124" s="215"/>
      <c r="E124" s="215"/>
      <c r="F124" s="215"/>
      <c r="G124" s="215"/>
      <c r="H124" s="12"/>
      <c r="I124" s="90"/>
      <c r="J124" s="12"/>
    </row>
    <row r="125" spans="3:10" ht="21" hidden="1" customHeight="1" x14ac:dyDescent="0.25">
      <c r="C125" s="214"/>
      <c r="D125" s="215"/>
      <c r="E125" s="215"/>
      <c r="F125" s="215"/>
      <c r="G125" s="215"/>
      <c r="H125" s="12"/>
      <c r="I125" s="90"/>
      <c r="J125" s="12"/>
    </row>
    <row r="126" spans="3:10" ht="21" hidden="1" customHeight="1" x14ac:dyDescent="0.25">
      <c r="C126" s="214"/>
      <c r="D126" s="215"/>
      <c r="E126" s="215"/>
      <c r="F126" s="215"/>
      <c r="G126" s="215"/>
      <c r="H126" s="12"/>
      <c r="I126" s="90"/>
      <c r="J126" s="12"/>
    </row>
    <row r="127" spans="3:10" ht="21" hidden="1" customHeight="1" x14ac:dyDescent="0.25">
      <c r="C127" s="214"/>
      <c r="D127" s="215"/>
      <c r="E127" s="215"/>
      <c r="F127" s="215"/>
      <c r="G127" s="215"/>
      <c r="H127" s="12"/>
      <c r="I127" s="90"/>
      <c r="J127" s="12"/>
    </row>
    <row r="128" spans="3:10" ht="21" hidden="1" customHeight="1" x14ac:dyDescent="0.25">
      <c r="C128" s="214"/>
      <c r="D128" s="215"/>
      <c r="E128" s="215"/>
      <c r="F128" s="215"/>
      <c r="G128" s="215"/>
      <c r="H128" s="12"/>
      <c r="I128" s="90"/>
      <c r="J128" s="12"/>
    </row>
    <row r="129" spans="3:10" ht="21" hidden="1" customHeight="1" x14ac:dyDescent="0.25">
      <c r="C129" s="214"/>
      <c r="D129" s="215"/>
      <c r="E129" s="215"/>
      <c r="F129" s="215"/>
      <c r="G129" s="215"/>
      <c r="H129" s="12"/>
      <c r="I129" s="90"/>
      <c r="J129" s="12"/>
    </row>
    <row r="130" spans="3:10" ht="21" hidden="1" customHeight="1" x14ac:dyDescent="0.25">
      <c r="C130" s="214"/>
      <c r="D130" s="215"/>
      <c r="E130" s="215"/>
      <c r="F130" s="215"/>
      <c r="G130" s="215"/>
      <c r="H130" s="12"/>
      <c r="I130" s="90"/>
      <c r="J130" s="12"/>
    </row>
    <row r="131" spans="3:10" ht="21" hidden="1" customHeight="1" x14ac:dyDescent="0.25">
      <c r="C131" s="214"/>
      <c r="D131" s="215"/>
      <c r="E131" s="215"/>
      <c r="F131" s="215"/>
      <c r="G131" s="215"/>
      <c r="H131" s="89"/>
      <c r="I131" s="90"/>
      <c r="J131" s="12"/>
    </row>
    <row r="132" spans="3:10" ht="21" hidden="1" customHeight="1" x14ac:dyDescent="0.25">
      <c r="C132" s="214"/>
      <c r="D132" s="215"/>
      <c r="E132" s="215"/>
      <c r="F132" s="215"/>
      <c r="G132" s="215"/>
      <c r="H132" s="89"/>
      <c r="I132" s="90"/>
      <c r="J132" s="12"/>
    </row>
    <row r="133" spans="3:10" ht="21" hidden="1" customHeight="1" x14ac:dyDescent="0.25">
      <c r="C133" s="214"/>
      <c r="D133" s="215"/>
      <c r="E133" s="215"/>
      <c r="F133" s="215"/>
      <c r="G133" s="215"/>
      <c r="H133" s="89"/>
      <c r="I133" s="90"/>
      <c r="J133" s="12"/>
    </row>
    <row r="134" spans="3:10" ht="21" hidden="1" customHeight="1" x14ac:dyDescent="0.25">
      <c r="C134" s="214"/>
      <c r="D134" s="215"/>
      <c r="E134" s="215"/>
      <c r="F134" s="215"/>
      <c r="G134" s="215"/>
      <c r="H134" s="89"/>
      <c r="I134" s="90"/>
      <c r="J134" s="12"/>
    </row>
    <row r="135" spans="3:10" ht="21" hidden="1" customHeight="1" x14ac:dyDescent="0.25">
      <c r="C135" s="214"/>
      <c r="D135" s="215"/>
      <c r="E135" s="215"/>
      <c r="F135" s="215"/>
      <c r="G135" s="215"/>
      <c r="H135" s="89"/>
      <c r="I135" s="90"/>
      <c r="J135" s="12"/>
    </row>
    <row r="136" spans="3:10" ht="21" hidden="1" customHeight="1" x14ac:dyDescent="0.25">
      <c r="C136" s="214"/>
      <c r="D136" s="215"/>
      <c r="E136" s="215"/>
      <c r="F136" s="215"/>
      <c r="G136" s="215"/>
      <c r="H136" s="89"/>
      <c r="I136" s="90"/>
      <c r="J136" s="12"/>
    </row>
    <row r="137" spans="3:10" ht="21" hidden="1" customHeight="1" x14ac:dyDescent="0.25">
      <c r="C137" s="214"/>
      <c r="D137" s="215"/>
      <c r="E137" s="215"/>
      <c r="F137" s="215"/>
      <c r="G137" s="215"/>
      <c r="H137" s="89"/>
      <c r="I137" s="90"/>
      <c r="J137" s="12"/>
    </row>
    <row r="138" spans="3:10" ht="21" hidden="1" customHeight="1" x14ac:dyDescent="0.25">
      <c r="C138" s="214"/>
      <c r="D138" s="215"/>
      <c r="E138" s="215"/>
      <c r="F138" s="215"/>
      <c r="G138" s="215"/>
      <c r="H138" s="89"/>
      <c r="I138" s="90"/>
      <c r="J138" s="12"/>
    </row>
    <row r="139" spans="3:10" ht="21" hidden="1" customHeight="1" x14ac:dyDescent="0.25">
      <c r="C139" s="214"/>
      <c r="D139" s="215"/>
      <c r="E139" s="215"/>
      <c r="F139" s="215"/>
      <c r="G139" s="215"/>
      <c r="H139" s="89"/>
      <c r="I139" s="90"/>
      <c r="J139" s="12"/>
    </row>
    <row r="140" spans="3:10" ht="21" hidden="1" customHeight="1" x14ac:dyDescent="0.25">
      <c r="C140" s="214"/>
      <c r="D140" s="215"/>
      <c r="E140" s="215"/>
      <c r="F140" s="215"/>
      <c r="G140" s="215"/>
      <c r="H140" s="89"/>
      <c r="I140" s="90"/>
      <c r="J140" s="12"/>
    </row>
    <row r="141" spans="3:10" ht="21" hidden="1" customHeight="1" x14ac:dyDescent="0.25">
      <c r="C141" s="214"/>
      <c r="D141" s="215"/>
      <c r="E141" s="215"/>
      <c r="F141" s="215"/>
      <c r="G141" s="215"/>
      <c r="H141" s="89"/>
      <c r="I141" s="90"/>
      <c r="J141" s="12"/>
    </row>
    <row r="142" spans="3:10" ht="21" hidden="1" customHeight="1" x14ac:dyDescent="0.25">
      <c r="C142" s="214"/>
      <c r="D142" s="215"/>
      <c r="E142" s="215"/>
      <c r="F142" s="215"/>
      <c r="G142" s="215"/>
      <c r="H142" s="89"/>
      <c r="I142" s="90"/>
      <c r="J142" s="12"/>
    </row>
    <row r="143" spans="3:10" ht="21" hidden="1" customHeight="1" x14ac:dyDescent="0.25">
      <c r="C143" s="214"/>
      <c r="D143" s="215"/>
      <c r="E143" s="215"/>
      <c r="F143" s="215"/>
      <c r="G143" s="215"/>
      <c r="H143" s="89"/>
      <c r="I143" s="90"/>
      <c r="J143" s="12"/>
    </row>
    <row r="144" spans="3:10" ht="21" hidden="1" customHeight="1" x14ac:dyDescent="0.25">
      <c r="C144" s="214"/>
      <c r="D144" s="215"/>
      <c r="E144" s="215"/>
      <c r="F144" s="215"/>
      <c r="G144" s="215"/>
      <c r="H144" s="89"/>
      <c r="I144" s="90"/>
      <c r="J144" s="12"/>
    </row>
    <row r="145" spans="3:10" ht="21" hidden="1" customHeight="1" x14ac:dyDescent="0.25">
      <c r="C145" s="214"/>
      <c r="D145" s="215"/>
      <c r="E145" s="215"/>
      <c r="F145" s="215"/>
      <c r="G145" s="215"/>
      <c r="H145" s="89"/>
      <c r="I145" s="90"/>
      <c r="J145" s="12"/>
    </row>
    <row r="146" spans="3:10" ht="21" hidden="1" customHeight="1" x14ac:dyDescent="0.25">
      <c r="C146" s="214"/>
      <c r="D146" s="215"/>
      <c r="E146" s="215"/>
      <c r="F146" s="215"/>
      <c r="G146" s="215"/>
      <c r="H146" s="89"/>
      <c r="I146" s="90"/>
      <c r="J146" s="12"/>
    </row>
    <row r="147" spans="3:10" ht="21" hidden="1" customHeight="1" x14ac:dyDescent="0.25">
      <c r="C147" s="214"/>
      <c r="D147" s="215"/>
      <c r="E147" s="215"/>
      <c r="F147" s="215"/>
      <c r="G147" s="215"/>
      <c r="H147" s="89"/>
      <c r="I147" s="90"/>
      <c r="J147" s="12"/>
    </row>
    <row r="148" spans="3:10" ht="21" hidden="1" customHeight="1" x14ac:dyDescent="0.25">
      <c r="C148" s="214"/>
      <c r="D148" s="215"/>
      <c r="E148" s="215"/>
      <c r="F148" s="215"/>
      <c r="G148" s="215"/>
      <c r="H148" s="89"/>
      <c r="I148" s="90"/>
      <c r="J148" s="12"/>
    </row>
    <row r="149" spans="3:10" ht="21" hidden="1" customHeight="1" x14ac:dyDescent="0.25">
      <c r="C149" s="214"/>
      <c r="D149" s="215"/>
      <c r="E149" s="215"/>
      <c r="F149" s="215"/>
      <c r="G149" s="215"/>
      <c r="H149" s="89"/>
      <c r="I149" s="90"/>
      <c r="J149" s="12"/>
    </row>
    <row r="150" spans="3:10" ht="21" hidden="1" customHeight="1" x14ac:dyDescent="0.25">
      <c r="C150" s="214"/>
      <c r="D150" s="215"/>
      <c r="E150" s="215"/>
      <c r="F150" s="215"/>
      <c r="G150" s="215"/>
      <c r="H150" s="89"/>
      <c r="I150" s="90"/>
      <c r="J150" s="12"/>
    </row>
    <row r="151" spans="3:10" ht="21" hidden="1" customHeight="1" x14ac:dyDescent="0.25">
      <c r="C151" s="214"/>
      <c r="D151" s="215"/>
      <c r="E151" s="215"/>
      <c r="F151" s="215"/>
      <c r="G151" s="215"/>
      <c r="H151" s="89"/>
      <c r="I151" s="90"/>
      <c r="J151" s="12"/>
    </row>
    <row r="152" spans="3:10" ht="21" hidden="1" customHeight="1" x14ac:dyDescent="0.25">
      <c r="C152" s="214"/>
      <c r="D152" s="215"/>
      <c r="E152" s="215"/>
      <c r="F152" s="215"/>
      <c r="G152" s="215"/>
      <c r="H152" s="89"/>
      <c r="I152" s="90"/>
      <c r="J152" s="12"/>
    </row>
    <row r="153" spans="3:10" ht="21" hidden="1" customHeight="1" x14ac:dyDescent="0.25">
      <c r="C153" s="214"/>
      <c r="D153" s="215"/>
      <c r="E153" s="215"/>
      <c r="F153" s="215"/>
      <c r="G153" s="215"/>
      <c r="H153" s="89"/>
      <c r="I153" s="90"/>
      <c r="J153" s="12"/>
    </row>
    <row r="154" spans="3:10" ht="21" hidden="1" customHeight="1" x14ac:dyDescent="0.25">
      <c r="C154" s="214"/>
      <c r="D154" s="215"/>
      <c r="E154" s="215"/>
      <c r="F154" s="215"/>
      <c r="G154" s="215"/>
      <c r="H154" s="89"/>
      <c r="I154" s="90"/>
      <c r="J154" s="12"/>
    </row>
    <row r="155" spans="3:10" ht="21" hidden="1" customHeight="1" x14ac:dyDescent="0.25">
      <c r="C155" s="214"/>
      <c r="D155" s="215"/>
      <c r="E155" s="215"/>
      <c r="F155" s="215"/>
      <c r="G155" s="215"/>
      <c r="H155" s="89"/>
      <c r="I155" s="90"/>
      <c r="J155" s="12"/>
    </row>
    <row r="156" spans="3:10" ht="21" hidden="1" customHeight="1" x14ac:dyDescent="0.25">
      <c r="C156" s="214"/>
      <c r="D156" s="215"/>
      <c r="E156" s="215"/>
      <c r="F156" s="215"/>
      <c r="G156" s="215"/>
      <c r="H156" s="12"/>
      <c r="I156" s="90"/>
      <c r="J156" s="12"/>
    </row>
    <row r="157" spans="3:10" ht="21" hidden="1" customHeight="1" x14ac:dyDescent="0.25">
      <c r="C157" s="214"/>
      <c r="D157" s="215"/>
      <c r="E157" s="215"/>
      <c r="F157" s="215"/>
      <c r="G157" s="215"/>
      <c r="H157" s="12"/>
      <c r="I157" s="90"/>
      <c r="J157" s="12"/>
    </row>
    <row r="158" spans="3:10" ht="21" hidden="1" customHeight="1" x14ac:dyDescent="0.25">
      <c r="C158" s="214"/>
      <c r="D158" s="215"/>
      <c r="E158" s="215"/>
      <c r="F158" s="215"/>
      <c r="G158" s="215"/>
      <c r="H158" s="89"/>
      <c r="I158" s="90"/>
      <c r="J158" s="12"/>
    </row>
    <row r="159" spans="3:10" ht="21" hidden="1" customHeight="1" x14ac:dyDescent="0.25">
      <c r="C159" s="214"/>
      <c r="D159" s="215"/>
      <c r="E159" s="215"/>
      <c r="F159" s="215"/>
      <c r="G159" s="215"/>
      <c r="H159" s="12"/>
      <c r="I159" s="90"/>
      <c r="J159" s="12"/>
    </row>
    <row r="160" spans="3:10" ht="21" hidden="1" customHeight="1" x14ac:dyDescent="0.25">
      <c r="C160" s="214"/>
      <c r="D160" s="215"/>
      <c r="E160" s="215"/>
      <c r="F160" s="215"/>
      <c r="G160" s="215"/>
      <c r="H160" s="12"/>
      <c r="I160" s="90"/>
      <c r="J160" s="12"/>
    </row>
    <row r="161" spans="3:10" ht="21" hidden="1" customHeight="1" x14ac:dyDescent="0.25">
      <c r="C161" s="214"/>
      <c r="D161" s="215"/>
      <c r="E161" s="215"/>
      <c r="F161" s="215"/>
      <c r="G161" s="215"/>
      <c r="H161" s="12"/>
      <c r="I161" s="90"/>
      <c r="J161" s="12"/>
    </row>
    <row r="162" spans="3:10" ht="21" hidden="1" customHeight="1" x14ac:dyDescent="0.25">
      <c r="C162" s="214"/>
      <c r="D162" s="215"/>
      <c r="E162" s="215"/>
      <c r="F162" s="215"/>
      <c r="G162" s="215"/>
      <c r="H162" s="12"/>
      <c r="I162" s="90"/>
      <c r="J162" s="12"/>
    </row>
    <row r="163" spans="3:10" ht="21" hidden="1" customHeight="1" x14ac:dyDescent="0.25">
      <c r="C163" s="214"/>
      <c r="D163" s="215"/>
      <c r="E163" s="215"/>
      <c r="F163" s="215"/>
      <c r="G163" s="215"/>
      <c r="H163" s="12"/>
      <c r="I163" s="90"/>
      <c r="J163" s="12"/>
    </row>
    <row r="164" spans="3:10" ht="21" hidden="1" customHeight="1" x14ac:dyDescent="0.25">
      <c r="C164" s="214"/>
      <c r="D164" s="215"/>
      <c r="E164" s="215"/>
      <c r="F164" s="215"/>
      <c r="G164" s="215"/>
      <c r="H164" s="12"/>
      <c r="I164" s="90"/>
      <c r="J164" s="12"/>
    </row>
    <row r="165" spans="3:10" ht="21" hidden="1" customHeight="1" x14ac:dyDescent="0.25">
      <c r="C165" s="214"/>
      <c r="D165" s="215"/>
      <c r="E165" s="215"/>
      <c r="F165" s="215"/>
      <c r="G165" s="215"/>
      <c r="H165" s="89"/>
      <c r="I165" s="90"/>
      <c r="J165" s="12"/>
    </row>
    <row r="166" spans="3:10" ht="21" hidden="1" customHeight="1" x14ac:dyDescent="0.25">
      <c r="C166" s="214"/>
      <c r="D166" s="215"/>
      <c r="E166" s="215"/>
      <c r="F166" s="215"/>
      <c r="G166" s="215"/>
      <c r="H166" s="89"/>
      <c r="I166" s="90"/>
      <c r="J166" s="12"/>
    </row>
    <row r="167" spans="3:10" ht="21" hidden="1" customHeight="1" x14ac:dyDescent="0.25">
      <c r="C167" s="214"/>
      <c r="D167" s="215"/>
      <c r="E167" s="215"/>
      <c r="F167" s="215"/>
      <c r="G167" s="215"/>
      <c r="H167" s="89"/>
      <c r="I167" s="90"/>
      <c r="J167" s="12"/>
    </row>
    <row r="168" spans="3:10" ht="21" hidden="1" customHeight="1" x14ac:dyDescent="0.25">
      <c r="C168" s="214"/>
      <c r="D168" s="215"/>
      <c r="E168" s="215"/>
      <c r="F168" s="215"/>
      <c r="G168" s="215"/>
      <c r="H168" s="89"/>
      <c r="I168" s="90"/>
      <c r="J168" s="12"/>
    </row>
    <row r="169" spans="3:10" ht="21" hidden="1" customHeight="1" x14ac:dyDescent="0.25">
      <c r="C169" s="214"/>
      <c r="D169" s="215"/>
      <c r="E169" s="215"/>
      <c r="F169" s="215"/>
      <c r="G169" s="215"/>
      <c r="H169" s="89"/>
      <c r="I169" s="90"/>
      <c r="J169" s="12"/>
    </row>
    <row r="170" spans="3:10" ht="21" hidden="1" customHeight="1" x14ac:dyDescent="0.25">
      <c r="C170" s="214"/>
      <c r="D170" s="215"/>
      <c r="E170" s="215"/>
      <c r="F170" s="215"/>
      <c r="G170" s="215"/>
      <c r="H170" s="89"/>
      <c r="I170" s="90"/>
      <c r="J170" s="12"/>
    </row>
    <row r="171" spans="3:10" ht="21" hidden="1" customHeight="1" x14ac:dyDescent="0.25">
      <c r="C171" s="214"/>
      <c r="D171" s="215"/>
      <c r="E171" s="215"/>
      <c r="F171" s="215"/>
      <c r="G171" s="215"/>
      <c r="H171" s="89"/>
      <c r="I171" s="90"/>
      <c r="J171" s="12"/>
    </row>
    <row r="172" spans="3:10" ht="21" hidden="1" customHeight="1" x14ac:dyDescent="0.25">
      <c r="C172" s="214"/>
      <c r="D172" s="215"/>
      <c r="E172" s="215"/>
      <c r="F172" s="215"/>
      <c r="G172" s="215"/>
      <c r="H172" s="89"/>
      <c r="I172" s="90"/>
      <c r="J172" s="12"/>
    </row>
    <row r="173" spans="3:10" ht="21" hidden="1" customHeight="1" x14ac:dyDescent="0.25">
      <c r="C173" s="214"/>
      <c r="D173" s="215"/>
      <c r="E173" s="215"/>
      <c r="F173" s="215"/>
      <c r="G173" s="215"/>
      <c r="H173" s="89"/>
      <c r="I173" s="90"/>
      <c r="J173" s="12"/>
    </row>
    <row r="174" spans="3:10" ht="21" hidden="1" customHeight="1" x14ac:dyDescent="0.25">
      <c r="C174" s="214"/>
      <c r="D174" s="215"/>
      <c r="E174" s="215"/>
      <c r="F174" s="215"/>
      <c r="G174" s="215"/>
      <c r="H174" s="89"/>
      <c r="I174" s="90"/>
      <c r="J174" s="12"/>
    </row>
    <row r="175" spans="3:10" ht="21" hidden="1" customHeight="1" x14ac:dyDescent="0.25">
      <c r="C175" s="214"/>
      <c r="D175" s="215"/>
      <c r="E175" s="215"/>
      <c r="F175" s="215"/>
      <c r="G175" s="215"/>
      <c r="H175" s="89"/>
      <c r="I175" s="90"/>
      <c r="J175" s="12"/>
    </row>
    <row r="176" spans="3:10" ht="21" hidden="1" customHeight="1" x14ac:dyDescent="0.25">
      <c r="C176" s="214"/>
      <c r="D176" s="215"/>
      <c r="E176" s="215"/>
      <c r="F176" s="215"/>
      <c r="G176" s="215"/>
      <c r="H176" s="89"/>
      <c r="I176" s="90"/>
      <c r="J176" s="12"/>
    </row>
    <row r="177" spans="3:10" ht="21" hidden="1" customHeight="1" x14ac:dyDescent="0.25">
      <c r="C177" s="214"/>
      <c r="D177" s="215"/>
      <c r="E177" s="215"/>
      <c r="F177" s="215"/>
      <c r="G177" s="215"/>
      <c r="H177" s="89"/>
      <c r="I177" s="90"/>
      <c r="J177" s="12"/>
    </row>
    <row r="178" spans="3:10" ht="21" hidden="1" customHeight="1" x14ac:dyDescent="0.25">
      <c r="C178" s="214"/>
      <c r="D178" s="215"/>
      <c r="E178" s="215"/>
      <c r="F178" s="215"/>
      <c r="G178" s="215"/>
      <c r="H178" s="89"/>
      <c r="I178" s="90"/>
      <c r="J178" s="12"/>
    </row>
    <row r="179" spans="3:10" ht="21" hidden="1" customHeight="1" x14ac:dyDescent="0.25">
      <c r="C179" s="214"/>
      <c r="D179" s="215"/>
      <c r="E179" s="215"/>
      <c r="F179" s="215"/>
      <c r="G179" s="215"/>
      <c r="H179" s="89"/>
      <c r="I179" s="90"/>
      <c r="J179" s="12"/>
    </row>
    <row r="180" spans="3:10" ht="21" hidden="1" customHeight="1" x14ac:dyDescent="0.25">
      <c r="C180" s="214"/>
      <c r="D180" s="215"/>
      <c r="E180" s="215"/>
      <c r="F180" s="215"/>
      <c r="G180" s="215"/>
      <c r="H180" s="89"/>
      <c r="I180" s="90"/>
      <c r="J180" s="12"/>
    </row>
    <row r="181" spans="3:10" ht="21" hidden="1" customHeight="1" x14ac:dyDescent="0.25">
      <c r="C181" s="214"/>
      <c r="D181" s="215"/>
      <c r="E181" s="215"/>
      <c r="F181" s="215"/>
      <c r="G181" s="215"/>
      <c r="H181" s="89"/>
      <c r="I181" s="90"/>
      <c r="J181" s="12"/>
    </row>
    <row r="182" spans="3:10" ht="21" hidden="1" customHeight="1" x14ac:dyDescent="0.25">
      <c r="C182" s="214"/>
      <c r="D182" s="215"/>
      <c r="E182" s="215"/>
      <c r="F182" s="215"/>
      <c r="G182" s="215"/>
      <c r="H182" s="89"/>
      <c r="I182" s="90"/>
      <c r="J182" s="12"/>
    </row>
    <row r="183" spans="3:10" ht="21" hidden="1" customHeight="1" x14ac:dyDescent="0.25">
      <c r="C183" s="214"/>
      <c r="D183" s="215"/>
      <c r="E183" s="215"/>
      <c r="F183" s="215"/>
      <c r="G183" s="215"/>
      <c r="H183" s="89"/>
      <c r="I183" s="90"/>
      <c r="J183" s="12"/>
    </row>
    <row r="184" spans="3:10" ht="21" hidden="1" customHeight="1" x14ac:dyDescent="0.25">
      <c r="C184" s="214"/>
      <c r="D184" s="215"/>
      <c r="E184" s="215"/>
      <c r="F184" s="215"/>
      <c r="G184" s="215"/>
      <c r="H184" s="89"/>
      <c r="I184" s="90"/>
      <c r="J184" s="12"/>
    </row>
    <row r="185" spans="3:10" ht="21" hidden="1" customHeight="1" x14ac:dyDescent="0.25">
      <c r="C185" s="214"/>
      <c r="D185" s="215"/>
      <c r="E185" s="215"/>
      <c r="F185" s="215"/>
      <c r="G185" s="215"/>
      <c r="H185" s="89"/>
      <c r="I185" s="90"/>
      <c r="J185" s="12"/>
    </row>
    <row r="186" spans="3:10" ht="21" hidden="1" customHeight="1" x14ac:dyDescent="0.25">
      <c r="C186" s="214"/>
      <c r="D186" s="215"/>
      <c r="E186" s="215"/>
      <c r="F186" s="215"/>
      <c r="G186" s="215"/>
      <c r="H186" s="89"/>
      <c r="I186" s="90"/>
      <c r="J186" s="12"/>
    </row>
    <row r="187" spans="3:10" ht="21" hidden="1" customHeight="1" x14ac:dyDescent="0.25">
      <c r="C187" s="214"/>
      <c r="D187" s="215"/>
      <c r="E187" s="215"/>
      <c r="F187" s="215"/>
      <c r="G187" s="215"/>
      <c r="H187" s="89"/>
      <c r="I187" s="90"/>
      <c r="J187" s="12"/>
    </row>
    <row r="188" spans="3:10" ht="21" hidden="1" customHeight="1" x14ac:dyDescent="0.25">
      <c r="C188" s="214"/>
      <c r="D188" s="215"/>
      <c r="E188" s="215"/>
      <c r="F188" s="215"/>
      <c r="G188" s="215"/>
      <c r="H188" s="89"/>
      <c r="I188" s="90"/>
      <c r="J188" s="12"/>
    </row>
    <row r="189" spans="3:10" ht="21" hidden="1" customHeight="1" x14ac:dyDescent="0.25">
      <c r="C189" s="214"/>
      <c r="D189" s="215"/>
      <c r="E189" s="215"/>
      <c r="F189" s="215"/>
      <c r="G189" s="215"/>
      <c r="H189" s="89"/>
      <c r="I189" s="90"/>
      <c r="J189" s="12"/>
    </row>
    <row r="190" spans="3:10" ht="21" hidden="1" customHeight="1" x14ac:dyDescent="0.25">
      <c r="C190" s="214"/>
      <c r="D190" s="215"/>
      <c r="E190" s="215"/>
      <c r="F190" s="215"/>
      <c r="G190" s="215"/>
      <c r="H190" s="89"/>
      <c r="I190" s="90"/>
      <c r="J190" s="12"/>
    </row>
    <row r="191" spans="3:10" ht="21" hidden="1" customHeight="1" x14ac:dyDescent="0.25">
      <c r="C191" s="214"/>
      <c r="D191" s="215"/>
      <c r="E191" s="215"/>
      <c r="F191" s="215"/>
      <c r="G191" s="215"/>
      <c r="H191" s="89"/>
      <c r="I191" s="90"/>
      <c r="J191" s="12"/>
    </row>
    <row r="192" spans="3:10" ht="21" hidden="1" customHeight="1" x14ac:dyDescent="0.25">
      <c r="C192" s="214"/>
      <c r="D192" s="215"/>
      <c r="E192" s="215"/>
      <c r="F192" s="215"/>
      <c r="G192" s="215"/>
      <c r="H192" s="89"/>
      <c r="I192" s="90"/>
      <c r="J192" s="12"/>
    </row>
    <row r="193" spans="3:10" ht="21" hidden="1" customHeight="1" x14ac:dyDescent="0.25">
      <c r="C193" s="214"/>
      <c r="D193" s="215"/>
      <c r="E193" s="215"/>
      <c r="F193" s="215"/>
      <c r="G193" s="215"/>
      <c r="H193" s="89"/>
      <c r="I193" s="90"/>
      <c r="J193" s="12"/>
    </row>
    <row r="194" spans="3:10" ht="21" hidden="1" customHeight="1" x14ac:dyDescent="0.25">
      <c r="C194" s="214"/>
      <c r="D194" s="215"/>
      <c r="E194" s="215"/>
      <c r="F194" s="215"/>
      <c r="G194" s="215"/>
      <c r="H194" s="89"/>
      <c r="I194" s="90"/>
      <c r="J194" s="12"/>
    </row>
    <row r="195" spans="3:10" ht="21" hidden="1" customHeight="1" x14ac:dyDescent="0.25">
      <c r="C195" s="214"/>
      <c r="D195" s="215"/>
      <c r="E195" s="215"/>
      <c r="F195" s="215"/>
      <c r="G195" s="215"/>
      <c r="H195" s="89"/>
      <c r="I195" s="90"/>
      <c r="J195" s="12"/>
    </row>
    <row r="196" spans="3:10" ht="21" hidden="1" customHeight="1" x14ac:dyDescent="0.25">
      <c r="C196" s="214"/>
      <c r="D196" s="215"/>
      <c r="E196" s="215"/>
      <c r="F196" s="215"/>
      <c r="G196" s="215"/>
      <c r="H196" s="89"/>
      <c r="I196" s="90"/>
      <c r="J196" s="12"/>
    </row>
    <row r="197" spans="3:10" ht="21" hidden="1" customHeight="1" x14ac:dyDescent="0.25">
      <c r="C197" s="214"/>
      <c r="D197" s="215"/>
      <c r="E197" s="215"/>
      <c r="F197" s="215"/>
      <c r="G197" s="215"/>
      <c r="H197" s="12"/>
      <c r="I197" s="90"/>
      <c r="J197" s="12"/>
    </row>
    <row r="198" spans="3:10" ht="21" hidden="1" customHeight="1" x14ac:dyDescent="0.25">
      <c r="C198" s="214"/>
      <c r="D198" s="215"/>
      <c r="E198" s="215"/>
      <c r="F198" s="215"/>
      <c r="G198" s="215"/>
      <c r="H198" s="12"/>
      <c r="I198" s="90"/>
      <c r="J198" s="12"/>
    </row>
    <row r="199" spans="3:10" ht="21" hidden="1" customHeight="1" x14ac:dyDescent="0.25">
      <c r="C199" s="214"/>
      <c r="D199" s="215"/>
      <c r="E199" s="215"/>
      <c r="F199" s="215"/>
      <c r="G199" s="215"/>
      <c r="H199" s="12"/>
      <c r="I199" s="90"/>
      <c r="J199" s="12"/>
    </row>
    <row r="200" spans="3:10" ht="21" hidden="1" customHeight="1" x14ac:dyDescent="0.25">
      <c r="C200" s="214"/>
      <c r="D200" s="215"/>
      <c r="E200" s="215"/>
      <c r="F200" s="215"/>
      <c r="G200" s="215"/>
      <c r="H200" s="12"/>
      <c r="I200" s="90"/>
      <c r="J200" s="12"/>
    </row>
    <row r="201" spans="3:10" ht="21" hidden="1" customHeight="1" x14ac:dyDescent="0.25">
      <c r="C201" s="214"/>
      <c r="D201" s="215"/>
      <c r="E201" s="215"/>
      <c r="F201" s="215"/>
      <c r="G201" s="215"/>
      <c r="H201" s="12"/>
      <c r="I201" s="90"/>
      <c r="J201" s="12"/>
    </row>
    <row r="202" spans="3:10" ht="21" hidden="1" customHeight="1" x14ac:dyDescent="0.25">
      <c r="C202" s="214"/>
      <c r="D202" s="215"/>
      <c r="E202" s="215"/>
      <c r="F202" s="215"/>
      <c r="G202" s="215"/>
      <c r="H202" s="12"/>
      <c r="I202" s="90"/>
      <c r="J202" s="12"/>
    </row>
    <row r="203" spans="3:10" ht="21" hidden="1" customHeight="1" x14ac:dyDescent="0.25">
      <c r="C203" s="214"/>
      <c r="D203" s="215"/>
      <c r="E203" s="215"/>
      <c r="F203" s="215"/>
      <c r="G203" s="215"/>
      <c r="H203" s="12"/>
      <c r="I203" s="90"/>
      <c r="J203" s="12"/>
    </row>
    <row r="204" spans="3:10" ht="21" hidden="1" customHeight="1" x14ac:dyDescent="0.25">
      <c r="C204" s="214"/>
      <c r="D204" s="215"/>
      <c r="E204" s="215"/>
      <c r="F204" s="215"/>
      <c r="G204" s="215"/>
      <c r="H204" s="12"/>
      <c r="I204" s="90"/>
      <c r="J204" s="12"/>
    </row>
    <row r="205" spans="3:10" ht="21" hidden="1" customHeight="1" x14ac:dyDescent="0.25">
      <c r="C205" s="214"/>
      <c r="D205" s="215"/>
      <c r="E205" s="215"/>
      <c r="F205" s="215"/>
      <c r="G205" s="215"/>
      <c r="H205" s="89"/>
      <c r="I205" s="90"/>
      <c r="J205" s="12"/>
    </row>
    <row r="206" spans="3:10" ht="21" hidden="1" customHeight="1" x14ac:dyDescent="0.25">
      <c r="C206" s="214"/>
      <c r="D206" s="215"/>
      <c r="E206" s="215"/>
      <c r="F206" s="215"/>
      <c r="G206" s="215"/>
      <c r="H206" s="89"/>
      <c r="I206" s="90"/>
      <c r="J206" s="12"/>
    </row>
    <row r="207" spans="3:10" ht="21" hidden="1" customHeight="1" x14ac:dyDescent="0.25">
      <c r="C207" s="214"/>
      <c r="D207" s="215"/>
      <c r="E207" s="215"/>
      <c r="F207" s="215"/>
      <c r="G207" s="215"/>
      <c r="H207" s="89"/>
      <c r="I207" s="90"/>
      <c r="J207" s="12"/>
    </row>
    <row r="208" spans="3:10" ht="21" hidden="1" customHeight="1" x14ac:dyDescent="0.25">
      <c r="C208" s="214"/>
      <c r="D208" s="215"/>
      <c r="E208" s="215"/>
      <c r="F208" s="215"/>
      <c r="G208" s="215"/>
      <c r="H208" s="89"/>
      <c r="I208" s="90"/>
      <c r="J208" s="12"/>
    </row>
    <row r="209" spans="3:10" ht="21" hidden="1" customHeight="1" x14ac:dyDescent="0.25">
      <c r="C209" s="214"/>
      <c r="D209" s="215"/>
      <c r="E209" s="215"/>
      <c r="F209" s="215"/>
      <c r="G209" s="215"/>
      <c r="H209" s="89"/>
      <c r="I209" s="90"/>
      <c r="J209" s="12"/>
    </row>
    <row r="210" spans="3:10" ht="21" hidden="1" customHeight="1" x14ac:dyDescent="0.25">
      <c r="C210" s="214"/>
      <c r="D210" s="215"/>
      <c r="E210" s="215"/>
      <c r="F210" s="215"/>
      <c r="G210" s="215"/>
      <c r="H210" s="12"/>
      <c r="I210" s="90"/>
      <c r="J210" s="12"/>
    </row>
    <row r="211" spans="3:10" ht="21" hidden="1" customHeight="1" x14ac:dyDescent="0.25">
      <c r="C211" s="214"/>
      <c r="D211" s="215"/>
      <c r="E211" s="215"/>
      <c r="F211" s="215"/>
      <c r="G211" s="215"/>
      <c r="H211" s="12"/>
      <c r="I211" s="90"/>
      <c r="J211" s="12"/>
    </row>
    <row r="212" spans="3:10" ht="21" hidden="1" customHeight="1" x14ac:dyDescent="0.25">
      <c r="C212" s="214"/>
      <c r="D212" s="215"/>
      <c r="E212" s="215"/>
      <c r="F212" s="215"/>
      <c r="G212" s="215"/>
      <c r="H212" s="12"/>
      <c r="I212" s="90"/>
      <c r="J212" s="12"/>
    </row>
    <row r="213" spans="3:10" ht="21" hidden="1" customHeight="1" x14ac:dyDescent="0.25">
      <c r="C213" s="214"/>
      <c r="D213" s="215"/>
      <c r="E213" s="215"/>
      <c r="F213" s="215"/>
      <c r="G213" s="215"/>
      <c r="H213" s="12"/>
      <c r="I213" s="90"/>
      <c r="J213" s="12"/>
    </row>
    <row r="214" spans="3:10" ht="21" hidden="1" customHeight="1" x14ac:dyDescent="0.25">
      <c r="C214" s="214"/>
      <c r="D214" s="215"/>
      <c r="E214" s="215"/>
      <c r="F214" s="215"/>
      <c r="G214" s="215"/>
      <c r="H214" s="12"/>
      <c r="I214" s="90"/>
      <c r="J214" s="12"/>
    </row>
    <row r="215" spans="3:10" ht="21" hidden="1" customHeight="1" x14ac:dyDescent="0.25">
      <c r="C215" s="214"/>
      <c r="D215" s="215"/>
      <c r="E215" s="215"/>
      <c r="F215" s="215"/>
      <c r="G215" s="215"/>
      <c r="H215" s="12"/>
      <c r="I215" s="90"/>
      <c r="J215" s="12"/>
    </row>
    <row r="216" spans="3:10" ht="21" hidden="1" customHeight="1" x14ac:dyDescent="0.25">
      <c r="C216" s="214"/>
      <c r="D216" s="215"/>
      <c r="E216" s="215"/>
      <c r="F216" s="215"/>
      <c r="G216" s="215"/>
      <c r="H216" s="12"/>
      <c r="I216" s="90"/>
      <c r="J216" s="12"/>
    </row>
    <row r="217" spans="3:10" ht="21" hidden="1" customHeight="1" x14ac:dyDescent="0.25">
      <c r="C217" s="214"/>
      <c r="D217" s="215"/>
      <c r="E217" s="215"/>
      <c r="F217" s="215"/>
      <c r="G217" s="215"/>
      <c r="H217" s="12"/>
      <c r="I217" s="90"/>
      <c r="J217" s="12"/>
    </row>
    <row r="218" spans="3:10" ht="21" hidden="1" customHeight="1" x14ac:dyDescent="0.25">
      <c r="C218" s="214"/>
      <c r="D218" s="215"/>
      <c r="E218" s="215"/>
      <c r="F218" s="215"/>
      <c r="G218" s="215"/>
      <c r="H218" s="12"/>
      <c r="I218" s="90"/>
      <c r="J218" s="12"/>
    </row>
    <row r="219" spans="3:10" ht="21" hidden="1" customHeight="1" x14ac:dyDescent="0.25">
      <c r="C219" s="214"/>
      <c r="D219" s="215"/>
      <c r="E219" s="215"/>
      <c r="F219" s="215"/>
      <c r="G219" s="215"/>
      <c r="H219" s="12"/>
      <c r="I219" s="90"/>
      <c r="J219" s="12"/>
    </row>
    <row r="220" spans="3:10" ht="21" hidden="1" customHeight="1" x14ac:dyDescent="0.25">
      <c r="C220" s="214"/>
      <c r="D220" s="215"/>
      <c r="E220" s="215"/>
      <c r="F220" s="215"/>
      <c r="G220" s="215"/>
      <c r="H220" s="12"/>
      <c r="I220" s="90"/>
      <c r="J220" s="12"/>
    </row>
    <row r="221" spans="3:10" ht="21" hidden="1" customHeight="1" x14ac:dyDescent="0.25">
      <c r="C221" s="214"/>
      <c r="D221" s="215"/>
      <c r="E221" s="215"/>
      <c r="F221" s="215"/>
      <c r="G221" s="215"/>
      <c r="H221" s="12"/>
      <c r="I221" s="90"/>
      <c r="J221" s="12"/>
    </row>
    <row r="222" spans="3:10" ht="21" hidden="1" customHeight="1" x14ac:dyDescent="0.25">
      <c r="C222" s="214"/>
      <c r="D222" s="215"/>
      <c r="E222" s="215"/>
      <c r="F222" s="215"/>
      <c r="G222" s="215"/>
      <c r="H222" s="12"/>
      <c r="I222" s="90"/>
      <c r="J222" s="12"/>
    </row>
    <row r="223" spans="3:10" ht="21" hidden="1" customHeight="1" x14ac:dyDescent="0.25">
      <c r="C223" s="214"/>
      <c r="D223" s="215"/>
      <c r="E223" s="215"/>
      <c r="F223" s="215"/>
      <c r="G223" s="215"/>
      <c r="H223" s="12"/>
      <c r="I223" s="90"/>
      <c r="J223" s="12"/>
    </row>
    <row r="224" spans="3:10" ht="21" hidden="1" customHeight="1" x14ac:dyDescent="0.25">
      <c r="C224" s="214"/>
      <c r="D224" s="215"/>
      <c r="E224" s="215"/>
      <c r="F224" s="215"/>
      <c r="G224" s="215"/>
      <c r="H224" s="12"/>
      <c r="I224" s="90"/>
      <c r="J224" s="12"/>
    </row>
    <row r="225" spans="3:10" ht="21" hidden="1" customHeight="1" x14ac:dyDescent="0.25">
      <c r="C225" s="214"/>
      <c r="D225" s="215"/>
      <c r="E225" s="215"/>
      <c r="F225" s="215"/>
      <c r="G225" s="215"/>
      <c r="H225" s="12"/>
      <c r="I225" s="90"/>
      <c r="J225" s="12"/>
    </row>
    <row r="226" spans="3:10" ht="21" hidden="1" customHeight="1" x14ac:dyDescent="0.25">
      <c r="C226" s="214"/>
      <c r="D226" s="215"/>
      <c r="E226" s="215"/>
      <c r="F226" s="215"/>
      <c r="G226" s="215"/>
      <c r="H226" s="12"/>
      <c r="I226" s="90"/>
      <c r="J226" s="12"/>
    </row>
    <row r="227" spans="3:10" ht="21" hidden="1" customHeight="1" x14ac:dyDescent="0.25">
      <c r="C227" s="214"/>
      <c r="D227" s="215"/>
      <c r="E227" s="215"/>
      <c r="F227" s="215"/>
      <c r="G227" s="215"/>
      <c r="H227" s="12"/>
      <c r="I227" s="90"/>
      <c r="J227" s="12"/>
    </row>
    <row r="228" spans="3:10" ht="21" hidden="1" customHeight="1" x14ac:dyDescent="0.25">
      <c r="C228" s="214"/>
      <c r="D228" s="215"/>
      <c r="E228" s="215"/>
      <c r="F228" s="215"/>
      <c r="G228" s="215"/>
      <c r="H228" s="12"/>
      <c r="I228" s="90"/>
      <c r="J228" s="12"/>
    </row>
    <row r="229" spans="3:10" ht="21" hidden="1" customHeight="1" x14ac:dyDescent="0.25">
      <c r="C229" s="214"/>
      <c r="D229" s="215"/>
      <c r="E229" s="215"/>
      <c r="F229" s="215"/>
      <c r="G229" s="215"/>
      <c r="H229" s="12"/>
      <c r="I229" s="90"/>
      <c r="J229" s="12"/>
    </row>
    <row r="230" spans="3:10" ht="21" hidden="1" customHeight="1" x14ac:dyDescent="0.25">
      <c r="C230" s="214"/>
      <c r="D230" s="215"/>
      <c r="E230" s="215"/>
      <c r="F230" s="215"/>
      <c r="G230" s="215"/>
      <c r="H230" s="12"/>
      <c r="I230" s="90"/>
      <c r="J230" s="12"/>
    </row>
    <row r="231" spans="3:10" ht="21" hidden="1" customHeight="1" x14ac:dyDescent="0.25">
      <c r="C231" s="214"/>
      <c r="D231" s="215"/>
      <c r="E231" s="215"/>
      <c r="F231" s="215"/>
      <c r="G231" s="215"/>
      <c r="H231" s="12"/>
      <c r="I231" s="90"/>
      <c r="J231" s="12"/>
    </row>
    <row r="232" spans="3:10" ht="21" hidden="1" customHeight="1" x14ac:dyDescent="0.25">
      <c r="C232" s="214"/>
      <c r="D232" s="215"/>
      <c r="E232" s="215"/>
      <c r="F232" s="215"/>
      <c r="G232" s="215"/>
      <c r="H232" s="12"/>
      <c r="I232" s="90"/>
      <c r="J232" s="12"/>
    </row>
    <row r="233" spans="3:10" ht="21" hidden="1" customHeight="1" x14ac:dyDescent="0.25">
      <c r="C233" s="214"/>
      <c r="D233" s="215"/>
      <c r="E233" s="215"/>
      <c r="F233" s="215"/>
      <c r="G233" s="215"/>
      <c r="H233" s="12"/>
      <c r="I233" s="90"/>
      <c r="J233" s="12"/>
    </row>
    <row r="234" spans="3:10" ht="21" hidden="1" customHeight="1" x14ac:dyDescent="0.25">
      <c r="C234" s="214"/>
      <c r="D234" s="215"/>
      <c r="E234" s="215"/>
      <c r="F234" s="215"/>
      <c r="G234" s="215"/>
      <c r="H234" s="12"/>
      <c r="I234" s="90"/>
      <c r="J234" s="12"/>
    </row>
    <row r="235" spans="3:10" ht="21" hidden="1" customHeight="1" x14ac:dyDescent="0.25">
      <c r="C235" s="214"/>
      <c r="D235" s="215"/>
      <c r="E235" s="215"/>
      <c r="F235" s="215"/>
      <c r="G235" s="215"/>
      <c r="H235" s="12"/>
      <c r="I235" s="90"/>
      <c r="J235" s="12"/>
    </row>
    <row r="236" spans="3:10" ht="21" hidden="1" customHeight="1" x14ac:dyDescent="0.25">
      <c r="C236" s="214"/>
      <c r="D236" s="215"/>
      <c r="E236" s="215"/>
      <c r="F236" s="215"/>
      <c r="G236" s="215"/>
      <c r="H236" s="12"/>
      <c r="I236" s="90"/>
      <c r="J236" s="12"/>
    </row>
    <row r="237" spans="3:10" ht="21" hidden="1" customHeight="1" x14ac:dyDescent="0.25">
      <c r="C237" s="214"/>
      <c r="D237" s="215"/>
      <c r="E237" s="215"/>
      <c r="F237" s="215"/>
      <c r="G237" s="215"/>
      <c r="H237" s="12"/>
      <c r="I237" s="90"/>
      <c r="J237" s="12"/>
    </row>
    <row r="238" spans="3:10" ht="21" hidden="1" customHeight="1" x14ac:dyDescent="0.25">
      <c r="C238" s="214"/>
      <c r="D238" s="215"/>
      <c r="E238" s="215"/>
      <c r="F238" s="215"/>
      <c r="G238" s="215"/>
      <c r="H238" s="89"/>
      <c r="I238" s="90"/>
      <c r="J238" s="12"/>
    </row>
    <row r="239" spans="3:10" ht="21" hidden="1" customHeight="1" x14ac:dyDescent="0.25">
      <c r="C239" s="214"/>
      <c r="D239" s="215"/>
      <c r="E239" s="215"/>
      <c r="F239" s="215"/>
      <c r="G239" s="215"/>
      <c r="H239" s="89"/>
      <c r="I239" s="90"/>
      <c r="J239" s="12"/>
    </row>
    <row r="240" spans="3:10" ht="21" hidden="1" customHeight="1" x14ac:dyDescent="0.25">
      <c r="C240" s="214"/>
      <c r="D240" s="215"/>
      <c r="E240" s="215"/>
      <c r="F240" s="215"/>
      <c r="G240" s="215"/>
      <c r="H240" s="89"/>
      <c r="I240" s="90"/>
      <c r="J240" s="12"/>
    </row>
    <row r="241" spans="3:10" ht="21" hidden="1" customHeight="1" x14ac:dyDescent="0.25">
      <c r="C241" s="214"/>
      <c r="D241" s="215"/>
      <c r="E241" s="215"/>
      <c r="F241" s="215"/>
      <c r="G241" s="215"/>
      <c r="H241" s="89"/>
      <c r="I241" s="90"/>
      <c r="J241" s="12"/>
    </row>
    <row r="242" spans="3:10" ht="21" hidden="1" customHeight="1" x14ac:dyDescent="0.25">
      <c r="C242" s="214"/>
      <c r="D242" s="215"/>
      <c r="E242" s="215"/>
      <c r="F242" s="215"/>
      <c r="G242" s="215"/>
      <c r="H242" s="89"/>
      <c r="I242" s="90"/>
      <c r="J242" s="12"/>
    </row>
    <row r="243" spans="3:10" ht="21" hidden="1" customHeight="1" x14ac:dyDescent="0.25">
      <c r="C243" s="214"/>
      <c r="D243" s="215"/>
      <c r="E243" s="215"/>
      <c r="F243" s="215"/>
      <c r="G243" s="215"/>
      <c r="H243" s="89"/>
      <c r="I243" s="90"/>
      <c r="J243" s="12"/>
    </row>
    <row r="244" spans="3:10" ht="21" hidden="1" customHeight="1" x14ac:dyDescent="0.25">
      <c r="C244" s="214"/>
      <c r="D244" s="215"/>
      <c r="E244" s="215"/>
      <c r="F244" s="215"/>
      <c r="G244" s="215"/>
      <c r="H244" s="89"/>
      <c r="I244" s="90"/>
      <c r="J244" s="12"/>
    </row>
    <row r="245" spans="3:10" ht="21" hidden="1" customHeight="1" x14ac:dyDescent="0.25">
      <c r="C245" s="214"/>
      <c r="D245" s="215"/>
      <c r="E245" s="215"/>
      <c r="F245" s="215"/>
      <c r="G245" s="215"/>
      <c r="H245" s="89"/>
      <c r="I245" s="90"/>
      <c r="J245" s="12"/>
    </row>
    <row r="246" spans="3:10" ht="21" hidden="1" customHeight="1" x14ac:dyDescent="0.25">
      <c r="C246" s="214"/>
      <c r="D246" s="215"/>
      <c r="E246" s="215"/>
      <c r="F246" s="215"/>
      <c r="G246" s="215"/>
      <c r="H246" s="89"/>
      <c r="I246" s="90"/>
      <c r="J246" s="12"/>
    </row>
    <row r="247" spans="3:10" ht="21" hidden="1" customHeight="1" x14ac:dyDescent="0.25">
      <c r="C247" s="214"/>
      <c r="D247" s="215"/>
      <c r="E247" s="215"/>
      <c r="F247" s="215"/>
      <c r="G247" s="215"/>
      <c r="H247" s="89"/>
      <c r="I247" s="90"/>
      <c r="J247" s="12"/>
    </row>
    <row r="248" spans="3:10" ht="21" hidden="1" customHeight="1" x14ac:dyDescent="0.25">
      <c r="C248" s="214"/>
      <c r="D248" s="215"/>
      <c r="E248" s="215"/>
      <c r="F248" s="215"/>
      <c r="G248" s="215"/>
      <c r="H248" s="12"/>
      <c r="I248" s="90"/>
      <c r="J248" s="12"/>
    </row>
    <row r="249" spans="3:10" ht="21" hidden="1" customHeight="1" x14ac:dyDescent="0.25">
      <c r="C249" s="214"/>
      <c r="D249" s="215"/>
      <c r="E249" s="215"/>
      <c r="F249" s="215"/>
      <c r="G249" s="215"/>
      <c r="H249" s="89"/>
      <c r="I249" s="90"/>
      <c r="J249" s="12"/>
    </row>
    <row r="250" spans="3:10" ht="21" hidden="1" customHeight="1" x14ac:dyDescent="0.25">
      <c r="C250" s="214"/>
      <c r="D250" s="215"/>
      <c r="E250" s="215"/>
      <c r="F250" s="215"/>
      <c r="G250" s="215"/>
      <c r="H250" s="89"/>
      <c r="I250" s="90"/>
      <c r="J250" s="12"/>
    </row>
    <row r="251" spans="3:10" ht="21" hidden="1" customHeight="1" x14ac:dyDescent="0.25">
      <c r="C251" s="214"/>
      <c r="D251" s="215"/>
      <c r="E251" s="215"/>
      <c r="F251" s="215"/>
      <c r="G251" s="215"/>
      <c r="H251" s="12"/>
      <c r="I251" s="90"/>
      <c r="J251" s="12"/>
    </row>
    <row r="252" spans="3:10" ht="21" hidden="1" customHeight="1" x14ac:dyDescent="0.25">
      <c r="C252" s="214"/>
      <c r="D252" s="215"/>
      <c r="E252" s="215"/>
      <c r="F252" s="215"/>
      <c r="G252" s="215"/>
      <c r="H252" s="12"/>
      <c r="I252" s="90"/>
      <c r="J252" s="12"/>
    </row>
    <row r="253" spans="3:10" ht="21" hidden="1" customHeight="1" x14ac:dyDescent="0.25">
      <c r="C253" s="214"/>
      <c r="D253" s="215"/>
      <c r="E253" s="215"/>
      <c r="F253" s="215"/>
      <c r="G253" s="215"/>
      <c r="H253" s="12"/>
      <c r="I253" s="90"/>
      <c r="J253" s="12"/>
    </row>
    <row r="254" spans="3:10" ht="21" hidden="1" customHeight="1" x14ac:dyDescent="0.25">
      <c r="C254" s="214"/>
      <c r="D254" s="215"/>
      <c r="E254" s="215"/>
      <c r="F254" s="215"/>
      <c r="G254" s="215"/>
      <c r="H254" s="89"/>
      <c r="I254" s="90"/>
      <c r="J254" s="12"/>
    </row>
    <row r="255" spans="3:10" ht="21" hidden="1" customHeight="1" x14ac:dyDescent="0.25">
      <c r="C255" s="214"/>
      <c r="D255" s="215"/>
      <c r="E255" s="215"/>
      <c r="F255" s="215"/>
      <c r="G255" s="215"/>
      <c r="H255" s="89"/>
      <c r="I255" s="90"/>
      <c r="J255" s="12"/>
    </row>
    <row r="256" spans="3:10" ht="21" hidden="1" customHeight="1" x14ac:dyDescent="0.25">
      <c r="C256" s="214"/>
      <c r="D256" s="215"/>
      <c r="E256" s="215"/>
      <c r="F256" s="215"/>
      <c r="G256" s="215"/>
      <c r="H256" s="89"/>
      <c r="I256" s="90"/>
      <c r="J256" s="12"/>
    </row>
    <row r="257" spans="3:10" ht="21" hidden="1" customHeight="1" x14ac:dyDescent="0.25">
      <c r="C257" s="214"/>
      <c r="D257" s="215"/>
      <c r="E257" s="215"/>
      <c r="F257" s="215"/>
      <c r="G257" s="215"/>
      <c r="H257" s="89"/>
      <c r="I257" s="90"/>
      <c r="J257" s="12"/>
    </row>
    <row r="258" spans="3:10" ht="21" hidden="1" customHeight="1" x14ac:dyDescent="0.25">
      <c r="C258" s="214"/>
      <c r="D258" s="215"/>
      <c r="E258" s="215"/>
      <c r="F258" s="215"/>
      <c r="G258" s="215"/>
      <c r="H258" s="89"/>
      <c r="I258" s="90"/>
      <c r="J258" s="12"/>
    </row>
    <row r="259" spans="3:10" ht="21" hidden="1" customHeight="1" x14ac:dyDescent="0.25">
      <c r="C259" s="214"/>
      <c r="D259" s="215"/>
      <c r="E259" s="215"/>
      <c r="F259" s="215"/>
      <c r="G259" s="215"/>
      <c r="H259" s="89"/>
      <c r="I259" s="90"/>
      <c r="J259" s="12"/>
    </row>
    <row r="260" spans="3:10" ht="21" hidden="1" customHeight="1" x14ac:dyDescent="0.25">
      <c r="C260" s="214"/>
      <c r="D260" s="215"/>
      <c r="E260" s="215"/>
      <c r="F260" s="215"/>
      <c r="G260" s="215"/>
      <c r="H260" s="89"/>
      <c r="I260" s="90"/>
      <c r="J260" s="12"/>
    </row>
    <row r="261" spans="3:10" ht="21" hidden="1" customHeight="1" x14ac:dyDescent="0.25">
      <c r="C261" s="214"/>
      <c r="D261" s="215"/>
      <c r="E261" s="215"/>
      <c r="F261" s="215"/>
      <c r="G261" s="215"/>
      <c r="H261" s="89"/>
      <c r="I261" s="90"/>
      <c r="J261" s="12"/>
    </row>
    <row r="262" spans="3:10" ht="21" hidden="1" customHeight="1" x14ac:dyDescent="0.25">
      <c r="C262" s="214"/>
      <c r="D262" s="215"/>
      <c r="E262" s="215"/>
      <c r="F262" s="215"/>
      <c r="G262" s="215"/>
      <c r="H262" s="89"/>
      <c r="I262" s="90"/>
      <c r="J262" s="12"/>
    </row>
    <row r="263" spans="3:10" ht="21" hidden="1" customHeight="1" x14ac:dyDescent="0.25">
      <c r="C263" s="214"/>
      <c r="D263" s="215"/>
      <c r="E263" s="215"/>
      <c r="F263" s="215"/>
      <c r="G263" s="215"/>
      <c r="H263" s="89"/>
      <c r="I263" s="90"/>
      <c r="J263" s="12"/>
    </row>
    <row r="264" spans="3:10" ht="21" hidden="1" customHeight="1" x14ac:dyDescent="0.25">
      <c r="C264" s="214"/>
      <c r="D264" s="215"/>
      <c r="E264" s="215"/>
      <c r="F264" s="215"/>
      <c r="G264" s="215"/>
      <c r="H264" s="89"/>
      <c r="I264" s="90"/>
      <c r="J264" s="12"/>
    </row>
    <row r="265" spans="3:10" ht="21" hidden="1" customHeight="1" x14ac:dyDescent="0.25">
      <c r="C265" s="214"/>
      <c r="D265" s="215"/>
      <c r="E265" s="215"/>
      <c r="F265" s="215"/>
      <c r="G265" s="215"/>
      <c r="H265" s="89"/>
      <c r="I265" s="90"/>
      <c r="J265" s="12"/>
    </row>
    <row r="266" spans="3:10" ht="21" hidden="1" customHeight="1" x14ac:dyDescent="0.25">
      <c r="C266" s="214"/>
      <c r="D266" s="215"/>
      <c r="E266" s="215"/>
      <c r="F266" s="215"/>
      <c r="G266" s="215"/>
      <c r="H266" s="89"/>
      <c r="I266" s="90"/>
      <c r="J266" s="12"/>
    </row>
    <row r="267" spans="3:10" ht="21" hidden="1" customHeight="1" x14ac:dyDescent="0.25">
      <c r="C267" s="214"/>
      <c r="D267" s="215"/>
      <c r="E267" s="215"/>
      <c r="F267" s="215"/>
      <c r="G267" s="215"/>
      <c r="H267" s="89"/>
      <c r="I267" s="90"/>
      <c r="J267" s="12"/>
    </row>
    <row r="268" spans="3:10" ht="21" hidden="1" customHeight="1" x14ac:dyDescent="0.25">
      <c r="C268" s="214"/>
      <c r="D268" s="215"/>
      <c r="E268" s="215"/>
      <c r="F268" s="215"/>
      <c r="G268" s="215"/>
      <c r="H268" s="89"/>
      <c r="I268" s="90"/>
      <c r="J268" s="12"/>
    </row>
    <row r="269" spans="3:10" ht="21" hidden="1" customHeight="1" x14ac:dyDescent="0.25">
      <c r="C269" s="214"/>
      <c r="D269" s="215"/>
      <c r="E269" s="215"/>
      <c r="F269" s="215"/>
      <c r="G269" s="215"/>
      <c r="H269" s="89"/>
      <c r="I269" s="90"/>
      <c r="J269" s="12"/>
    </row>
    <row r="270" spans="3:10" ht="21" hidden="1" customHeight="1" x14ac:dyDescent="0.25">
      <c r="C270" s="214"/>
      <c r="D270" s="215"/>
      <c r="E270" s="215"/>
      <c r="F270" s="215"/>
      <c r="G270" s="215"/>
      <c r="H270" s="89"/>
      <c r="I270" s="90"/>
      <c r="J270" s="12"/>
    </row>
    <row r="271" spans="3:10" ht="21" hidden="1" customHeight="1" x14ac:dyDescent="0.25">
      <c r="C271" s="214"/>
      <c r="D271" s="215"/>
      <c r="E271" s="215"/>
      <c r="F271" s="215"/>
      <c r="G271" s="215"/>
      <c r="H271" s="89"/>
      <c r="I271" s="90"/>
      <c r="J271" s="12"/>
    </row>
    <row r="272" spans="3:10" ht="21" hidden="1" customHeight="1" x14ac:dyDescent="0.25">
      <c r="C272" s="214"/>
      <c r="D272" s="215"/>
      <c r="E272" s="215"/>
      <c r="F272" s="215"/>
      <c r="G272" s="215"/>
      <c r="H272" s="89"/>
      <c r="I272" s="90"/>
      <c r="J272" s="12"/>
    </row>
    <row r="273" spans="3:10" ht="21" hidden="1" customHeight="1" x14ac:dyDescent="0.25">
      <c r="C273" s="214"/>
      <c r="D273" s="215"/>
      <c r="E273" s="215"/>
      <c r="F273" s="215"/>
      <c r="G273" s="215"/>
      <c r="H273" s="89"/>
      <c r="I273" s="90"/>
      <c r="J273" s="12"/>
    </row>
    <row r="274" spans="3:10" ht="21" hidden="1" customHeight="1" x14ac:dyDescent="0.25">
      <c r="C274" s="214"/>
      <c r="D274" s="215"/>
      <c r="E274" s="215"/>
      <c r="F274" s="215"/>
      <c r="G274" s="215"/>
      <c r="H274" s="89"/>
      <c r="I274" s="90"/>
      <c r="J274" s="12"/>
    </row>
    <row r="275" spans="3:10" ht="21" hidden="1" customHeight="1" x14ac:dyDescent="0.25">
      <c r="C275" s="214"/>
      <c r="D275" s="215"/>
      <c r="E275" s="215"/>
      <c r="F275" s="215"/>
      <c r="G275" s="215"/>
      <c r="H275" s="89"/>
      <c r="I275" s="90"/>
      <c r="J275" s="12"/>
    </row>
    <row r="276" spans="3:10" ht="21" hidden="1" customHeight="1" x14ac:dyDescent="0.25">
      <c r="C276" s="214"/>
      <c r="D276" s="215"/>
      <c r="E276" s="215"/>
      <c r="F276" s="215"/>
      <c r="G276" s="215"/>
      <c r="H276" s="89"/>
      <c r="I276" s="90"/>
      <c r="J276" s="12"/>
    </row>
    <row r="277" spans="3:10" ht="21" hidden="1" customHeight="1" x14ac:dyDescent="0.25">
      <c r="C277" s="214"/>
      <c r="D277" s="215"/>
      <c r="E277" s="215"/>
      <c r="F277" s="215"/>
      <c r="G277" s="215"/>
      <c r="H277" s="89"/>
      <c r="I277" s="90"/>
      <c r="J277" s="12"/>
    </row>
    <row r="278" spans="3:10" ht="21" hidden="1" customHeight="1" x14ac:dyDescent="0.25">
      <c r="C278" s="214"/>
      <c r="D278" s="215"/>
      <c r="E278" s="215"/>
      <c r="F278" s="215"/>
      <c r="G278" s="215"/>
      <c r="H278" s="89"/>
      <c r="I278" s="90"/>
      <c r="J278" s="12"/>
    </row>
    <row r="279" spans="3:10" ht="21" hidden="1" customHeight="1" x14ac:dyDescent="0.25">
      <c r="C279" s="214"/>
      <c r="D279" s="215"/>
      <c r="E279" s="215"/>
      <c r="F279" s="215"/>
      <c r="G279" s="215"/>
      <c r="H279" s="89"/>
      <c r="I279" s="90"/>
      <c r="J279" s="12"/>
    </row>
    <row r="280" spans="3:10" ht="21" hidden="1" customHeight="1" x14ac:dyDescent="0.25">
      <c r="C280" s="214"/>
      <c r="D280" s="215"/>
      <c r="E280" s="215"/>
      <c r="F280" s="215"/>
      <c r="G280" s="215"/>
      <c r="H280" s="89"/>
      <c r="I280" s="90"/>
      <c r="J280" s="12"/>
    </row>
    <row r="281" spans="3:10" ht="21" hidden="1" customHeight="1" x14ac:dyDescent="0.25">
      <c r="C281" s="214"/>
      <c r="D281" s="215"/>
      <c r="E281" s="215"/>
      <c r="F281" s="215"/>
      <c r="G281" s="215"/>
      <c r="H281" s="89"/>
      <c r="I281" s="90"/>
      <c r="J281" s="12"/>
    </row>
    <row r="282" spans="3:10" ht="21" hidden="1" customHeight="1" x14ac:dyDescent="0.25">
      <c r="C282" s="214"/>
      <c r="D282" s="215"/>
      <c r="E282" s="215"/>
      <c r="F282" s="215"/>
      <c r="G282" s="215"/>
      <c r="H282" s="89"/>
      <c r="I282" s="90"/>
      <c r="J282" s="12"/>
    </row>
    <row r="283" spans="3:10" ht="21" hidden="1" customHeight="1" x14ac:dyDescent="0.25">
      <c r="C283" s="214"/>
      <c r="D283" s="215"/>
      <c r="E283" s="215"/>
      <c r="F283" s="215"/>
      <c r="G283" s="215"/>
      <c r="H283" s="89"/>
      <c r="I283" s="90"/>
      <c r="J283" s="12"/>
    </row>
    <row r="284" spans="3:10" ht="21" hidden="1" customHeight="1" x14ac:dyDescent="0.25">
      <c r="C284" s="214"/>
      <c r="D284" s="215"/>
      <c r="E284" s="215"/>
      <c r="F284" s="215"/>
      <c r="G284" s="215"/>
      <c r="H284" s="89"/>
      <c r="I284" s="90"/>
      <c r="J284" s="12"/>
    </row>
    <row r="285" spans="3:10" ht="21" hidden="1" customHeight="1" x14ac:dyDescent="0.25">
      <c r="C285" s="214"/>
      <c r="D285" s="215"/>
      <c r="E285" s="215"/>
      <c r="F285" s="215"/>
      <c r="G285" s="215"/>
      <c r="H285" s="89"/>
      <c r="I285" s="90"/>
      <c r="J285" s="12"/>
    </row>
    <row r="286" spans="3:10" ht="21" hidden="1" customHeight="1" x14ac:dyDescent="0.25">
      <c r="C286" s="214"/>
      <c r="D286" s="215"/>
      <c r="E286" s="215"/>
      <c r="F286" s="215"/>
      <c r="G286" s="215"/>
      <c r="H286" s="89"/>
      <c r="I286" s="90"/>
      <c r="J286" s="12"/>
    </row>
    <row r="287" spans="3:10" ht="21" hidden="1" customHeight="1" x14ac:dyDescent="0.25">
      <c r="C287" s="214"/>
      <c r="D287" s="215"/>
      <c r="E287" s="215"/>
      <c r="F287" s="215"/>
      <c r="G287" s="215"/>
      <c r="H287" s="89"/>
      <c r="I287" s="90"/>
      <c r="J287" s="12"/>
    </row>
    <row r="288" spans="3:10" ht="21" hidden="1" customHeight="1" x14ac:dyDescent="0.25">
      <c r="C288" s="214"/>
      <c r="D288" s="215"/>
      <c r="E288" s="215"/>
      <c r="F288" s="215"/>
      <c r="G288" s="215"/>
      <c r="H288" s="89"/>
      <c r="I288" s="90"/>
      <c r="J288" s="12"/>
    </row>
    <row r="289" spans="3:10" ht="21" hidden="1" customHeight="1" x14ac:dyDescent="0.25">
      <c r="C289" s="214"/>
      <c r="D289" s="215"/>
      <c r="E289" s="215"/>
      <c r="F289" s="215"/>
      <c r="G289" s="215"/>
      <c r="H289" s="89"/>
      <c r="I289" s="90"/>
      <c r="J289" s="12"/>
    </row>
    <row r="290" spans="3:10" ht="21" hidden="1" customHeight="1" x14ac:dyDescent="0.25">
      <c r="C290" s="214"/>
      <c r="D290" s="215"/>
      <c r="E290" s="215"/>
      <c r="F290" s="215"/>
      <c r="G290" s="215"/>
      <c r="H290" s="89"/>
      <c r="I290" s="90"/>
      <c r="J290" s="12"/>
    </row>
    <row r="291" spans="3:10" ht="21" hidden="1" customHeight="1" x14ac:dyDescent="0.25">
      <c r="C291" s="214"/>
      <c r="D291" s="215"/>
      <c r="E291" s="215"/>
      <c r="F291" s="215"/>
      <c r="G291" s="215"/>
      <c r="H291" s="89"/>
      <c r="I291" s="90"/>
      <c r="J291" s="12"/>
    </row>
    <row r="292" spans="3:10" ht="21" hidden="1" customHeight="1" x14ac:dyDescent="0.25">
      <c r="C292" s="214"/>
      <c r="D292" s="215"/>
      <c r="E292" s="215"/>
      <c r="F292" s="215"/>
      <c r="G292" s="215"/>
      <c r="H292" s="89"/>
      <c r="I292" s="90"/>
      <c r="J292" s="12"/>
    </row>
    <row r="293" spans="3:10" ht="21" hidden="1" customHeight="1" x14ac:dyDescent="0.25">
      <c r="C293" s="214"/>
      <c r="D293" s="215"/>
      <c r="E293" s="215"/>
      <c r="F293" s="215"/>
      <c r="G293" s="215"/>
      <c r="H293" s="89"/>
      <c r="I293" s="90"/>
      <c r="J293" s="12"/>
    </row>
    <row r="294" spans="3:10" ht="21" hidden="1" customHeight="1" x14ac:dyDescent="0.25">
      <c r="C294" s="214"/>
      <c r="D294" s="215"/>
      <c r="E294" s="215"/>
      <c r="F294" s="215"/>
      <c r="G294" s="215"/>
      <c r="H294" s="89"/>
      <c r="I294" s="90"/>
      <c r="J294" s="12"/>
    </row>
    <row r="295" spans="3:10" ht="21" hidden="1" customHeight="1" x14ac:dyDescent="0.25">
      <c r="C295" s="214"/>
      <c r="D295" s="215"/>
      <c r="E295" s="215"/>
      <c r="F295" s="215"/>
      <c r="G295" s="215"/>
      <c r="H295" s="89"/>
      <c r="I295" s="90"/>
      <c r="J295" s="12"/>
    </row>
    <row r="296" spans="3:10" ht="21" hidden="1" customHeight="1" x14ac:dyDescent="0.25">
      <c r="C296" s="214"/>
      <c r="D296" s="215"/>
      <c r="E296" s="215"/>
      <c r="F296" s="215"/>
      <c r="G296" s="215"/>
      <c r="H296" s="89"/>
      <c r="I296" s="90"/>
      <c r="J296" s="12"/>
    </row>
    <row r="297" spans="3:10" ht="21" hidden="1" customHeight="1" x14ac:dyDescent="0.25">
      <c r="C297" s="214"/>
      <c r="D297" s="215"/>
      <c r="E297" s="215"/>
      <c r="F297" s="215"/>
      <c r="G297" s="215"/>
      <c r="H297" s="89"/>
      <c r="I297" s="90"/>
      <c r="J297" s="12"/>
    </row>
    <row r="298" spans="3:10" ht="21" hidden="1" customHeight="1" x14ac:dyDescent="0.25">
      <c r="C298" s="214"/>
      <c r="D298" s="215"/>
      <c r="E298" s="215"/>
      <c r="F298" s="215"/>
      <c r="G298" s="215"/>
      <c r="H298" s="89"/>
      <c r="I298" s="90"/>
      <c r="J298" s="12"/>
    </row>
    <row r="299" spans="3:10" ht="21" hidden="1" customHeight="1" x14ac:dyDescent="0.25">
      <c r="C299" s="214"/>
      <c r="D299" s="215"/>
      <c r="E299" s="215"/>
      <c r="F299" s="215"/>
      <c r="G299" s="215"/>
      <c r="H299" s="89"/>
      <c r="I299" s="90"/>
      <c r="J299" s="12"/>
    </row>
    <row r="300" spans="3:10" ht="21" hidden="1" customHeight="1" x14ac:dyDescent="0.25">
      <c r="C300" s="214"/>
      <c r="D300" s="215"/>
      <c r="E300" s="215"/>
      <c r="F300" s="215"/>
      <c r="G300" s="215"/>
      <c r="H300" s="89"/>
      <c r="I300" s="90"/>
      <c r="J300" s="12"/>
    </row>
    <row r="301" spans="3:10" ht="21" hidden="1" customHeight="1" x14ac:dyDescent="0.25">
      <c r="C301" s="214"/>
      <c r="D301" s="215"/>
      <c r="E301" s="215"/>
      <c r="F301" s="215"/>
      <c r="G301" s="215"/>
      <c r="H301" s="89"/>
      <c r="I301" s="90"/>
      <c r="J301" s="12"/>
    </row>
    <row r="302" spans="3:10" ht="21" hidden="1" customHeight="1" x14ac:dyDescent="0.25">
      <c r="C302" s="214"/>
      <c r="D302" s="215"/>
      <c r="E302" s="215"/>
      <c r="F302" s="215"/>
      <c r="G302" s="215"/>
      <c r="H302" s="89"/>
      <c r="I302" s="90"/>
      <c r="J302" s="12"/>
    </row>
    <row r="303" spans="3:10" ht="21" hidden="1" customHeight="1" x14ac:dyDescent="0.25">
      <c r="C303" s="214"/>
      <c r="D303" s="215"/>
      <c r="E303" s="215"/>
      <c r="F303" s="215"/>
      <c r="G303" s="215"/>
      <c r="H303" s="89"/>
      <c r="I303" s="90"/>
      <c r="J303" s="12"/>
    </row>
    <row r="304" spans="3:10" ht="21" hidden="1" customHeight="1" x14ac:dyDescent="0.25">
      <c r="C304" s="214"/>
      <c r="D304" s="215"/>
      <c r="E304" s="215"/>
      <c r="F304" s="215"/>
      <c r="G304" s="215"/>
      <c r="H304" s="89"/>
      <c r="I304" s="90"/>
      <c r="J304" s="12"/>
    </row>
    <row r="305" spans="3:10" ht="21" hidden="1" customHeight="1" x14ac:dyDescent="0.25">
      <c r="C305" s="214"/>
      <c r="D305" s="215"/>
      <c r="E305" s="215"/>
      <c r="F305" s="215"/>
      <c r="G305" s="215"/>
      <c r="H305" s="89"/>
      <c r="I305" s="90"/>
      <c r="J305" s="12"/>
    </row>
    <row r="306" spans="3:10" ht="21" hidden="1" customHeight="1" x14ac:dyDescent="0.25">
      <c r="C306" s="214"/>
      <c r="D306" s="215"/>
      <c r="E306" s="215"/>
      <c r="F306" s="215"/>
      <c r="G306" s="215"/>
      <c r="H306" s="89"/>
      <c r="I306" s="90"/>
      <c r="J306" s="12"/>
    </row>
    <row r="307" spans="3:10" ht="21" hidden="1" customHeight="1" x14ac:dyDescent="0.25">
      <c r="C307" s="214"/>
      <c r="D307" s="215"/>
      <c r="E307" s="215"/>
      <c r="F307" s="215"/>
      <c r="G307" s="215"/>
      <c r="H307" s="89"/>
      <c r="I307" s="90"/>
      <c r="J307" s="12"/>
    </row>
    <row r="308" spans="3:10" ht="21" hidden="1" customHeight="1" x14ac:dyDescent="0.25">
      <c r="C308" s="214"/>
      <c r="D308" s="215"/>
      <c r="E308" s="215"/>
      <c r="F308" s="215"/>
      <c r="G308" s="215"/>
      <c r="H308" s="89"/>
      <c r="I308" s="90"/>
      <c r="J308" s="12"/>
    </row>
    <row r="309" spans="3:10" ht="21" hidden="1" customHeight="1" x14ac:dyDescent="0.25">
      <c r="C309" s="214"/>
      <c r="D309" s="215"/>
      <c r="E309" s="215"/>
      <c r="F309" s="215"/>
      <c r="G309" s="215"/>
      <c r="H309" s="89"/>
      <c r="I309" s="90"/>
      <c r="J309" s="12"/>
    </row>
    <row r="310" spans="3:10" ht="21" hidden="1" customHeight="1" x14ac:dyDescent="0.25">
      <c r="C310" s="214"/>
      <c r="D310" s="215"/>
      <c r="E310" s="215"/>
      <c r="F310" s="215"/>
      <c r="G310" s="215"/>
      <c r="H310" s="89"/>
      <c r="I310" s="90"/>
      <c r="J310" s="12"/>
    </row>
    <row r="311" spans="3:10" ht="21" hidden="1" customHeight="1" x14ac:dyDescent="0.25">
      <c r="C311" s="214"/>
      <c r="D311" s="215"/>
      <c r="E311" s="215"/>
      <c r="F311" s="215"/>
      <c r="G311" s="215"/>
      <c r="H311" s="89"/>
      <c r="I311" s="90"/>
      <c r="J311" s="12"/>
    </row>
    <row r="312" spans="3:10" ht="21" hidden="1" customHeight="1" x14ac:dyDescent="0.25">
      <c r="C312" s="214"/>
      <c r="D312" s="215"/>
      <c r="E312" s="215"/>
      <c r="F312" s="215"/>
      <c r="G312" s="215"/>
      <c r="H312" s="89"/>
      <c r="I312" s="90"/>
      <c r="J312" s="12"/>
    </row>
    <row r="313" spans="3:10" ht="21" hidden="1" customHeight="1" x14ac:dyDescent="0.25">
      <c r="C313" s="214"/>
      <c r="D313" s="215"/>
      <c r="E313" s="215"/>
      <c r="F313" s="215"/>
      <c r="G313" s="215"/>
      <c r="H313" s="89"/>
      <c r="I313" s="90"/>
      <c r="J313" s="12"/>
    </row>
    <row r="314" spans="3:10" ht="21" hidden="1" customHeight="1" x14ac:dyDescent="0.25">
      <c r="C314" s="214"/>
      <c r="D314" s="215"/>
      <c r="E314" s="215"/>
      <c r="F314" s="215"/>
      <c r="G314" s="215"/>
      <c r="H314" s="89"/>
      <c r="I314" s="90"/>
      <c r="J314" s="12"/>
    </row>
    <row r="315" spans="3:10" ht="21" hidden="1" customHeight="1" x14ac:dyDescent="0.25">
      <c r="C315" s="214"/>
      <c r="D315" s="215"/>
      <c r="E315" s="215"/>
      <c r="F315" s="215"/>
      <c r="G315" s="215"/>
      <c r="H315" s="89"/>
      <c r="I315" s="90"/>
      <c r="J315" s="12"/>
    </row>
    <row r="316" spans="3:10" ht="21" hidden="1" customHeight="1" x14ac:dyDescent="0.25">
      <c r="C316" s="214"/>
      <c r="D316" s="215"/>
      <c r="E316" s="215"/>
      <c r="F316" s="215"/>
      <c r="G316" s="215"/>
      <c r="H316" s="89"/>
      <c r="I316" s="90"/>
      <c r="J316" s="12"/>
    </row>
    <row r="317" spans="3:10" ht="21" hidden="1" customHeight="1" x14ac:dyDescent="0.25">
      <c r="C317" s="214"/>
      <c r="D317" s="215"/>
      <c r="E317" s="215"/>
      <c r="F317" s="215"/>
      <c r="G317" s="215"/>
      <c r="H317" s="89"/>
      <c r="I317" s="90"/>
      <c r="J317" s="12"/>
    </row>
    <row r="318" spans="3:10" ht="21" hidden="1" customHeight="1" x14ac:dyDescent="0.25">
      <c r="C318" s="214"/>
      <c r="D318" s="215"/>
      <c r="E318" s="215"/>
      <c r="F318" s="215"/>
      <c r="G318" s="215"/>
      <c r="H318" s="89"/>
      <c r="I318" s="90"/>
      <c r="J318" s="12"/>
    </row>
    <row r="319" spans="3:10" ht="21" hidden="1" customHeight="1" x14ac:dyDescent="0.25">
      <c r="C319" s="214"/>
      <c r="D319" s="215"/>
      <c r="E319" s="215"/>
      <c r="F319" s="215"/>
      <c r="G319" s="215"/>
      <c r="H319" s="89"/>
      <c r="I319" s="90"/>
      <c r="J319" s="12"/>
    </row>
    <row r="320" spans="3:10" ht="21" hidden="1" customHeight="1" x14ac:dyDescent="0.25">
      <c r="C320" s="214"/>
      <c r="D320" s="215"/>
      <c r="E320" s="215"/>
      <c r="F320" s="215"/>
      <c r="G320" s="215"/>
      <c r="H320" s="89"/>
      <c r="I320" s="90"/>
      <c r="J320" s="12"/>
    </row>
    <row r="321" spans="3:10" ht="21" hidden="1" customHeight="1" x14ac:dyDescent="0.25">
      <c r="C321" s="214"/>
      <c r="D321" s="215"/>
      <c r="E321" s="215"/>
      <c r="F321" s="215"/>
      <c r="G321" s="215"/>
      <c r="H321" s="89"/>
      <c r="I321" s="90"/>
      <c r="J321" s="12"/>
    </row>
    <row r="322" spans="3:10" ht="21" hidden="1" customHeight="1" x14ac:dyDescent="0.25">
      <c r="C322" s="214"/>
      <c r="D322" s="215"/>
      <c r="E322" s="215"/>
      <c r="F322" s="215"/>
      <c r="G322" s="215"/>
      <c r="H322" s="89"/>
      <c r="I322" s="90"/>
      <c r="J322" s="12"/>
    </row>
    <row r="323" spans="3:10" ht="21" hidden="1" customHeight="1" x14ac:dyDescent="0.25">
      <c r="C323" s="214"/>
      <c r="D323" s="215"/>
      <c r="E323" s="215"/>
      <c r="F323" s="215"/>
      <c r="G323" s="215"/>
      <c r="H323" s="89"/>
      <c r="I323" s="90"/>
      <c r="J323" s="12"/>
    </row>
    <row r="324" spans="3:10" ht="21" hidden="1" customHeight="1" x14ac:dyDescent="0.25">
      <c r="C324" s="214"/>
      <c r="D324" s="215"/>
      <c r="E324" s="215"/>
      <c r="F324" s="215"/>
      <c r="G324" s="215"/>
      <c r="H324" s="89"/>
      <c r="I324" s="90"/>
      <c r="J324" s="12"/>
    </row>
    <row r="325" spans="3:10" ht="21" hidden="1" customHeight="1" x14ac:dyDescent="0.25">
      <c r="C325" s="214"/>
      <c r="D325" s="215"/>
      <c r="E325" s="215"/>
      <c r="F325" s="215"/>
      <c r="G325" s="215"/>
      <c r="H325" s="89"/>
      <c r="I325" s="90"/>
      <c r="J325" s="12"/>
    </row>
    <row r="326" spans="3:10" ht="21" hidden="1" customHeight="1" x14ac:dyDescent="0.25">
      <c r="C326" s="214"/>
      <c r="D326" s="215"/>
      <c r="E326" s="215"/>
      <c r="F326" s="215"/>
      <c r="G326" s="215"/>
      <c r="H326" s="89"/>
      <c r="I326" s="90"/>
      <c r="J326" s="12"/>
    </row>
    <row r="327" spans="3:10" ht="21" hidden="1" customHeight="1" x14ac:dyDescent="0.25">
      <c r="C327" s="214"/>
      <c r="D327" s="215"/>
      <c r="E327" s="215"/>
      <c r="F327" s="215"/>
      <c r="G327" s="215"/>
      <c r="H327" s="89"/>
      <c r="I327" s="90"/>
      <c r="J327" s="12"/>
    </row>
    <row r="328" spans="3:10" ht="21" hidden="1" customHeight="1" x14ac:dyDescent="0.25">
      <c r="C328" s="214"/>
      <c r="D328" s="215"/>
      <c r="E328" s="215"/>
      <c r="F328" s="215"/>
      <c r="G328" s="215"/>
      <c r="H328" s="89"/>
      <c r="I328" s="90"/>
      <c r="J328" s="12"/>
    </row>
    <row r="329" spans="3:10" ht="21" hidden="1" customHeight="1" x14ac:dyDescent="0.25">
      <c r="C329" s="214"/>
      <c r="D329" s="215"/>
      <c r="E329" s="215"/>
      <c r="F329" s="215"/>
      <c r="G329" s="215"/>
      <c r="H329" s="89"/>
      <c r="I329" s="90"/>
      <c r="J329" s="12"/>
    </row>
    <row r="330" spans="3:10" ht="21" hidden="1" customHeight="1" x14ac:dyDescent="0.25">
      <c r="C330" s="214"/>
      <c r="D330" s="215"/>
      <c r="E330" s="215"/>
      <c r="F330" s="215"/>
      <c r="G330" s="215"/>
      <c r="H330" s="89"/>
      <c r="I330" s="90"/>
      <c r="J330" s="12"/>
    </row>
    <row r="331" spans="3:10" ht="21" hidden="1" customHeight="1" x14ac:dyDescent="0.25">
      <c r="C331" s="214"/>
      <c r="D331" s="215"/>
      <c r="E331" s="215"/>
      <c r="F331" s="215"/>
      <c r="G331" s="215"/>
      <c r="H331" s="89"/>
      <c r="I331" s="90"/>
      <c r="J331" s="12"/>
    </row>
    <row r="332" spans="3:10" ht="21" hidden="1" customHeight="1" x14ac:dyDescent="0.25">
      <c r="C332" s="214"/>
      <c r="D332" s="215"/>
      <c r="E332" s="215"/>
      <c r="F332" s="215"/>
      <c r="G332" s="215"/>
      <c r="H332" s="89"/>
      <c r="I332" s="90"/>
      <c r="J332" s="12"/>
    </row>
    <row r="333" spans="3:10" ht="21" hidden="1" customHeight="1" x14ac:dyDescent="0.25">
      <c r="C333" s="214"/>
      <c r="D333" s="215"/>
      <c r="E333" s="215"/>
      <c r="F333" s="215"/>
      <c r="G333" s="215"/>
      <c r="H333" s="89"/>
      <c r="I333" s="90"/>
      <c r="J333" s="12"/>
    </row>
    <row r="334" spans="3:10" ht="21" hidden="1" customHeight="1" x14ac:dyDescent="0.25">
      <c r="C334" s="214"/>
      <c r="D334" s="215"/>
      <c r="E334" s="215"/>
      <c r="F334" s="215"/>
      <c r="G334" s="215"/>
      <c r="H334" s="89"/>
      <c r="I334" s="90"/>
      <c r="J334" s="12"/>
    </row>
    <row r="335" spans="3:10" ht="21" hidden="1" customHeight="1" x14ac:dyDescent="0.25">
      <c r="C335" s="214"/>
      <c r="D335" s="215"/>
      <c r="E335" s="215"/>
      <c r="F335" s="215"/>
      <c r="G335" s="215"/>
      <c r="H335" s="89"/>
      <c r="I335" s="90"/>
      <c r="J335" s="12"/>
    </row>
    <row r="336" spans="3:10" ht="21" hidden="1" customHeight="1" x14ac:dyDescent="0.25">
      <c r="C336" s="214"/>
      <c r="D336" s="215"/>
      <c r="E336" s="215"/>
      <c r="F336" s="215"/>
      <c r="G336" s="215"/>
      <c r="H336" s="89"/>
      <c r="I336" s="90"/>
      <c r="J336" s="12"/>
    </row>
    <row r="337" spans="3:10" ht="21" hidden="1" customHeight="1" x14ac:dyDescent="0.25">
      <c r="C337" s="214"/>
      <c r="D337" s="215"/>
      <c r="E337" s="215"/>
      <c r="F337" s="215"/>
      <c r="G337" s="215"/>
      <c r="H337" s="89"/>
      <c r="I337" s="90"/>
      <c r="J337" s="12"/>
    </row>
    <row r="338" spans="3:10" ht="21" hidden="1" customHeight="1" x14ac:dyDescent="0.25">
      <c r="C338" s="214"/>
      <c r="D338" s="215"/>
      <c r="E338" s="215"/>
      <c r="F338" s="215"/>
      <c r="G338" s="215"/>
      <c r="H338" s="89"/>
      <c r="I338" s="90"/>
      <c r="J338" s="12"/>
    </row>
    <row r="339" spans="3:10" ht="21" hidden="1" customHeight="1" x14ac:dyDescent="0.25">
      <c r="C339" s="214"/>
      <c r="D339" s="215"/>
      <c r="E339" s="215"/>
      <c r="F339" s="215"/>
      <c r="G339" s="215"/>
      <c r="H339" s="89"/>
      <c r="I339" s="90"/>
      <c r="J339" s="12"/>
    </row>
    <row r="340" spans="3:10" ht="21" hidden="1" customHeight="1" x14ac:dyDescent="0.25">
      <c r="C340" s="214"/>
      <c r="D340" s="215"/>
      <c r="E340" s="215"/>
      <c r="F340" s="215"/>
      <c r="G340" s="215"/>
      <c r="H340" s="89"/>
      <c r="I340" s="90"/>
      <c r="J340" s="12"/>
    </row>
    <row r="341" spans="3:10" ht="21" hidden="1" customHeight="1" x14ac:dyDescent="0.25">
      <c r="C341" s="214"/>
      <c r="D341" s="215"/>
      <c r="E341" s="215"/>
      <c r="F341" s="215"/>
      <c r="G341" s="215"/>
      <c r="H341" s="89"/>
      <c r="I341" s="90"/>
      <c r="J341" s="12"/>
    </row>
    <row r="342" spans="3:10" ht="21" hidden="1" customHeight="1" x14ac:dyDescent="0.25">
      <c r="C342" s="214"/>
      <c r="D342" s="215"/>
      <c r="E342" s="215"/>
      <c r="F342" s="215"/>
      <c r="G342" s="215"/>
      <c r="H342" s="89"/>
      <c r="I342" s="90"/>
      <c r="J342" s="12"/>
    </row>
    <row r="343" spans="3:10" ht="21" hidden="1" customHeight="1" x14ac:dyDescent="0.25">
      <c r="C343" s="214"/>
      <c r="D343" s="215"/>
      <c r="E343" s="215"/>
      <c r="F343" s="215"/>
      <c r="G343" s="215"/>
      <c r="H343" s="89"/>
      <c r="I343" s="90"/>
      <c r="J343" s="12"/>
    </row>
    <row r="344" spans="3:10" ht="21" hidden="1" customHeight="1" x14ac:dyDescent="0.25">
      <c r="C344" s="214"/>
      <c r="D344" s="215"/>
      <c r="E344" s="215"/>
      <c r="F344" s="215"/>
      <c r="G344" s="215"/>
      <c r="H344" s="89"/>
      <c r="I344" s="90"/>
      <c r="J344" s="12"/>
    </row>
    <row r="345" spans="3:10" ht="21" hidden="1" customHeight="1" x14ac:dyDescent="0.25">
      <c r="C345" s="214"/>
      <c r="D345" s="215"/>
      <c r="E345" s="215"/>
      <c r="F345" s="215"/>
      <c r="G345" s="215"/>
      <c r="H345" s="89"/>
      <c r="I345" s="90"/>
      <c r="J345" s="12"/>
    </row>
    <row r="346" spans="3:10" ht="21" hidden="1" customHeight="1" x14ac:dyDescent="0.25">
      <c r="C346" s="214"/>
      <c r="D346" s="215"/>
      <c r="E346" s="215"/>
      <c r="F346" s="215"/>
      <c r="G346" s="215"/>
      <c r="H346" s="89"/>
      <c r="I346" s="90"/>
      <c r="J346" s="12"/>
    </row>
    <row r="347" spans="3:10" ht="21" hidden="1" customHeight="1" x14ac:dyDescent="0.25">
      <c r="C347" s="214"/>
      <c r="D347" s="215"/>
      <c r="E347" s="215"/>
      <c r="F347" s="215"/>
      <c r="G347" s="215"/>
      <c r="H347" s="89"/>
      <c r="I347" s="90"/>
      <c r="J347" s="12"/>
    </row>
    <row r="348" spans="3:10" ht="21" hidden="1" customHeight="1" x14ac:dyDescent="0.25">
      <c r="C348" s="214"/>
      <c r="D348" s="215"/>
      <c r="E348" s="215"/>
      <c r="F348" s="215"/>
      <c r="G348" s="215"/>
      <c r="H348" s="89"/>
      <c r="I348" s="90"/>
      <c r="J348" s="12"/>
    </row>
    <row r="349" spans="3:10" ht="21" hidden="1" customHeight="1" x14ac:dyDescent="0.25">
      <c r="C349" s="214"/>
      <c r="D349" s="215"/>
      <c r="E349" s="215"/>
      <c r="F349" s="215"/>
      <c r="G349" s="215"/>
      <c r="H349" s="89"/>
      <c r="I349" s="90"/>
      <c r="J349" s="12"/>
    </row>
    <row r="350" spans="3:10" ht="21" hidden="1" customHeight="1" x14ac:dyDescent="0.25">
      <c r="C350" s="214"/>
      <c r="D350" s="215"/>
      <c r="E350" s="215"/>
      <c r="F350" s="215"/>
      <c r="G350" s="215"/>
      <c r="H350" s="89"/>
      <c r="I350" s="90"/>
      <c r="J350" s="12"/>
    </row>
    <row r="351" spans="3:10" ht="21" hidden="1" customHeight="1" x14ac:dyDescent="0.25">
      <c r="C351" s="214"/>
      <c r="D351" s="215"/>
      <c r="E351" s="215"/>
      <c r="F351" s="215"/>
      <c r="G351" s="215"/>
      <c r="H351" s="89"/>
      <c r="I351" s="90"/>
      <c r="J351" s="12"/>
    </row>
    <row r="352" spans="3:10" ht="21" hidden="1" customHeight="1" x14ac:dyDescent="0.25">
      <c r="C352" s="214"/>
      <c r="D352" s="215"/>
      <c r="E352" s="215"/>
      <c r="F352" s="215"/>
      <c r="G352" s="215"/>
      <c r="H352" s="89"/>
      <c r="I352" s="90"/>
      <c r="J352" s="12"/>
    </row>
    <row r="353" spans="3:10" ht="21" hidden="1" customHeight="1" x14ac:dyDescent="0.25">
      <c r="C353" s="214"/>
      <c r="D353" s="215"/>
      <c r="E353" s="215"/>
      <c r="F353" s="215"/>
      <c r="G353" s="215"/>
      <c r="H353" s="89"/>
      <c r="I353" s="90"/>
      <c r="J353" s="12"/>
    </row>
    <row r="354" spans="3:10" ht="21" hidden="1" customHeight="1" x14ac:dyDescent="0.25">
      <c r="C354" s="214"/>
      <c r="D354" s="215"/>
      <c r="E354" s="215"/>
      <c r="F354" s="215"/>
      <c r="G354" s="215"/>
      <c r="H354" s="89"/>
      <c r="I354" s="90"/>
      <c r="J354" s="12"/>
    </row>
    <row r="355" spans="3:10" ht="21" hidden="1" customHeight="1" x14ac:dyDescent="0.25">
      <c r="C355" s="214"/>
      <c r="D355" s="215"/>
      <c r="E355" s="215"/>
      <c r="F355" s="215"/>
      <c r="G355" s="215"/>
      <c r="H355" s="89"/>
      <c r="I355" s="90"/>
      <c r="J355" s="12"/>
    </row>
    <row r="356" spans="3:10" ht="21" hidden="1" customHeight="1" x14ac:dyDescent="0.25">
      <c r="C356" s="214"/>
      <c r="D356" s="215"/>
      <c r="E356" s="215"/>
      <c r="F356" s="215"/>
      <c r="G356" s="215"/>
      <c r="H356" s="89"/>
      <c r="I356" s="90"/>
      <c r="J356" s="12"/>
    </row>
    <row r="357" spans="3:10" ht="21" hidden="1" customHeight="1" x14ac:dyDescent="0.25">
      <c r="C357" s="214"/>
      <c r="D357" s="215"/>
      <c r="E357" s="215"/>
      <c r="F357" s="215"/>
      <c r="G357" s="215"/>
      <c r="H357" s="89"/>
      <c r="I357" s="90"/>
      <c r="J357" s="12"/>
    </row>
    <row r="358" spans="3:10" ht="21" hidden="1" customHeight="1" x14ac:dyDescent="0.25">
      <c r="C358" s="214"/>
      <c r="D358" s="215"/>
      <c r="E358" s="215"/>
      <c r="F358" s="215"/>
      <c r="G358" s="215"/>
      <c r="H358" s="89"/>
      <c r="I358" s="90"/>
      <c r="J358" s="12"/>
    </row>
    <row r="359" spans="3:10" ht="21" hidden="1" customHeight="1" x14ac:dyDescent="0.25">
      <c r="C359" s="214"/>
      <c r="D359" s="215"/>
      <c r="E359" s="215"/>
      <c r="F359" s="215"/>
      <c r="G359" s="215"/>
      <c r="H359" s="89"/>
      <c r="I359" s="90"/>
      <c r="J359" s="12"/>
    </row>
    <row r="360" spans="3:10" ht="21" hidden="1" customHeight="1" x14ac:dyDescent="0.25">
      <c r="C360" s="214"/>
      <c r="D360" s="215"/>
      <c r="E360" s="215"/>
      <c r="F360" s="215"/>
      <c r="G360" s="215"/>
      <c r="H360" s="89"/>
      <c r="I360" s="90"/>
      <c r="J360" s="12"/>
    </row>
    <row r="361" spans="3:10" ht="21" hidden="1" customHeight="1" x14ac:dyDescent="0.25">
      <c r="C361" s="214"/>
      <c r="D361" s="215"/>
      <c r="E361" s="215"/>
      <c r="F361" s="215"/>
      <c r="G361" s="215"/>
      <c r="H361" s="89"/>
      <c r="I361" s="90"/>
      <c r="J361" s="12"/>
    </row>
    <row r="362" spans="3:10" ht="21" hidden="1" customHeight="1" x14ac:dyDescent="0.25">
      <c r="C362" s="214"/>
      <c r="D362" s="215"/>
      <c r="E362" s="215"/>
      <c r="F362" s="215"/>
      <c r="G362" s="215"/>
      <c r="H362" s="89"/>
      <c r="I362" s="90"/>
      <c r="J362" s="12"/>
    </row>
    <row r="363" spans="3:10" ht="21" hidden="1" customHeight="1" x14ac:dyDescent="0.25">
      <c r="C363" s="214"/>
      <c r="D363" s="215"/>
      <c r="E363" s="215"/>
      <c r="F363" s="215"/>
      <c r="G363" s="215"/>
      <c r="H363" s="89"/>
      <c r="I363" s="90"/>
      <c r="J363" s="12"/>
    </row>
    <row r="364" spans="3:10" ht="21" hidden="1" customHeight="1" x14ac:dyDescent="0.25">
      <c r="C364" s="214"/>
      <c r="D364" s="215"/>
      <c r="E364" s="215"/>
      <c r="F364" s="215"/>
      <c r="G364" s="215"/>
      <c r="H364" s="89"/>
      <c r="I364" s="90"/>
      <c r="J364" s="12"/>
    </row>
    <row r="365" spans="3:10" ht="21" hidden="1" customHeight="1" x14ac:dyDescent="0.25">
      <c r="C365" s="214"/>
      <c r="D365" s="215"/>
      <c r="E365" s="215"/>
      <c r="F365" s="215"/>
      <c r="G365" s="215"/>
      <c r="H365" s="89"/>
      <c r="I365" s="90"/>
      <c r="J365" s="12"/>
    </row>
    <row r="366" spans="3:10" ht="21" hidden="1" customHeight="1" x14ac:dyDescent="0.25">
      <c r="C366" s="214"/>
      <c r="D366" s="215"/>
      <c r="E366" s="215"/>
      <c r="F366" s="215"/>
      <c r="G366" s="215"/>
      <c r="H366" s="89"/>
      <c r="I366" s="90"/>
      <c r="J366" s="12"/>
    </row>
    <row r="367" spans="3:10" ht="21" hidden="1" customHeight="1" x14ac:dyDescent="0.25">
      <c r="C367" s="214"/>
      <c r="D367" s="215"/>
      <c r="E367" s="215"/>
      <c r="F367" s="215"/>
      <c r="G367" s="215"/>
      <c r="H367" s="89"/>
      <c r="I367" s="90"/>
      <c r="J367" s="12"/>
    </row>
    <row r="368" spans="3:10" ht="21" hidden="1" customHeight="1" x14ac:dyDescent="0.25">
      <c r="C368" s="214"/>
      <c r="D368" s="215"/>
      <c r="E368" s="215"/>
      <c r="F368" s="215"/>
      <c r="G368" s="215"/>
      <c r="H368" s="89"/>
      <c r="I368" s="90"/>
      <c r="J368" s="12"/>
    </row>
    <row r="369" spans="3:10" ht="21" hidden="1" customHeight="1" x14ac:dyDescent="0.25">
      <c r="C369" s="214"/>
      <c r="D369" s="215"/>
      <c r="E369" s="215"/>
      <c r="F369" s="215"/>
      <c r="G369" s="215"/>
      <c r="H369" s="89"/>
      <c r="I369" s="90"/>
      <c r="J369" s="12"/>
    </row>
    <row r="370" spans="3:10" ht="21" hidden="1" customHeight="1" x14ac:dyDescent="0.25">
      <c r="C370" s="214"/>
      <c r="D370" s="215"/>
      <c r="E370" s="215"/>
      <c r="F370" s="215"/>
      <c r="G370" s="215"/>
      <c r="H370" s="89"/>
      <c r="I370" s="90"/>
      <c r="J370" s="12"/>
    </row>
    <row r="371" spans="3:10" ht="21" hidden="1" customHeight="1" x14ac:dyDescent="0.25">
      <c r="C371" s="214"/>
      <c r="D371" s="215"/>
      <c r="E371" s="215"/>
      <c r="F371" s="215"/>
      <c r="G371" s="215"/>
      <c r="H371" s="89"/>
      <c r="I371" s="90"/>
      <c r="J371" s="12"/>
    </row>
    <row r="372" spans="3:10" ht="21" hidden="1" customHeight="1" x14ac:dyDescent="0.25">
      <c r="C372" s="214"/>
      <c r="D372" s="215"/>
      <c r="E372" s="215"/>
      <c r="F372" s="215"/>
      <c r="G372" s="215"/>
      <c r="H372" s="89"/>
      <c r="I372" s="90"/>
      <c r="J372" s="12"/>
    </row>
    <row r="373" spans="3:10" ht="21" hidden="1" customHeight="1" x14ac:dyDescent="0.25">
      <c r="C373" s="214"/>
      <c r="D373" s="215"/>
      <c r="E373" s="215"/>
      <c r="F373" s="215"/>
      <c r="G373" s="215"/>
      <c r="H373" s="89"/>
      <c r="I373" s="90"/>
      <c r="J373" s="12"/>
    </row>
    <row r="374" spans="3:10" ht="21" hidden="1" customHeight="1" x14ac:dyDescent="0.25">
      <c r="C374" s="214"/>
      <c r="D374" s="215"/>
      <c r="E374" s="215"/>
      <c r="F374" s="215"/>
      <c r="G374" s="215"/>
      <c r="H374" s="89"/>
      <c r="I374" s="90"/>
      <c r="J374" s="12"/>
    </row>
    <row r="375" spans="3:10" ht="21" hidden="1" customHeight="1" x14ac:dyDescent="0.25">
      <c r="C375" s="214"/>
      <c r="D375" s="215"/>
      <c r="E375" s="215"/>
      <c r="F375" s="215"/>
      <c r="G375" s="215"/>
      <c r="H375" s="89"/>
      <c r="I375" s="90"/>
      <c r="J375" s="12"/>
    </row>
    <row r="376" spans="3:10" ht="21" hidden="1" customHeight="1" x14ac:dyDescent="0.25">
      <c r="C376" s="214"/>
      <c r="D376" s="215"/>
      <c r="E376" s="215"/>
      <c r="F376" s="215"/>
      <c r="G376" s="215"/>
      <c r="H376" s="89"/>
      <c r="I376" s="90"/>
      <c r="J376" s="12"/>
    </row>
    <row r="377" spans="3:10" ht="21" hidden="1" customHeight="1" x14ac:dyDescent="0.25">
      <c r="C377" s="214"/>
      <c r="D377" s="215"/>
      <c r="E377" s="215"/>
      <c r="F377" s="215"/>
      <c r="G377" s="215"/>
      <c r="H377" s="89"/>
      <c r="I377" s="90"/>
      <c r="J377" s="12"/>
    </row>
    <row r="378" spans="3:10" ht="21" hidden="1" customHeight="1" x14ac:dyDescent="0.25">
      <c r="C378" s="214"/>
      <c r="D378" s="215"/>
      <c r="E378" s="215"/>
      <c r="F378" s="215"/>
      <c r="G378" s="215"/>
      <c r="H378" s="89"/>
      <c r="I378" s="90"/>
      <c r="J378" s="12"/>
    </row>
    <row r="379" spans="3:10" ht="21" hidden="1" customHeight="1" x14ac:dyDescent="0.25">
      <c r="C379" s="214"/>
      <c r="D379" s="215"/>
      <c r="E379" s="215"/>
      <c r="F379" s="215"/>
      <c r="G379" s="215"/>
      <c r="H379" s="89"/>
      <c r="I379" s="90"/>
      <c r="J379" s="12"/>
    </row>
    <row r="380" spans="3:10" ht="21" hidden="1" customHeight="1" x14ac:dyDescent="0.25">
      <c r="C380" s="214"/>
      <c r="D380" s="215"/>
      <c r="E380" s="215"/>
      <c r="F380" s="215"/>
      <c r="G380" s="215"/>
      <c r="H380" s="89"/>
      <c r="I380" s="90"/>
      <c r="J380" s="12"/>
    </row>
    <row r="381" spans="3:10" ht="21" hidden="1" customHeight="1" x14ac:dyDescent="0.25">
      <c r="C381" s="214"/>
      <c r="D381" s="215"/>
      <c r="E381" s="215"/>
      <c r="F381" s="215"/>
      <c r="G381" s="215"/>
      <c r="H381" s="89"/>
      <c r="I381" s="90"/>
      <c r="J381" s="12"/>
    </row>
    <row r="382" spans="3:10" ht="21" hidden="1" customHeight="1" x14ac:dyDescent="0.25">
      <c r="C382" s="214"/>
      <c r="D382" s="215"/>
      <c r="E382" s="215"/>
      <c r="F382" s="215"/>
      <c r="G382" s="215"/>
      <c r="H382" s="89"/>
      <c r="I382" s="90"/>
      <c r="J382" s="12"/>
    </row>
    <row r="383" spans="3:10" ht="21" hidden="1" customHeight="1" x14ac:dyDescent="0.25">
      <c r="C383" s="214"/>
      <c r="D383" s="215"/>
      <c r="E383" s="215"/>
      <c r="F383" s="215"/>
      <c r="G383" s="215"/>
      <c r="H383" s="89"/>
      <c r="I383" s="90"/>
      <c r="J383" s="12"/>
    </row>
    <row r="384" spans="3:10" ht="21" hidden="1" customHeight="1" x14ac:dyDescent="0.25">
      <c r="C384" s="214"/>
      <c r="D384" s="215"/>
      <c r="E384" s="215"/>
      <c r="F384" s="215"/>
      <c r="G384" s="215"/>
      <c r="H384" s="89"/>
      <c r="I384" s="90"/>
      <c r="J384" s="12"/>
    </row>
    <row r="385" spans="3:10" ht="21" hidden="1" customHeight="1" x14ac:dyDescent="0.25">
      <c r="C385" s="214"/>
      <c r="D385" s="215"/>
      <c r="E385" s="215"/>
      <c r="F385" s="215"/>
      <c r="G385" s="215"/>
      <c r="H385" s="89"/>
      <c r="I385" s="90"/>
      <c r="J385" s="12"/>
    </row>
    <row r="386" spans="3:10" ht="21" hidden="1" customHeight="1" x14ac:dyDescent="0.25">
      <c r="C386" s="214"/>
      <c r="D386" s="215"/>
      <c r="E386" s="215"/>
      <c r="F386" s="215"/>
      <c r="G386" s="215"/>
      <c r="H386" s="89"/>
      <c r="I386" s="90"/>
      <c r="J386" s="12"/>
    </row>
    <row r="387" spans="3:10" ht="21" hidden="1" customHeight="1" x14ac:dyDescent="0.25">
      <c r="C387" s="214"/>
      <c r="D387" s="215"/>
      <c r="E387" s="215"/>
      <c r="F387" s="215"/>
      <c r="G387" s="215"/>
      <c r="H387" s="89"/>
      <c r="I387" s="90"/>
      <c r="J387" s="12"/>
    </row>
    <row r="388" spans="3:10" ht="21" hidden="1" customHeight="1" x14ac:dyDescent="0.25">
      <c r="C388" s="214"/>
      <c r="D388" s="215"/>
      <c r="E388" s="215"/>
      <c r="F388" s="215"/>
      <c r="G388" s="215"/>
      <c r="H388" s="89"/>
      <c r="I388" s="90"/>
      <c r="J388" s="12"/>
    </row>
    <row r="389" spans="3:10" ht="21" hidden="1" customHeight="1" x14ac:dyDescent="0.25">
      <c r="C389" s="214"/>
      <c r="D389" s="215"/>
      <c r="E389" s="215"/>
      <c r="F389" s="215"/>
      <c r="G389" s="215"/>
      <c r="H389" s="89"/>
      <c r="I389" s="90"/>
      <c r="J389" s="12"/>
    </row>
    <row r="390" spans="3:10" ht="21" hidden="1" customHeight="1" x14ac:dyDescent="0.25">
      <c r="C390" s="214"/>
      <c r="D390" s="215"/>
      <c r="E390" s="215"/>
      <c r="F390" s="215"/>
      <c r="G390" s="215"/>
      <c r="H390" s="89"/>
      <c r="I390" s="90"/>
      <c r="J390" s="12"/>
    </row>
    <row r="391" spans="3:10" ht="21" hidden="1" customHeight="1" x14ac:dyDescent="0.25">
      <c r="C391" s="214"/>
      <c r="D391" s="215"/>
      <c r="E391" s="215"/>
      <c r="F391" s="215"/>
      <c r="G391" s="215"/>
      <c r="H391" s="89"/>
      <c r="I391" s="90"/>
      <c r="J391" s="12"/>
    </row>
    <row r="392" spans="3:10" ht="21" hidden="1" customHeight="1" x14ac:dyDescent="0.25">
      <c r="C392" s="214"/>
      <c r="D392" s="215"/>
      <c r="E392" s="215"/>
      <c r="F392" s="215"/>
      <c r="G392" s="215"/>
      <c r="H392" s="89"/>
      <c r="I392" s="90"/>
      <c r="J392" s="12"/>
    </row>
    <row r="393" spans="3:10" ht="21" hidden="1" customHeight="1" x14ac:dyDescent="0.25">
      <c r="C393" s="214"/>
      <c r="D393" s="215"/>
      <c r="E393" s="215"/>
      <c r="F393" s="215"/>
      <c r="G393" s="215"/>
      <c r="H393" s="89"/>
      <c r="I393" s="90"/>
      <c r="J393" s="12"/>
    </row>
    <row r="394" spans="3:10" ht="21" hidden="1" customHeight="1" x14ac:dyDescent="0.25">
      <c r="C394" s="214"/>
      <c r="D394" s="215"/>
      <c r="E394" s="215"/>
      <c r="F394" s="215"/>
      <c r="G394" s="215"/>
      <c r="H394" s="89"/>
      <c r="I394" s="90"/>
      <c r="J394" s="12"/>
    </row>
    <row r="395" spans="3:10" ht="21" hidden="1" customHeight="1" x14ac:dyDescent="0.25">
      <c r="C395" s="214"/>
      <c r="D395" s="215"/>
      <c r="E395" s="215"/>
      <c r="F395" s="215"/>
      <c r="G395" s="215"/>
      <c r="H395" s="89"/>
      <c r="I395" s="90"/>
      <c r="J395" s="12"/>
    </row>
    <row r="396" spans="3:10" ht="21" hidden="1" customHeight="1" x14ac:dyDescent="0.25">
      <c r="C396" s="214"/>
      <c r="D396" s="215"/>
      <c r="E396" s="215"/>
      <c r="F396" s="215"/>
      <c r="G396" s="215"/>
      <c r="H396" s="89"/>
      <c r="I396" s="90"/>
      <c r="J396" s="12"/>
    </row>
    <row r="397" spans="3:10" ht="21" hidden="1" customHeight="1" x14ac:dyDescent="0.25">
      <c r="C397" s="214"/>
      <c r="D397" s="215"/>
      <c r="E397" s="215"/>
      <c r="F397" s="215"/>
      <c r="G397" s="215"/>
      <c r="H397" s="89"/>
      <c r="I397" s="90"/>
      <c r="J397" s="12"/>
    </row>
    <row r="398" spans="3:10" ht="21" hidden="1" customHeight="1" x14ac:dyDescent="0.25">
      <c r="C398" s="214"/>
      <c r="D398" s="215"/>
      <c r="E398" s="215"/>
      <c r="F398" s="215"/>
      <c r="G398" s="215"/>
      <c r="H398" s="89"/>
      <c r="I398" s="90"/>
      <c r="J398" s="12"/>
    </row>
    <row r="399" spans="3:10" ht="21" hidden="1" customHeight="1" x14ac:dyDescent="0.25">
      <c r="C399" s="214"/>
      <c r="D399" s="215"/>
      <c r="E399" s="215"/>
      <c r="F399" s="215"/>
      <c r="G399" s="215"/>
      <c r="H399" s="89"/>
      <c r="I399" s="90"/>
      <c r="J399" s="12"/>
    </row>
    <row r="400" spans="3:10" ht="21" hidden="1" customHeight="1" x14ac:dyDescent="0.25">
      <c r="C400" s="214"/>
      <c r="D400" s="215"/>
      <c r="E400" s="215"/>
      <c r="F400" s="215"/>
      <c r="G400" s="215"/>
      <c r="H400" s="89"/>
      <c r="I400" s="90"/>
      <c r="J400" s="12"/>
    </row>
    <row r="401" spans="3:10" ht="21" hidden="1" customHeight="1" x14ac:dyDescent="0.25">
      <c r="C401" s="214"/>
      <c r="D401" s="215"/>
      <c r="E401" s="215"/>
      <c r="F401" s="215"/>
      <c r="G401" s="215"/>
      <c r="H401" s="89"/>
      <c r="I401" s="90"/>
      <c r="J401" s="12"/>
    </row>
    <row r="402" spans="3:10" ht="21" hidden="1" customHeight="1" x14ac:dyDescent="0.25">
      <c r="C402" s="214"/>
      <c r="D402" s="215"/>
      <c r="E402" s="215"/>
      <c r="F402" s="215"/>
      <c r="G402" s="215"/>
      <c r="H402" s="89"/>
      <c r="I402" s="90"/>
      <c r="J402" s="12"/>
    </row>
    <row r="403" spans="3:10" ht="21" hidden="1" customHeight="1" x14ac:dyDescent="0.25">
      <c r="C403" s="214"/>
      <c r="D403" s="215"/>
      <c r="E403" s="215"/>
      <c r="F403" s="215"/>
      <c r="G403" s="215"/>
      <c r="H403" s="89"/>
      <c r="I403" s="90"/>
      <c r="J403" s="12"/>
    </row>
    <row r="404" spans="3:10" ht="21" hidden="1" customHeight="1" x14ac:dyDescent="0.25">
      <c r="C404" s="214"/>
      <c r="D404" s="215"/>
      <c r="E404" s="215"/>
      <c r="F404" s="215"/>
      <c r="G404" s="215"/>
      <c r="H404" s="89"/>
      <c r="I404" s="90"/>
      <c r="J404" s="12"/>
    </row>
    <row r="405" spans="3:10" ht="21" hidden="1" customHeight="1" x14ac:dyDescent="0.25">
      <c r="C405" s="214"/>
      <c r="D405" s="215"/>
      <c r="E405" s="215"/>
      <c r="F405" s="215"/>
      <c r="G405" s="215"/>
      <c r="H405" s="89"/>
      <c r="I405" s="90"/>
      <c r="J405" s="12"/>
    </row>
    <row r="406" spans="3:10" ht="21" hidden="1" customHeight="1" x14ac:dyDescent="0.25">
      <c r="C406" s="214"/>
      <c r="D406" s="215"/>
      <c r="E406" s="215"/>
      <c r="F406" s="215"/>
      <c r="G406" s="215"/>
      <c r="H406" s="89"/>
      <c r="I406" s="90"/>
      <c r="J406" s="12"/>
    </row>
    <row r="407" spans="3:10" ht="21" hidden="1" customHeight="1" x14ac:dyDescent="0.25">
      <c r="C407" s="214"/>
      <c r="D407" s="215"/>
      <c r="E407" s="215"/>
      <c r="F407" s="215"/>
      <c r="G407" s="215"/>
      <c r="H407" s="89"/>
      <c r="I407" s="90"/>
      <c r="J407" s="12"/>
    </row>
    <row r="408" spans="3:10" ht="21" hidden="1" customHeight="1" x14ac:dyDescent="0.25">
      <c r="C408" s="214"/>
      <c r="D408" s="215"/>
      <c r="E408" s="215"/>
      <c r="F408" s="215"/>
      <c r="G408" s="215"/>
      <c r="H408" s="89"/>
      <c r="I408" s="90"/>
      <c r="J408" s="12"/>
    </row>
    <row r="409" spans="3:10" ht="21" hidden="1" customHeight="1" x14ac:dyDescent="0.25">
      <c r="C409" s="214"/>
      <c r="D409" s="215"/>
      <c r="E409" s="215"/>
      <c r="F409" s="215"/>
      <c r="G409" s="215"/>
      <c r="H409" s="89"/>
      <c r="I409" s="90"/>
      <c r="J409" s="12"/>
    </row>
    <row r="410" spans="3:10" ht="21" hidden="1" customHeight="1" x14ac:dyDescent="0.25">
      <c r="C410" s="214"/>
      <c r="D410" s="215"/>
      <c r="E410" s="215"/>
      <c r="F410" s="215"/>
      <c r="G410" s="215"/>
      <c r="H410" s="89"/>
      <c r="I410" s="90"/>
      <c r="J410" s="12"/>
    </row>
    <row r="411" spans="3:10" ht="21" hidden="1" customHeight="1" x14ac:dyDescent="0.25">
      <c r="C411" s="214"/>
      <c r="D411" s="215"/>
      <c r="E411" s="215"/>
      <c r="F411" s="215"/>
      <c r="G411" s="215"/>
      <c r="H411" s="89"/>
      <c r="I411" s="90"/>
      <c r="J411" s="12"/>
    </row>
    <row r="412" spans="3:10" ht="21" hidden="1" customHeight="1" x14ac:dyDescent="0.25">
      <c r="C412" s="214"/>
      <c r="D412" s="215"/>
      <c r="E412" s="215"/>
      <c r="F412" s="215"/>
      <c r="G412" s="215"/>
      <c r="H412" s="89"/>
      <c r="I412" s="90"/>
      <c r="J412" s="12"/>
    </row>
    <row r="413" spans="3:10" ht="21" hidden="1" customHeight="1" x14ac:dyDescent="0.25">
      <c r="C413" s="214"/>
      <c r="D413" s="215"/>
      <c r="E413" s="215"/>
      <c r="F413" s="215"/>
      <c r="G413" s="215"/>
      <c r="H413" s="89"/>
      <c r="I413" s="90"/>
      <c r="J413" s="12"/>
    </row>
    <row r="414" spans="3:10" ht="21" hidden="1" customHeight="1" x14ac:dyDescent="0.25">
      <c r="C414" s="214"/>
      <c r="D414" s="215"/>
      <c r="E414" s="215"/>
      <c r="F414" s="215"/>
      <c r="G414" s="215"/>
      <c r="H414" s="89"/>
      <c r="I414" s="90"/>
      <c r="J414" s="12"/>
    </row>
    <row r="415" spans="3:10" ht="21" hidden="1" customHeight="1" x14ac:dyDescent="0.25">
      <c r="C415" s="214"/>
      <c r="D415" s="215"/>
      <c r="E415" s="215"/>
      <c r="F415" s="215"/>
      <c r="G415" s="215"/>
      <c r="H415" s="89"/>
      <c r="I415" s="90"/>
      <c r="J415" s="12"/>
    </row>
    <row r="416" spans="3:10" ht="21" hidden="1" customHeight="1" x14ac:dyDescent="0.25">
      <c r="C416" s="214"/>
      <c r="D416" s="215"/>
      <c r="E416" s="215"/>
      <c r="F416" s="215"/>
      <c r="G416" s="215"/>
      <c r="H416" s="89"/>
      <c r="I416" s="90"/>
      <c r="J416" s="12"/>
    </row>
    <row r="417" spans="3:10" ht="21" hidden="1" customHeight="1" x14ac:dyDescent="0.25">
      <c r="C417" s="214"/>
      <c r="D417" s="215"/>
      <c r="E417" s="215"/>
      <c r="F417" s="215"/>
      <c r="G417" s="215"/>
      <c r="H417" s="89"/>
      <c r="I417" s="90"/>
      <c r="J417" s="12"/>
    </row>
    <row r="418" spans="3:10" ht="21" hidden="1" customHeight="1" x14ac:dyDescent="0.25">
      <c r="C418" s="214"/>
      <c r="D418" s="215"/>
      <c r="E418" s="215"/>
      <c r="F418" s="215"/>
      <c r="G418" s="215"/>
      <c r="H418" s="89"/>
      <c r="I418" s="90"/>
      <c r="J418" s="12"/>
    </row>
    <row r="419" spans="3:10" ht="21" hidden="1" customHeight="1" x14ac:dyDescent="0.25">
      <c r="C419" s="214"/>
      <c r="D419" s="215"/>
      <c r="E419" s="215"/>
      <c r="F419" s="215"/>
      <c r="G419" s="215"/>
      <c r="H419" s="89"/>
      <c r="I419" s="90"/>
      <c r="J419" s="12"/>
    </row>
    <row r="420" spans="3:10" ht="21" hidden="1" customHeight="1" x14ac:dyDescent="0.25">
      <c r="C420" s="214"/>
      <c r="D420" s="215"/>
      <c r="E420" s="215"/>
      <c r="F420" s="215"/>
      <c r="G420" s="215"/>
      <c r="H420" s="89"/>
      <c r="I420" s="90"/>
      <c r="J420" s="12"/>
    </row>
    <row r="421" spans="3:10" ht="21" hidden="1" customHeight="1" x14ac:dyDescent="0.25">
      <c r="C421" s="214"/>
      <c r="D421" s="215"/>
      <c r="E421" s="215"/>
      <c r="F421" s="215"/>
      <c r="G421" s="215"/>
      <c r="H421" s="89"/>
      <c r="I421" s="90"/>
      <c r="J421" s="12"/>
    </row>
    <row r="422" spans="3:10" ht="21" hidden="1" customHeight="1" x14ac:dyDescent="0.25">
      <c r="C422" s="214"/>
      <c r="D422" s="215"/>
      <c r="E422" s="215"/>
      <c r="F422" s="215"/>
      <c r="G422" s="215"/>
      <c r="H422" s="89"/>
      <c r="I422" s="90"/>
      <c r="J422" s="12"/>
    </row>
    <row r="423" spans="3:10" ht="21" hidden="1" customHeight="1" x14ac:dyDescent="0.25">
      <c r="C423" s="214"/>
      <c r="D423" s="215"/>
      <c r="E423" s="215"/>
      <c r="F423" s="215"/>
      <c r="G423" s="215"/>
      <c r="H423" s="89"/>
      <c r="I423" s="90"/>
      <c r="J423" s="12"/>
    </row>
    <row r="424" spans="3:10" ht="21" hidden="1" customHeight="1" x14ac:dyDescent="0.25">
      <c r="C424" s="214"/>
      <c r="D424" s="215"/>
      <c r="E424" s="215"/>
      <c r="F424" s="215"/>
      <c r="G424" s="215"/>
      <c r="H424" s="89"/>
      <c r="I424" s="90"/>
      <c r="J424" s="12"/>
    </row>
    <row r="425" spans="3:10" ht="21" hidden="1" customHeight="1" x14ac:dyDescent="0.25">
      <c r="C425" s="214"/>
      <c r="D425" s="215"/>
      <c r="E425" s="215"/>
      <c r="F425" s="215"/>
      <c r="G425" s="215"/>
      <c r="H425" s="89"/>
      <c r="I425" s="90"/>
      <c r="J425" s="12"/>
    </row>
    <row r="426" spans="3:10" ht="21" hidden="1" customHeight="1" x14ac:dyDescent="0.25">
      <c r="C426" s="214"/>
      <c r="D426" s="215"/>
      <c r="E426" s="215"/>
      <c r="F426" s="215"/>
      <c r="G426" s="215"/>
      <c r="H426" s="89"/>
      <c r="I426" s="90"/>
      <c r="J426" s="12"/>
    </row>
    <row r="427" spans="3:10" ht="21" hidden="1" customHeight="1" x14ac:dyDescent="0.25">
      <c r="C427" s="214"/>
      <c r="D427" s="215"/>
      <c r="E427" s="215"/>
      <c r="F427" s="215"/>
      <c r="G427" s="215"/>
      <c r="H427" s="89"/>
      <c r="I427" s="90"/>
      <c r="J427" s="12"/>
    </row>
    <row r="428" spans="3:10" ht="21" hidden="1" customHeight="1" x14ac:dyDescent="0.25">
      <c r="C428" s="214"/>
      <c r="D428" s="215"/>
      <c r="E428" s="215"/>
      <c r="F428" s="215"/>
      <c r="G428" s="215"/>
      <c r="H428" s="89"/>
      <c r="I428" s="90"/>
      <c r="J428" s="12"/>
    </row>
    <row r="429" spans="3:10" ht="21" hidden="1" customHeight="1" x14ac:dyDescent="0.25">
      <c r="C429" s="214"/>
      <c r="D429" s="215"/>
      <c r="E429" s="215"/>
      <c r="F429" s="215"/>
      <c r="G429" s="215"/>
      <c r="H429" s="89"/>
      <c r="I429" s="90"/>
      <c r="J429" s="12"/>
    </row>
    <row r="430" spans="3:10" ht="21" hidden="1" customHeight="1" x14ac:dyDescent="0.25">
      <c r="C430" s="214"/>
      <c r="D430" s="215"/>
      <c r="E430" s="215"/>
      <c r="F430" s="215"/>
      <c r="G430" s="215"/>
      <c r="H430" s="89"/>
      <c r="I430" s="90"/>
      <c r="J430" s="12"/>
    </row>
    <row r="431" spans="3:10" ht="21" hidden="1" customHeight="1" x14ac:dyDescent="0.25">
      <c r="C431" s="214"/>
      <c r="D431" s="215"/>
      <c r="E431" s="215"/>
      <c r="F431" s="215"/>
      <c r="G431" s="215"/>
      <c r="H431" s="89"/>
      <c r="I431" s="90"/>
      <c r="J431" s="12"/>
    </row>
    <row r="432" spans="3:10" ht="21" hidden="1" customHeight="1" x14ac:dyDescent="0.25">
      <c r="C432" s="214"/>
      <c r="D432" s="215"/>
      <c r="E432" s="215"/>
      <c r="F432" s="215"/>
      <c r="G432" s="215"/>
      <c r="H432" s="89"/>
      <c r="I432" s="90"/>
      <c r="J432" s="12"/>
    </row>
    <row r="433" spans="3:10" ht="21" hidden="1" customHeight="1" x14ac:dyDescent="0.25">
      <c r="C433" s="214"/>
      <c r="D433" s="215"/>
      <c r="E433" s="215"/>
      <c r="F433" s="215"/>
      <c r="G433" s="215"/>
      <c r="H433" s="89"/>
      <c r="I433" s="90"/>
      <c r="J433" s="12"/>
    </row>
    <row r="434" spans="3:10" ht="21" hidden="1" customHeight="1" x14ac:dyDescent="0.25">
      <c r="C434" s="214"/>
      <c r="D434" s="215"/>
      <c r="E434" s="215"/>
      <c r="F434" s="215"/>
      <c r="G434" s="215"/>
      <c r="H434" s="89"/>
      <c r="I434" s="90"/>
      <c r="J434" s="12"/>
    </row>
    <row r="435" spans="3:10" ht="21" hidden="1" customHeight="1" x14ac:dyDescent="0.25">
      <c r="C435" s="214"/>
      <c r="D435" s="215"/>
      <c r="E435" s="215"/>
      <c r="F435" s="215"/>
      <c r="G435" s="215"/>
      <c r="H435" s="89"/>
      <c r="I435" s="90"/>
      <c r="J435" s="12"/>
    </row>
    <row r="436" spans="3:10" ht="21" hidden="1" customHeight="1" x14ac:dyDescent="0.25">
      <c r="C436" s="214"/>
      <c r="D436" s="215"/>
      <c r="E436" s="215"/>
      <c r="F436" s="215"/>
      <c r="G436" s="215"/>
      <c r="H436" s="89"/>
      <c r="I436" s="90"/>
      <c r="J436" s="12"/>
    </row>
    <row r="437" spans="3:10" ht="21" hidden="1" customHeight="1" x14ac:dyDescent="0.25">
      <c r="C437" s="214"/>
      <c r="D437" s="215"/>
      <c r="E437" s="215"/>
      <c r="F437" s="215"/>
      <c r="G437" s="215"/>
      <c r="H437" s="89"/>
      <c r="I437" s="90"/>
      <c r="J437" s="12"/>
    </row>
    <row r="438" spans="3:10" ht="21" hidden="1" customHeight="1" x14ac:dyDescent="0.25">
      <c r="C438" s="214"/>
      <c r="D438" s="215"/>
      <c r="E438" s="215"/>
      <c r="F438" s="215"/>
      <c r="G438" s="215"/>
      <c r="H438" s="89"/>
      <c r="I438" s="90"/>
      <c r="J438" s="12"/>
    </row>
    <row r="439" spans="3:10" ht="21" hidden="1" customHeight="1" x14ac:dyDescent="0.25">
      <c r="C439" s="214"/>
      <c r="D439" s="215"/>
      <c r="E439" s="215"/>
      <c r="F439" s="215"/>
      <c r="G439" s="215"/>
      <c r="H439" s="89"/>
      <c r="I439" s="90"/>
      <c r="J439" s="12"/>
    </row>
    <row r="440" spans="3:10" ht="21" hidden="1" customHeight="1" x14ac:dyDescent="0.25">
      <c r="C440" s="214"/>
      <c r="D440" s="215"/>
      <c r="E440" s="215"/>
      <c r="F440" s="215"/>
      <c r="G440" s="215"/>
      <c r="H440" s="89"/>
      <c r="I440" s="90"/>
      <c r="J440" s="12"/>
    </row>
    <row r="441" spans="3:10" ht="21" hidden="1" customHeight="1" x14ac:dyDescent="0.25">
      <c r="C441" s="214"/>
      <c r="D441" s="215"/>
      <c r="E441" s="215"/>
      <c r="F441" s="215"/>
      <c r="G441" s="215"/>
      <c r="H441" s="89"/>
      <c r="I441" s="90"/>
      <c r="J441" s="12"/>
    </row>
    <row r="442" spans="3:10" ht="21" hidden="1" customHeight="1" x14ac:dyDescent="0.25">
      <c r="C442" s="214"/>
      <c r="D442" s="215"/>
      <c r="E442" s="215"/>
      <c r="F442" s="215"/>
      <c r="G442" s="215"/>
      <c r="H442" s="89"/>
      <c r="I442" s="90"/>
      <c r="J442" s="12"/>
    </row>
    <row r="443" spans="3:10" ht="21" hidden="1" customHeight="1" x14ac:dyDescent="0.25">
      <c r="C443" s="214"/>
      <c r="D443" s="215"/>
      <c r="E443" s="215"/>
      <c r="F443" s="215"/>
      <c r="G443" s="215"/>
      <c r="H443" s="89"/>
      <c r="I443" s="90"/>
      <c r="J443" s="12"/>
    </row>
    <row r="444" spans="3:10" ht="21" hidden="1" customHeight="1" x14ac:dyDescent="0.25">
      <c r="C444" s="214"/>
      <c r="D444" s="215"/>
      <c r="E444" s="215"/>
      <c r="F444" s="215"/>
      <c r="G444" s="215"/>
      <c r="H444" s="89"/>
      <c r="I444" s="90"/>
      <c r="J444" s="12"/>
    </row>
    <row r="445" spans="3:10" ht="21" hidden="1" customHeight="1" x14ac:dyDescent="0.25">
      <c r="C445" s="214"/>
      <c r="D445" s="215"/>
      <c r="E445" s="215"/>
      <c r="F445" s="215"/>
      <c r="G445" s="215"/>
      <c r="H445" s="89"/>
      <c r="I445" s="90"/>
      <c r="J445" s="12"/>
    </row>
    <row r="446" spans="3:10" ht="21" hidden="1" customHeight="1" x14ac:dyDescent="0.25">
      <c r="C446" s="214"/>
      <c r="D446" s="215"/>
      <c r="E446" s="215"/>
      <c r="F446" s="215"/>
      <c r="G446" s="215"/>
      <c r="H446" s="89"/>
      <c r="I446" s="90"/>
      <c r="J446" s="12"/>
    </row>
    <row r="447" spans="3:10" ht="21" hidden="1" customHeight="1" x14ac:dyDescent="0.25">
      <c r="C447" s="214"/>
      <c r="D447" s="215"/>
      <c r="E447" s="215"/>
      <c r="F447" s="215"/>
      <c r="G447" s="215"/>
      <c r="H447" s="89"/>
      <c r="I447" s="90"/>
      <c r="J447" s="12"/>
    </row>
    <row r="448" spans="3:10" ht="21" hidden="1" customHeight="1" x14ac:dyDescent="0.25">
      <c r="C448" s="214"/>
      <c r="D448" s="215"/>
      <c r="E448" s="215"/>
      <c r="F448" s="215"/>
      <c r="G448" s="215"/>
      <c r="H448" s="89"/>
      <c r="I448" s="90"/>
      <c r="J448" s="12"/>
    </row>
    <row r="449" spans="3:10" ht="21" hidden="1" customHeight="1" x14ac:dyDescent="0.25">
      <c r="C449" s="214"/>
      <c r="D449" s="215"/>
      <c r="E449" s="215"/>
      <c r="F449" s="215"/>
      <c r="G449" s="215"/>
      <c r="H449" s="89"/>
      <c r="I449" s="90"/>
      <c r="J449" s="12"/>
    </row>
    <row r="450" spans="3:10" ht="21" hidden="1" customHeight="1" x14ac:dyDescent="0.25">
      <c r="C450" s="214"/>
      <c r="D450" s="215"/>
      <c r="E450" s="215"/>
      <c r="F450" s="215"/>
      <c r="G450" s="215"/>
      <c r="H450" s="89"/>
      <c r="I450" s="90"/>
      <c r="J450" s="12"/>
    </row>
    <row r="451" spans="3:10" ht="21" hidden="1" customHeight="1" x14ac:dyDescent="0.25">
      <c r="C451" s="214"/>
      <c r="D451" s="215"/>
      <c r="E451" s="215"/>
      <c r="F451" s="215"/>
      <c r="G451" s="215"/>
      <c r="H451" s="89"/>
      <c r="I451" s="90"/>
      <c r="J451" s="12"/>
    </row>
    <row r="452" spans="3:10" ht="21" hidden="1" customHeight="1" x14ac:dyDescent="0.25">
      <c r="C452" s="214"/>
      <c r="D452" s="215"/>
      <c r="E452" s="215"/>
      <c r="F452" s="215"/>
      <c r="G452" s="215"/>
      <c r="H452" s="89"/>
      <c r="I452" s="90"/>
      <c r="J452" s="12"/>
    </row>
    <row r="453" spans="3:10" ht="21" hidden="1" customHeight="1" x14ac:dyDescent="0.25">
      <c r="C453" s="214"/>
      <c r="D453" s="215"/>
      <c r="E453" s="215"/>
      <c r="F453" s="215"/>
      <c r="G453" s="215"/>
      <c r="H453" s="89"/>
      <c r="I453" s="90"/>
      <c r="J453" s="12"/>
    </row>
    <row r="454" spans="3:10" ht="21" hidden="1" customHeight="1" x14ac:dyDescent="0.25">
      <c r="C454" s="214"/>
      <c r="D454" s="215"/>
      <c r="E454" s="215"/>
      <c r="F454" s="215"/>
      <c r="G454" s="215"/>
      <c r="H454" s="89"/>
      <c r="I454" s="90"/>
      <c r="J454" s="12"/>
    </row>
    <row r="455" spans="3:10" ht="21" hidden="1" customHeight="1" x14ac:dyDescent="0.25">
      <c r="C455" s="214"/>
      <c r="D455" s="215"/>
      <c r="E455" s="215"/>
      <c r="F455" s="215"/>
      <c r="G455" s="215"/>
      <c r="H455" s="89"/>
      <c r="I455" s="90"/>
      <c r="J455" s="12"/>
    </row>
    <row r="456" spans="3:10" ht="21" hidden="1" customHeight="1" x14ac:dyDescent="0.25">
      <c r="C456" s="214"/>
      <c r="D456" s="215"/>
      <c r="E456" s="215"/>
      <c r="F456" s="215"/>
      <c r="G456" s="215"/>
      <c r="H456" s="89"/>
      <c r="I456" s="90"/>
      <c r="J456" s="12"/>
    </row>
    <row r="457" spans="3:10" ht="21" hidden="1" customHeight="1" x14ac:dyDescent="0.25">
      <c r="C457" s="214"/>
      <c r="D457" s="215"/>
      <c r="E457" s="215"/>
      <c r="F457" s="215"/>
      <c r="G457" s="215"/>
      <c r="H457" s="89"/>
      <c r="I457" s="90"/>
      <c r="J457" s="12"/>
    </row>
    <row r="458" spans="3:10" ht="21" hidden="1" customHeight="1" x14ac:dyDescent="0.25">
      <c r="C458" s="214"/>
      <c r="D458" s="215"/>
      <c r="E458" s="215"/>
      <c r="F458" s="215"/>
      <c r="G458" s="215"/>
      <c r="H458" s="89"/>
      <c r="I458" s="90"/>
      <c r="J458" s="12"/>
    </row>
    <row r="459" spans="3:10" ht="21" hidden="1" customHeight="1" x14ac:dyDescent="0.25">
      <c r="C459" s="214"/>
      <c r="D459" s="215"/>
      <c r="E459" s="215"/>
      <c r="F459" s="215"/>
      <c r="G459" s="215"/>
      <c r="H459" s="89"/>
      <c r="I459" s="90"/>
      <c r="J459" s="12"/>
    </row>
    <row r="460" spans="3:10" ht="21" hidden="1" customHeight="1" x14ac:dyDescent="0.25">
      <c r="C460" s="214"/>
      <c r="D460" s="215"/>
      <c r="E460" s="215"/>
      <c r="F460" s="215"/>
      <c r="G460" s="215"/>
      <c r="H460" s="89"/>
      <c r="I460" s="90"/>
      <c r="J460" s="12"/>
    </row>
    <row r="461" spans="3:10" ht="21" hidden="1" customHeight="1" x14ac:dyDescent="0.25">
      <c r="C461" s="214"/>
      <c r="D461" s="215"/>
      <c r="E461" s="215"/>
      <c r="F461" s="215"/>
      <c r="G461" s="215"/>
      <c r="H461" s="89"/>
      <c r="I461" s="90"/>
      <c r="J461" s="12"/>
    </row>
    <row r="462" spans="3:10" ht="21" hidden="1" customHeight="1" x14ac:dyDescent="0.25">
      <c r="C462" s="214"/>
      <c r="D462" s="215"/>
      <c r="E462" s="215"/>
      <c r="F462" s="215"/>
      <c r="G462" s="215"/>
      <c r="H462" s="89"/>
      <c r="I462" s="90"/>
      <c r="J462" s="12"/>
    </row>
    <row r="463" spans="3:10" ht="21" hidden="1" customHeight="1" x14ac:dyDescent="0.25">
      <c r="C463" s="214"/>
      <c r="D463" s="215"/>
      <c r="E463" s="215"/>
      <c r="F463" s="215"/>
      <c r="G463" s="215"/>
      <c r="H463" s="89"/>
      <c r="I463" s="90"/>
      <c r="J463" s="12"/>
    </row>
    <row r="464" spans="3:10" ht="21" hidden="1" customHeight="1" x14ac:dyDescent="0.25">
      <c r="C464" s="214"/>
      <c r="D464" s="215"/>
      <c r="E464" s="215"/>
      <c r="F464" s="215"/>
      <c r="G464" s="215"/>
      <c r="H464" s="89"/>
      <c r="I464" s="90"/>
      <c r="J464" s="12"/>
    </row>
    <row r="465" spans="3:10" ht="21" hidden="1" customHeight="1" x14ac:dyDescent="0.25">
      <c r="C465" s="214"/>
      <c r="D465" s="215"/>
      <c r="E465" s="215"/>
      <c r="F465" s="215"/>
      <c r="G465" s="215"/>
      <c r="H465" s="89"/>
      <c r="I465" s="90"/>
      <c r="J465" s="12"/>
    </row>
    <row r="466" spans="3:10" ht="21" hidden="1" customHeight="1" x14ac:dyDescent="0.25">
      <c r="C466" s="214"/>
      <c r="D466" s="215"/>
      <c r="E466" s="215"/>
      <c r="F466" s="215"/>
      <c r="G466" s="215"/>
      <c r="H466" s="89"/>
      <c r="I466" s="90"/>
      <c r="J466" s="12"/>
    </row>
    <row r="467" spans="3:10" ht="21" hidden="1" customHeight="1" x14ac:dyDescent="0.25">
      <c r="C467" s="214"/>
      <c r="D467" s="215"/>
      <c r="E467" s="215"/>
      <c r="F467" s="215"/>
      <c r="G467" s="215"/>
      <c r="H467" s="89"/>
      <c r="I467" s="90"/>
      <c r="J467" s="12"/>
    </row>
    <row r="468" spans="3:10" ht="21" hidden="1" customHeight="1" x14ac:dyDescent="0.25">
      <c r="C468" s="214"/>
      <c r="D468" s="215"/>
      <c r="E468" s="215"/>
      <c r="F468" s="215"/>
      <c r="G468" s="215"/>
      <c r="H468" s="89"/>
      <c r="I468" s="90"/>
      <c r="J468" s="12"/>
    </row>
    <row r="469" spans="3:10" ht="21" hidden="1" customHeight="1" x14ac:dyDescent="0.25">
      <c r="C469" s="214"/>
      <c r="D469" s="215"/>
      <c r="E469" s="215"/>
      <c r="F469" s="215"/>
      <c r="G469" s="215"/>
      <c r="H469" s="89"/>
      <c r="I469" s="90"/>
      <c r="J469" s="12"/>
    </row>
    <row r="470" spans="3:10" ht="21" hidden="1" customHeight="1" x14ac:dyDescent="0.25">
      <c r="C470" s="214"/>
      <c r="D470" s="215"/>
      <c r="E470" s="215"/>
      <c r="F470" s="215"/>
      <c r="G470" s="215"/>
      <c r="H470" s="89"/>
      <c r="I470" s="90"/>
      <c r="J470" s="12"/>
    </row>
    <row r="471" spans="3:10" ht="21" hidden="1" customHeight="1" x14ac:dyDescent="0.25">
      <c r="C471" s="214"/>
      <c r="D471" s="215"/>
      <c r="E471" s="215"/>
      <c r="F471" s="215"/>
      <c r="G471" s="215"/>
      <c r="H471" s="89"/>
      <c r="I471" s="90"/>
      <c r="J471" s="12"/>
    </row>
    <row r="472" spans="3:10" ht="21" hidden="1" customHeight="1" x14ac:dyDescent="0.25">
      <c r="C472" s="214"/>
      <c r="D472" s="215"/>
      <c r="E472" s="215"/>
      <c r="F472" s="215"/>
      <c r="G472" s="215"/>
      <c r="H472" s="89"/>
      <c r="I472" s="90"/>
      <c r="J472" s="12"/>
    </row>
    <row r="473" spans="3:10" ht="21" hidden="1" customHeight="1" x14ac:dyDescent="0.25">
      <c r="C473" s="214"/>
      <c r="D473" s="215"/>
      <c r="E473" s="215"/>
      <c r="F473" s="215"/>
      <c r="G473" s="215"/>
      <c r="H473" s="89"/>
      <c r="I473" s="90"/>
      <c r="J473" s="12"/>
    </row>
    <row r="474" spans="3:10" ht="21" hidden="1" customHeight="1" x14ac:dyDescent="0.25">
      <c r="C474" s="214"/>
      <c r="D474" s="215"/>
      <c r="E474" s="215"/>
      <c r="F474" s="215"/>
      <c r="G474" s="215"/>
      <c r="H474" s="89"/>
      <c r="I474" s="90"/>
      <c r="J474" s="12"/>
    </row>
    <row r="475" spans="3:10" ht="21" hidden="1" customHeight="1" x14ac:dyDescent="0.25">
      <c r="C475" s="214"/>
      <c r="D475" s="215"/>
      <c r="E475" s="215"/>
      <c r="F475" s="215"/>
      <c r="G475" s="215"/>
      <c r="H475" s="89"/>
      <c r="I475" s="90"/>
      <c r="J475" s="12"/>
    </row>
    <row r="476" spans="3:10" ht="21" hidden="1" customHeight="1" x14ac:dyDescent="0.25">
      <c r="C476" s="214"/>
      <c r="D476" s="215"/>
      <c r="E476" s="215"/>
      <c r="F476" s="215"/>
      <c r="G476" s="215"/>
      <c r="H476" s="89"/>
      <c r="I476" s="90"/>
      <c r="J476" s="12"/>
    </row>
    <row r="477" spans="3:10" ht="21" hidden="1" customHeight="1" x14ac:dyDescent="0.25">
      <c r="C477" s="214"/>
      <c r="D477" s="215"/>
      <c r="E477" s="215"/>
      <c r="F477" s="215"/>
      <c r="G477" s="215"/>
      <c r="H477" s="89"/>
      <c r="I477" s="90"/>
      <c r="J477" s="12"/>
    </row>
    <row r="478" spans="3:10" ht="21" hidden="1" customHeight="1" x14ac:dyDescent="0.25">
      <c r="C478" s="214"/>
      <c r="D478" s="215"/>
      <c r="E478" s="215"/>
      <c r="F478" s="215"/>
      <c r="G478" s="215"/>
      <c r="H478" s="89"/>
      <c r="I478" s="90"/>
      <c r="J478" s="12"/>
    </row>
    <row r="479" spans="3:10" ht="21" hidden="1" customHeight="1" x14ac:dyDescent="0.25">
      <c r="C479" s="214"/>
      <c r="D479" s="215"/>
      <c r="E479" s="215"/>
      <c r="F479" s="215"/>
      <c r="G479" s="215"/>
      <c r="H479" s="89"/>
      <c r="I479" s="90"/>
      <c r="J479" s="12"/>
    </row>
    <row r="480" spans="3:10" ht="21" hidden="1" customHeight="1" x14ac:dyDescent="0.25">
      <c r="C480" s="214"/>
      <c r="D480" s="215"/>
      <c r="E480" s="215"/>
      <c r="F480" s="215"/>
      <c r="G480" s="215"/>
      <c r="H480" s="89"/>
      <c r="I480" s="90"/>
      <c r="J480" s="12"/>
    </row>
    <row r="481" spans="3:10" ht="21" hidden="1" customHeight="1" x14ac:dyDescent="0.25">
      <c r="C481" s="214"/>
      <c r="D481" s="215"/>
      <c r="E481" s="215"/>
      <c r="F481" s="215"/>
      <c r="G481" s="215"/>
      <c r="H481" s="89"/>
      <c r="I481" s="90"/>
      <c r="J481" s="12"/>
    </row>
    <row r="482" spans="3:10" ht="21" hidden="1" customHeight="1" x14ac:dyDescent="0.25">
      <c r="C482" s="214"/>
      <c r="D482" s="215"/>
      <c r="E482" s="215"/>
      <c r="F482" s="215"/>
      <c r="G482" s="215"/>
      <c r="H482" s="89"/>
      <c r="I482" s="90"/>
      <c r="J482" s="12"/>
    </row>
    <row r="483" spans="3:10" ht="21" hidden="1" customHeight="1" x14ac:dyDescent="0.25">
      <c r="C483" s="214"/>
      <c r="D483" s="215"/>
      <c r="E483" s="215"/>
      <c r="F483" s="215"/>
      <c r="G483" s="215"/>
      <c r="H483" s="89"/>
      <c r="I483" s="90"/>
      <c r="J483" s="12"/>
    </row>
    <row r="484" spans="3:10" ht="21" hidden="1" customHeight="1" x14ac:dyDescent="0.25">
      <c r="C484" s="214"/>
      <c r="D484" s="215"/>
      <c r="E484" s="215"/>
      <c r="F484" s="215"/>
      <c r="G484" s="215"/>
      <c r="H484" s="89"/>
      <c r="I484" s="90"/>
      <c r="J484" s="12"/>
    </row>
    <row r="485" spans="3:10" ht="21" hidden="1" customHeight="1" x14ac:dyDescent="0.25">
      <c r="C485" s="214"/>
      <c r="D485" s="215"/>
      <c r="E485" s="215"/>
      <c r="F485" s="215"/>
      <c r="G485" s="215"/>
      <c r="H485" s="89"/>
      <c r="I485" s="90"/>
      <c r="J485" s="12"/>
    </row>
    <row r="486" spans="3:10" ht="21" hidden="1" customHeight="1" x14ac:dyDescent="0.25">
      <c r="C486" s="214"/>
      <c r="D486" s="215"/>
      <c r="E486" s="215"/>
      <c r="F486" s="215"/>
      <c r="G486" s="215"/>
      <c r="H486" s="89"/>
      <c r="I486" s="90"/>
      <c r="J486" s="12"/>
    </row>
    <row r="487" spans="3:10" ht="21" hidden="1" customHeight="1" x14ac:dyDescent="0.25">
      <c r="C487" s="214"/>
      <c r="D487" s="215"/>
      <c r="E487" s="215"/>
      <c r="F487" s="215"/>
      <c r="G487" s="215"/>
      <c r="H487" s="89"/>
      <c r="I487" s="90"/>
      <c r="J487" s="12"/>
    </row>
    <row r="488" spans="3:10" ht="21" hidden="1" customHeight="1" x14ac:dyDescent="0.25">
      <c r="C488" s="214"/>
      <c r="D488" s="215"/>
      <c r="E488" s="215"/>
      <c r="F488" s="215"/>
      <c r="G488" s="215"/>
      <c r="H488" s="89"/>
      <c r="I488" s="90"/>
      <c r="J488" s="12"/>
    </row>
    <row r="489" spans="3:10" ht="21" hidden="1" customHeight="1" x14ac:dyDescent="0.25">
      <c r="C489" s="214"/>
      <c r="D489" s="215"/>
      <c r="E489" s="215"/>
      <c r="F489" s="215"/>
      <c r="G489" s="215"/>
      <c r="H489" s="89"/>
      <c r="I489" s="90"/>
      <c r="J489" s="12"/>
    </row>
    <row r="490" spans="3:10" ht="21" hidden="1" customHeight="1" x14ac:dyDescent="0.25">
      <c r="C490" s="214"/>
      <c r="D490" s="215"/>
      <c r="E490" s="215"/>
      <c r="F490" s="215"/>
      <c r="G490" s="215"/>
      <c r="H490" s="89"/>
      <c r="I490" s="90"/>
      <c r="J490" s="12"/>
    </row>
    <row r="491" spans="3:10" ht="21" hidden="1" customHeight="1" x14ac:dyDescent="0.25">
      <c r="C491" s="214"/>
      <c r="D491" s="215"/>
      <c r="E491" s="215"/>
      <c r="F491" s="215"/>
      <c r="G491" s="215"/>
      <c r="H491" s="89"/>
      <c r="I491" s="90"/>
      <c r="J491" s="12"/>
    </row>
    <row r="492" spans="3:10" ht="21" hidden="1" customHeight="1" x14ac:dyDescent="0.25">
      <c r="C492" s="214"/>
      <c r="D492" s="215"/>
      <c r="E492" s="215"/>
      <c r="F492" s="215"/>
      <c r="G492" s="215"/>
      <c r="H492" s="89"/>
      <c r="I492" s="90"/>
      <c r="J492" s="12"/>
    </row>
    <row r="493" spans="3:10" ht="21" hidden="1" customHeight="1" x14ac:dyDescent="0.25">
      <c r="C493" s="214"/>
      <c r="D493" s="215"/>
      <c r="E493" s="215"/>
      <c r="F493" s="215"/>
      <c r="G493" s="215"/>
      <c r="H493" s="89"/>
      <c r="I493" s="90"/>
      <c r="J493" s="12"/>
    </row>
    <row r="494" spans="3:10" ht="21" hidden="1" customHeight="1" x14ac:dyDescent="0.25">
      <c r="C494" s="214"/>
      <c r="D494" s="215"/>
      <c r="E494" s="215"/>
      <c r="F494" s="215"/>
      <c r="G494" s="215"/>
      <c r="H494" s="89"/>
      <c r="I494" s="90"/>
      <c r="J494" s="12"/>
    </row>
    <row r="495" spans="3:10" ht="21" hidden="1" customHeight="1" x14ac:dyDescent="0.25">
      <c r="C495" s="214"/>
      <c r="D495" s="215"/>
      <c r="E495" s="215"/>
      <c r="F495" s="215"/>
      <c r="G495" s="215"/>
      <c r="H495" s="89"/>
      <c r="I495" s="90"/>
      <c r="J495" s="12"/>
    </row>
    <row r="496" spans="3:10" ht="21" hidden="1" customHeight="1" x14ac:dyDescent="0.25">
      <c r="C496" s="214"/>
      <c r="D496" s="215"/>
      <c r="E496" s="215"/>
      <c r="F496" s="215"/>
      <c r="G496" s="215"/>
      <c r="H496" s="89"/>
      <c r="I496" s="90"/>
      <c r="J496" s="12"/>
    </row>
    <row r="497" spans="3:10" ht="21" hidden="1" customHeight="1" x14ac:dyDescent="0.25">
      <c r="C497" s="214"/>
      <c r="D497" s="215"/>
      <c r="E497" s="215"/>
      <c r="F497" s="215"/>
      <c r="G497" s="215"/>
      <c r="H497" s="89"/>
      <c r="I497" s="90"/>
      <c r="J497" s="12"/>
    </row>
    <row r="498" spans="3:10" ht="21" hidden="1" customHeight="1" x14ac:dyDescent="0.25">
      <c r="C498" s="214"/>
      <c r="D498" s="215"/>
      <c r="E498" s="215"/>
      <c r="F498" s="215"/>
      <c r="G498" s="215"/>
      <c r="H498" s="89"/>
      <c r="I498" s="90"/>
      <c r="J498" s="12"/>
    </row>
    <row r="499" spans="3:10" ht="21" hidden="1" customHeight="1" x14ac:dyDescent="0.25">
      <c r="C499" s="214"/>
      <c r="D499" s="215"/>
      <c r="E499" s="215"/>
      <c r="F499" s="215"/>
      <c r="G499" s="215"/>
      <c r="H499" s="89"/>
      <c r="I499" s="90"/>
      <c r="J499" s="12"/>
    </row>
    <row r="500" spans="3:10" ht="21" hidden="1" customHeight="1" x14ac:dyDescent="0.25">
      <c r="C500" s="214"/>
      <c r="D500" s="215"/>
      <c r="E500" s="215"/>
      <c r="F500" s="215"/>
      <c r="G500" s="215"/>
      <c r="H500" s="89"/>
      <c r="I500" s="90"/>
      <c r="J500" s="12"/>
    </row>
    <row r="501" spans="3:10" ht="21" hidden="1" customHeight="1" x14ac:dyDescent="0.25">
      <c r="C501" s="214"/>
      <c r="D501" s="215"/>
      <c r="E501" s="215"/>
      <c r="F501" s="215"/>
      <c r="G501" s="215"/>
      <c r="H501" s="89"/>
      <c r="I501" s="90"/>
      <c r="J501" s="12"/>
    </row>
    <row r="502" spans="3:10" ht="21" hidden="1" customHeight="1" x14ac:dyDescent="0.25">
      <c r="C502" s="214"/>
      <c r="D502" s="215"/>
      <c r="E502" s="215"/>
      <c r="F502" s="215"/>
      <c r="G502" s="215"/>
      <c r="H502" s="89"/>
      <c r="I502" s="90"/>
      <c r="J502" s="12"/>
    </row>
    <row r="503" spans="3:10" ht="21" hidden="1" customHeight="1" x14ac:dyDescent="0.25">
      <c r="C503" s="214"/>
      <c r="D503" s="215"/>
      <c r="E503" s="215"/>
      <c r="F503" s="215"/>
      <c r="G503" s="215"/>
      <c r="H503" s="89"/>
      <c r="I503" s="90"/>
      <c r="J503" s="12"/>
    </row>
    <row r="504" spans="3:10" ht="21" hidden="1" customHeight="1" x14ac:dyDescent="0.25">
      <c r="C504" s="214"/>
      <c r="D504" s="215"/>
      <c r="E504" s="215"/>
      <c r="F504" s="215"/>
      <c r="G504" s="215"/>
      <c r="H504" s="89"/>
      <c r="I504" s="90"/>
      <c r="J504" s="12"/>
    </row>
    <row r="505" spans="3:10" ht="21" hidden="1" customHeight="1" x14ac:dyDescent="0.25">
      <c r="C505" s="214"/>
      <c r="D505" s="215"/>
      <c r="E505" s="215"/>
      <c r="F505" s="215"/>
      <c r="G505" s="215"/>
      <c r="H505" s="89"/>
      <c r="I505" s="90"/>
      <c r="J505" s="12"/>
    </row>
    <row r="506" spans="3:10" ht="21" hidden="1" customHeight="1" x14ac:dyDescent="0.25">
      <c r="C506" s="214"/>
      <c r="D506" s="215"/>
      <c r="E506" s="215"/>
      <c r="F506" s="215"/>
      <c r="G506" s="215"/>
      <c r="H506" s="89"/>
      <c r="I506" s="90"/>
      <c r="J506" s="12"/>
    </row>
    <row r="507" spans="3:10" ht="21" hidden="1" customHeight="1" x14ac:dyDescent="0.25">
      <c r="C507" s="214"/>
      <c r="D507" s="215"/>
      <c r="E507" s="215"/>
      <c r="F507" s="215"/>
      <c r="G507" s="215"/>
      <c r="H507" s="89"/>
      <c r="I507" s="90"/>
      <c r="J507" s="12"/>
    </row>
    <row r="508" spans="3:10" ht="21" hidden="1" customHeight="1" x14ac:dyDescent="0.25">
      <c r="C508" s="214"/>
      <c r="D508" s="215"/>
      <c r="E508" s="215"/>
      <c r="F508" s="215"/>
      <c r="G508" s="215"/>
      <c r="H508" s="89"/>
      <c r="I508" s="90"/>
      <c r="J508" s="12"/>
    </row>
    <row r="509" spans="3:10" ht="21" hidden="1" customHeight="1" x14ac:dyDescent="0.25">
      <c r="C509" s="214"/>
      <c r="D509" s="215"/>
      <c r="E509" s="215"/>
      <c r="F509" s="215"/>
      <c r="G509" s="215"/>
      <c r="H509" s="89"/>
      <c r="I509" s="90"/>
      <c r="J509" s="12"/>
    </row>
    <row r="510" spans="3:10" ht="21" hidden="1" customHeight="1" x14ac:dyDescent="0.25">
      <c r="C510" s="214"/>
      <c r="D510" s="215"/>
      <c r="E510" s="215"/>
      <c r="F510" s="215"/>
      <c r="G510" s="215"/>
      <c r="H510" s="89"/>
      <c r="I510" s="90"/>
      <c r="J510" s="12"/>
    </row>
    <row r="511" spans="3:10" ht="21" hidden="1" customHeight="1" x14ac:dyDescent="0.25">
      <c r="C511" s="214"/>
      <c r="D511" s="215"/>
      <c r="E511" s="215"/>
      <c r="F511" s="215"/>
      <c r="G511" s="215"/>
      <c r="H511" s="89"/>
      <c r="I511" s="90"/>
      <c r="J511" s="12"/>
    </row>
    <row r="512" spans="3:10" ht="21" hidden="1" customHeight="1" x14ac:dyDescent="0.25">
      <c r="C512" s="214"/>
      <c r="D512" s="215"/>
      <c r="E512" s="215"/>
      <c r="F512" s="215"/>
      <c r="G512" s="215"/>
      <c r="H512" s="89"/>
      <c r="I512" s="90"/>
      <c r="J512" s="12"/>
    </row>
    <row r="513" spans="3:10" ht="21" hidden="1" customHeight="1" x14ac:dyDescent="0.25">
      <c r="C513" s="214"/>
      <c r="D513" s="215"/>
      <c r="E513" s="215"/>
      <c r="F513" s="215"/>
      <c r="G513" s="215"/>
      <c r="H513" s="89"/>
      <c r="I513" s="90"/>
      <c r="J513" s="12"/>
    </row>
    <row r="514" spans="3:10" ht="21" hidden="1" customHeight="1" x14ac:dyDescent="0.25">
      <c r="C514" s="214"/>
      <c r="D514" s="215"/>
      <c r="E514" s="215"/>
      <c r="F514" s="215"/>
      <c r="G514" s="215"/>
      <c r="H514" s="89"/>
      <c r="I514" s="90"/>
      <c r="J514" s="12"/>
    </row>
    <row r="515" spans="3:10" ht="21" hidden="1" customHeight="1" x14ac:dyDescent="0.25">
      <c r="C515" s="214"/>
      <c r="D515" s="215"/>
      <c r="E515" s="215"/>
      <c r="F515" s="215"/>
      <c r="G515" s="215"/>
      <c r="H515" s="89"/>
      <c r="I515" s="90"/>
      <c r="J515" s="12"/>
    </row>
    <row r="516" spans="3:10" ht="21" hidden="1" customHeight="1" x14ac:dyDescent="0.25">
      <c r="C516" s="214"/>
      <c r="D516" s="215"/>
      <c r="E516" s="215"/>
      <c r="F516" s="215"/>
      <c r="G516" s="215"/>
      <c r="H516" s="89"/>
      <c r="I516" s="90"/>
      <c r="J516" s="12"/>
    </row>
    <row r="517" spans="3:10" ht="21" hidden="1" customHeight="1" x14ac:dyDescent="0.25">
      <c r="C517" s="214"/>
      <c r="D517" s="215"/>
      <c r="E517" s="215"/>
      <c r="F517" s="215"/>
      <c r="G517" s="215"/>
      <c r="H517" s="89"/>
      <c r="I517" s="90"/>
      <c r="J517" s="12"/>
    </row>
    <row r="518" spans="3:10" ht="21" hidden="1" customHeight="1" x14ac:dyDescent="0.25">
      <c r="C518" s="214"/>
      <c r="D518" s="215"/>
      <c r="E518" s="215"/>
      <c r="F518" s="215"/>
      <c r="G518" s="215"/>
      <c r="H518" s="89"/>
      <c r="I518" s="90"/>
      <c r="J518" s="12"/>
    </row>
    <row r="519" spans="3:10" ht="21" hidden="1" customHeight="1" x14ac:dyDescent="0.25">
      <c r="C519" s="214"/>
      <c r="D519" s="215"/>
      <c r="E519" s="215"/>
      <c r="F519" s="215"/>
      <c r="G519" s="215"/>
      <c r="H519" s="89"/>
      <c r="I519" s="90"/>
      <c r="J519" s="12"/>
    </row>
    <row r="520" spans="3:10" ht="21" hidden="1" customHeight="1" x14ac:dyDescent="0.25">
      <c r="C520" s="214"/>
      <c r="D520" s="215"/>
      <c r="E520" s="215"/>
      <c r="F520" s="215"/>
      <c r="G520" s="215"/>
      <c r="H520" s="89"/>
      <c r="I520" s="90"/>
      <c r="J520" s="12"/>
    </row>
    <row r="521" spans="3:10" ht="21" hidden="1" customHeight="1" x14ac:dyDescent="0.25">
      <c r="C521" s="214"/>
      <c r="D521" s="215"/>
      <c r="E521" s="215"/>
      <c r="F521" s="215"/>
      <c r="G521" s="215"/>
      <c r="H521" s="89"/>
      <c r="I521" s="90"/>
      <c r="J521" s="12"/>
    </row>
    <row r="522" spans="3:10" ht="21" hidden="1" customHeight="1" x14ac:dyDescent="0.25">
      <c r="C522" s="214"/>
      <c r="D522" s="215"/>
      <c r="E522" s="215"/>
      <c r="F522" s="215"/>
      <c r="G522" s="215"/>
      <c r="H522" s="89"/>
      <c r="I522" s="90"/>
      <c r="J522" s="12"/>
    </row>
    <row r="523" spans="3:10" ht="21" hidden="1" customHeight="1" x14ac:dyDescent="0.25">
      <c r="C523" s="214"/>
      <c r="D523" s="215"/>
      <c r="E523" s="215"/>
      <c r="F523" s="215"/>
      <c r="G523" s="215"/>
      <c r="H523" s="89"/>
      <c r="I523" s="90"/>
      <c r="J523" s="12"/>
    </row>
    <row r="524" spans="3:10" ht="21" hidden="1" customHeight="1" x14ac:dyDescent="0.25">
      <c r="C524" s="214"/>
      <c r="D524" s="215"/>
      <c r="E524" s="215"/>
      <c r="F524" s="215"/>
      <c r="G524" s="215"/>
      <c r="H524" s="89"/>
      <c r="I524" s="90"/>
      <c r="J524" s="12"/>
    </row>
    <row r="525" spans="3:10" ht="21" hidden="1" customHeight="1" x14ac:dyDescent="0.25">
      <c r="C525" s="214"/>
      <c r="D525" s="215"/>
      <c r="E525" s="215"/>
      <c r="F525" s="215"/>
      <c r="G525" s="215"/>
      <c r="H525" s="89"/>
      <c r="I525" s="90"/>
      <c r="J525" s="12"/>
    </row>
    <row r="526" spans="3:10" ht="21" hidden="1" customHeight="1" x14ac:dyDescent="0.25">
      <c r="C526" s="214"/>
      <c r="D526" s="215"/>
      <c r="E526" s="215"/>
      <c r="F526" s="215"/>
      <c r="G526" s="215"/>
      <c r="H526" s="89"/>
      <c r="I526" s="90"/>
      <c r="J526" s="12"/>
    </row>
    <row r="527" spans="3:10" ht="21" hidden="1" customHeight="1" x14ac:dyDescent="0.25">
      <c r="C527" s="214"/>
      <c r="D527" s="215"/>
      <c r="E527" s="215"/>
      <c r="F527" s="215"/>
      <c r="G527" s="215"/>
      <c r="H527" s="89"/>
      <c r="I527" s="90"/>
      <c r="J527" s="12"/>
    </row>
    <row r="528" spans="3:10" ht="21" hidden="1" customHeight="1" x14ac:dyDescent="0.25">
      <c r="C528" s="214"/>
      <c r="D528" s="215"/>
      <c r="E528" s="215"/>
      <c r="F528" s="215"/>
      <c r="G528" s="215"/>
      <c r="H528" s="89"/>
      <c r="I528" s="90"/>
      <c r="J528" s="12"/>
    </row>
    <row r="529" spans="3:10" ht="21" hidden="1" customHeight="1" x14ac:dyDescent="0.25">
      <c r="C529" s="214"/>
      <c r="D529" s="215"/>
      <c r="E529" s="215"/>
      <c r="F529" s="215"/>
      <c r="G529" s="215"/>
      <c r="H529" s="89"/>
      <c r="I529" s="90"/>
      <c r="J529" s="12"/>
    </row>
    <row r="530" spans="3:10" ht="21" hidden="1" customHeight="1" x14ac:dyDescent="0.25">
      <c r="C530" s="214"/>
      <c r="D530" s="215"/>
      <c r="E530" s="215"/>
      <c r="F530" s="215"/>
      <c r="G530" s="215"/>
      <c r="H530" s="89"/>
      <c r="I530" s="90"/>
      <c r="J530" s="12"/>
    </row>
    <row r="531" spans="3:10" ht="21" hidden="1" customHeight="1" x14ac:dyDescent="0.25">
      <c r="C531" s="214"/>
      <c r="D531" s="215"/>
      <c r="E531" s="215"/>
      <c r="F531" s="215"/>
      <c r="G531" s="215"/>
      <c r="H531" s="89"/>
      <c r="I531" s="90"/>
      <c r="J531" s="12"/>
    </row>
    <row r="532" spans="3:10" ht="21" hidden="1" customHeight="1" x14ac:dyDescent="0.25">
      <c r="C532" s="214"/>
      <c r="D532" s="215"/>
      <c r="E532" s="215"/>
      <c r="F532" s="215"/>
      <c r="G532" s="215"/>
      <c r="H532" s="89"/>
      <c r="I532" s="90"/>
      <c r="J532" s="12"/>
    </row>
    <row r="533" spans="3:10" ht="21" hidden="1" customHeight="1" x14ac:dyDescent="0.25">
      <c r="C533" s="214"/>
      <c r="D533" s="215"/>
      <c r="E533" s="215"/>
      <c r="F533" s="215"/>
      <c r="G533" s="215"/>
      <c r="H533" s="89"/>
      <c r="I533" s="90"/>
      <c r="J533" s="12"/>
    </row>
    <row r="534" spans="3:10" ht="21" hidden="1" customHeight="1" x14ac:dyDescent="0.25">
      <c r="C534" s="214"/>
      <c r="D534" s="215"/>
      <c r="E534" s="215"/>
      <c r="F534" s="215"/>
      <c r="G534" s="215"/>
      <c r="H534" s="89"/>
      <c r="I534" s="90"/>
      <c r="J534" s="12"/>
    </row>
    <row r="535" spans="3:10" ht="21" hidden="1" customHeight="1" x14ac:dyDescent="0.25">
      <c r="C535" s="214"/>
      <c r="D535" s="215"/>
      <c r="E535" s="215"/>
      <c r="F535" s="215"/>
      <c r="G535" s="215"/>
      <c r="H535" s="89"/>
      <c r="I535" s="90"/>
      <c r="J535" s="12"/>
    </row>
    <row r="536" spans="3:10" ht="21" hidden="1" customHeight="1" x14ac:dyDescent="0.25">
      <c r="C536" s="214"/>
      <c r="D536" s="215"/>
      <c r="E536" s="215"/>
      <c r="F536" s="215"/>
      <c r="G536" s="215"/>
      <c r="H536" s="89"/>
      <c r="I536" s="90"/>
      <c r="J536" s="12"/>
    </row>
    <row r="537" spans="3:10" ht="21" hidden="1" customHeight="1" x14ac:dyDescent="0.25">
      <c r="C537" s="214"/>
      <c r="D537" s="215"/>
      <c r="E537" s="215"/>
      <c r="F537" s="215"/>
      <c r="G537" s="215"/>
      <c r="H537" s="89"/>
      <c r="I537" s="90"/>
      <c r="J537" s="12"/>
    </row>
    <row r="538" spans="3:10" ht="21" hidden="1" customHeight="1" x14ac:dyDescent="0.25">
      <c r="C538" s="214"/>
      <c r="D538" s="215"/>
      <c r="E538" s="215"/>
      <c r="F538" s="215"/>
      <c r="G538" s="215"/>
      <c r="H538" s="89"/>
      <c r="I538" s="90"/>
      <c r="J538" s="12"/>
    </row>
    <row r="539" spans="3:10" ht="21" hidden="1" customHeight="1" x14ac:dyDescent="0.25">
      <c r="C539" s="214"/>
      <c r="D539" s="215"/>
      <c r="E539" s="215"/>
      <c r="F539" s="215"/>
      <c r="G539" s="215"/>
      <c r="H539" s="89"/>
      <c r="I539" s="90"/>
      <c r="J539" s="12"/>
    </row>
    <row r="540" spans="3:10" ht="21" hidden="1" customHeight="1" x14ac:dyDescent="0.25">
      <c r="C540" s="214"/>
      <c r="D540" s="215"/>
      <c r="E540" s="215"/>
      <c r="F540" s="215"/>
      <c r="G540" s="215"/>
      <c r="H540" s="89"/>
      <c r="I540" s="90"/>
      <c r="J540" s="12"/>
    </row>
    <row r="541" spans="3:10" ht="21" hidden="1" customHeight="1" x14ac:dyDescent="0.25">
      <c r="C541" s="214"/>
      <c r="D541" s="215"/>
      <c r="E541" s="215"/>
      <c r="F541" s="215"/>
      <c r="G541" s="215"/>
      <c r="H541" s="89"/>
      <c r="I541" s="90"/>
      <c r="J541" s="12"/>
    </row>
    <row r="542" spans="3:10" ht="21" hidden="1" customHeight="1" x14ac:dyDescent="0.25">
      <c r="C542" s="214"/>
      <c r="D542" s="215"/>
      <c r="E542" s="215"/>
      <c r="F542" s="215"/>
      <c r="G542" s="215"/>
      <c r="H542" s="89"/>
      <c r="I542" s="90"/>
      <c r="J542" s="12"/>
    </row>
    <row r="543" spans="3:10" ht="21" hidden="1" customHeight="1" x14ac:dyDescent="0.25">
      <c r="C543" s="214"/>
      <c r="D543" s="215"/>
      <c r="E543" s="215"/>
      <c r="F543" s="215"/>
      <c r="G543" s="215"/>
      <c r="H543" s="89"/>
      <c r="I543" s="90"/>
      <c r="J543" s="12"/>
    </row>
    <row r="544" spans="3:10" ht="21" hidden="1" customHeight="1" x14ac:dyDescent="0.25">
      <c r="C544" s="214"/>
      <c r="D544" s="215"/>
      <c r="E544" s="215"/>
      <c r="F544" s="215"/>
      <c r="G544" s="215"/>
      <c r="H544" s="89"/>
      <c r="I544" s="90"/>
      <c r="J544" s="12"/>
    </row>
    <row r="545" spans="3:10" ht="21" hidden="1" customHeight="1" x14ac:dyDescent="0.25">
      <c r="C545" s="214"/>
      <c r="D545" s="215"/>
      <c r="E545" s="215"/>
      <c r="F545" s="215"/>
      <c r="G545" s="215"/>
      <c r="H545" s="89"/>
      <c r="I545" s="90"/>
      <c r="J545" s="12"/>
    </row>
    <row r="546" spans="3:10" ht="21" hidden="1" customHeight="1" x14ac:dyDescent="0.25">
      <c r="C546" s="214"/>
      <c r="D546" s="215"/>
      <c r="E546" s="215"/>
      <c r="F546" s="215"/>
      <c r="G546" s="215"/>
      <c r="H546" s="89"/>
      <c r="I546" s="90"/>
      <c r="J546" s="12"/>
    </row>
    <row r="547" spans="3:10" ht="21" hidden="1" customHeight="1" x14ac:dyDescent="0.25">
      <c r="C547" s="214"/>
      <c r="D547" s="215"/>
      <c r="E547" s="215"/>
      <c r="F547" s="215"/>
      <c r="G547" s="215"/>
      <c r="H547" s="89"/>
      <c r="I547" s="90"/>
      <c r="J547" s="12"/>
    </row>
    <row r="548" spans="3:10" ht="21" hidden="1" customHeight="1" x14ac:dyDescent="0.25">
      <c r="C548" s="214"/>
      <c r="D548" s="215"/>
      <c r="E548" s="215"/>
      <c r="F548" s="215"/>
      <c r="G548" s="215"/>
      <c r="H548" s="89"/>
      <c r="I548" s="90"/>
      <c r="J548" s="12"/>
    </row>
    <row r="549" spans="3:10" ht="21" hidden="1" customHeight="1" x14ac:dyDescent="0.25">
      <c r="C549" s="214"/>
      <c r="D549" s="215"/>
      <c r="E549" s="215"/>
      <c r="F549" s="215"/>
      <c r="G549" s="215"/>
      <c r="H549" s="89"/>
      <c r="I549" s="90"/>
      <c r="J549" s="12"/>
    </row>
    <row r="550" spans="3:10" ht="21" hidden="1" customHeight="1" x14ac:dyDescent="0.25">
      <c r="C550" s="214"/>
      <c r="D550" s="215"/>
      <c r="E550" s="215"/>
      <c r="F550" s="215"/>
      <c r="G550" s="215"/>
      <c r="H550" s="89"/>
      <c r="I550" s="90"/>
      <c r="J550" s="12"/>
    </row>
    <row r="551" spans="3:10" ht="21" hidden="1" customHeight="1" x14ac:dyDescent="0.25">
      <c r="C551" s="214"/>
      <c r="D551" s="215"/>
      <c r="E551" s="215"/>
      <c r="F551" s="215"/>
      <c r="G551" s="215"/>
      <c r="H551" s="89"/>
      <c r="I551" s="90"/>
      <c r="J551" s="12"/>
    </row>
    <row r="552" spans="3:10" ht="21" hidden="1" customHeight="1" x14ac:dyDescent="0.25">
      <c r="C552" s="214"/>
      <c r="D552" s="215"/>
      <c r="E552" s="215"/>
      <c r="F552" s="215"/>
      <c r="G552" s="215"/>
      <c r="H552" s="89"/>
      <c r="I552" s="90"/>
      <c r="J552" s="12"/>
    </row>
    <row r="553" spans="3:10" ht="21" hidden="1" customHeight="1" x14ac:dyDescent="0.25">
      <c r="C553" s="214"/>
      <c r="D553" s="215"/>
      <c r="E553" s="215"/>
      <c r="F553" s="215"/>
      <c r="G553" s="215"/>
      <c r="H553" s="89"/>
      <c r="I553" s="90"/>
      <c r="J553" s="12"/>
    </row>
    <row r="554" spans="3:10" ht="21" hidden="1" customHeight="1" x14ac:dyDescent="0.25">
      <c r="C554" s="214"/>
      <c r="D554" s="215"/>
      <c r="E554" s="215"/>
      <c r="F554" s="215"/>
      <c r="G554" s="215"/>
      <c r="H554" s="89"/>
      <c r="I554" s="90"/>
      <c r="J554" s="12"/>
    </row>
    <row r="555" spans="3:10" ht="21" hidden="1" customHeight="1" x14ac:dyDescent="0.25">
      <c r="C555" s="214"/>
      <c r="D555" s="215"/>
      <c r="E555" s="215"/>
      <c r="F555" s="215"/>
      <c r="G555" s="215"/>
      <c r="H555" s="89"/>
      <c r="I555" s="90"/>
      <c r="J555" s="12"/>
    </row>
    <row r="556" spans="3:10" ht="21" hidden="1" customHeight="1" x14ac:dyDescent="0.25">
      <c r="C556" s="214"/>
      <c r="D556" s="215"/>
      <c r="E556" s="215"/>
      <c r="F556" s="215"/>
      <c r="G556" s="215"/>
      <c r="H556" s="89"/>
      <c r="I556" s="90"/>
      <c r="J556" s="12"/>
    </row>
    <row r="557" spans="3:10" ht="21" hidden="1" customHeight="1" x14ac:dyDescent="0.25">
      <c r="C557" s="214"/>
      <c r="D557" s="215"/>
      <c r="E557" s="215"/>
      <c r="F557" s="215"/>
      <c r="G557" s="215"/>
      <c r="H557" s="89"/>
      <c r="I557" s="90"/>
      <c r="J557" s="12"/>
    </row>
    <row r="558" spans="3:10" ht="21" hidden="1" customHeight="1" x14ac:dyDescent="0.25">
      <c r="C558" s="214"/>
      <c r="D558" s="215"/>
      <c r="E558" s="215"/>
      <c r="F558" s="215"/>
      <c r="G558" s="215"/>
      <c r="H558" s="89"/>
      <c r="I558" s="90"/>
      <c r="J558" s="12"/>
    </row>
    <row r="559" spans="3:10" ht="21" hidden="1" customHeight="1" x14ac:dyDescent="0.25">
      <c r="C559" s="214"/>
      <c r="D559" s="215"/>
      <c r="E559" s="215"/>
      <c r="F559" s="215"/>
      <c r="G559" s="215"/>
      <c r="H559" s="89"/>
      <c r="I559" s="90"/>
      <c r="J559" s="12"/>
    </row>
    <row r="560" spans="3:10" ht="21" hidden="1" customHeight="1" x14ac:dyDescent="0.25">
      <c r="C560" s="214"/>
      <c r="D560" s="215"/>
      <c r="E560" s="215"/>
      <c r="F560" s="215"/>
      <c r="G560" s="215"/>
      <c r="H560" s="89"/>
      <c r="I560" s="90"/>
      <c r="J560" s="12"/>
    </row>
    <row r="561" spans="3:10" ht="21" hidden="1" customHeight="1" x14ac:dyDescent="0.25">
      <c r="C561" s="214"/>
      <c r="D561" s="215"/>
      <c r="E561" s="215"/>
      <c r="F561" s="215"/>
      <c r="G561" s="215"/>
      <c r="H561" s="89"/>
      <c r="I561" s="90"/>
      <c r="J561" s="12"/>
    </row>
    <row r="562" spans="3:10" ht="21" hidden="1" customHeight="1" x14ac:dyDescent="0.25">
      <c r="C562" s="214"/>
      <c r="D562" s="215"/>
      <c r="E562" s="215"/>
      <c r="F562" s="215"/>
      <c r="G562" s="215"/>
      <c r="H562" s="89"/>
      <c r="I562" s="90"/>
      <c r="J562" s="12"/>
    </row>
    <row r="563" spans="3:10" ht="21" hidden="1" customHeight="1" x14ac:dyDescent="0.25">
      <c r="C563" s="214"/>
      <c r="D563" s="215"/>
      <c r="E563" s="215"/>
      <c r="F563" s="215"/>
      <c r="G563" s="215"/>
      <c r="H563" s="89"/>
      <c r="I563" s="90"/>
      <c r="J563" s="12"/>
    </row>
    <row r="564" spans="3:10" ht="21" hidden="1" customHeight="1" x14ac:dyDescent="0.25">
      <c r="C564" s="214"/>
      <c r="D564" s="215"/>
      <c r="E564" s="215"/>
      <c r="F564" s="215"/>
      <c r="G564" s="215"/>
      <c r="H564" s="89"/>
      <c r="I564" s="90"/>
      <c r="J564" s="12"/>
    </row>
    <row r="565" spans="3:10" ht="21" hidden="1" customHeight="1" x14ac:dyDescent="0.25">
      <c r="C565" s="214"/>
      <c r="D565" s="215"/>
      <c r="E565" s="215"/>
      <c r="F565" s="215"/>
      <c r="G565" s="215"/>
      <c r="H565" s="89"/>
      <c r="I565" s="90"/>
      <c r="J565" s="12"/>
    </row>
    <row r="566" spans="3:10" ht="21" hidden="1" customHeight="1" x14ac:dyDescent="0.25">
      <c r="C566" s="214"/>
      <c r="D566" s="215"/>
      <c r="E566" s="215"/>
      <c r="F566" s="215"/>
      <c r="G566" s="215"/>
      <c r="H566" s="89"/>
      <c r="I566" s="90"/>
      <c r="J566" s="12"/>
    </row>
    <row r="567" spans="3:10" ht="21" hidden="1" customHeight="1" x14ac:dyDescent="0.25">
      <c r="C567" s="214"/>
      <c r="D567" s="215"/>
      <c r="E567" s="215"/>
      <c r="F567" s="215"/>
      <c r="G567" s="215"/>
      <c r="H567" s="89"/>
      <c r="I567" s="90"/>
      <c r="J567" s="12"/>
    </row>
    <row r="568" spans="3:10" ht="21" hidden="1" customHeight="1" x14ac:dyDescent="0.25">
      <c r="C568" s="214"/>
      <c r="D568" s="215"/>
      <c r="E568" s="215"/>
      <c r="F568" s="215"/>
      <c r="G568" s="215"/>
      <c r="H568" s="89"/>
      <c r="I568" s="90"/>
      <c r="J568" s="12"/>
    </row>
    <row r="569" spans="3:10" ht="21" hidden="1" customHeight="1" x14ac:dyDescent="0.25">
      <c r="C569" s="214"/>
      <c r="D569" s="215"/>
      <c r="E569" s="215"/>
      <c r="F569" s="215"/>
      <c r="G569" s="215"/>
      <c r="H569" s="89"/>
      <c r="I569" s="90"/>
      <c r="J569" s="12"/>
    </row>
    <row r="570" spans="3:10" ht="21" hidden="1" customHeight="1" x14ac:dyDescent="0.25">
      <c r="C570" s="214"/>
      <c r="D570" s="215"/>
      <c r="E570" s="215"/>
      <c r="F570" s="215"/>
      <c r="G570" s="215"/>
      <c r="H570" s="89"/>
      <c r="I570" s="90"/>
      <c r="J570" s="12"/>
    </row>
    <row r="571" spans="3:10" ht="21" hidden="1" customHeight="1" x14ac:dyDescent="0.25">
      <c r="C571" s="214"/>
      <c r="D571" s="215"/>
      <c r="E571" s="215"/>
      <c r="F571" s="215"/>
      <c r="G571" s="215"/>
      <c r="H571" s="89"/>
      <c r="I571" s="90"/>
      <c r="J571" s="12"/>
    </row>
    <row r="572" spans="3:10" ht="21" hidden="1" customHeight="1" x14ac:dyDescent="0.25">
      <c r="C572" s="214"/>
      <c r="D572" s="215"/>
      <c r="E572" s="215"/>
      <c r="F572" s="215"/>
      <c r="G572" s="215"/>
      <c r="H572" s="89"/>
      <c r="I572" s="90"/>
      <c r="J572" s="12"/>
    </row>
    <row r="573" spans="3:10" ht="21" hidden="1" customHeight="1" x14ac:dyDescent="0.25">
      <c r="C573" s="214"/>
      <c r="D573" s="215"/>
      <c r="E573" s="215"/>
      <c r="F573" s="215"/>
      <c r="G573" s="215"/>
      <c r="H573" s="89"/>
      <c r="I573" s="90"/>
      <c r="J573" s="12"/>
    </row>
    <row r="574" spans="3:10" ht="21" hidden="1" customHeight="1" x14ac:dyDescent="0.25">
      <c r="C574" s="214"/>
      <c r="D574" s="215"/>
      <c r="E574" s="215"/>
      <c r="F574" s="215"/>
      <c r="G574" s="215"/>
      <c r="H574" s="89"/>
      <c r="I574" s="90"/>
      <c r="J574" s="12"/>
    </row>
    <row r="575" spans="3:10" ht="21" hidden="1" customHeight="1" x14ac:dyDescent="0.25">
      <c r="C575" s="214"/>
      <c r="D575" s="215"/>
      <c r="E575" s="215"/>
      <c r="F575" s="215"/>
      <c r="G575" s="215"/>
      <c r="H575" s="89"/>
      <c r="I575" s="90"/>
      <c r="J575" s="12"/>
    </row>
    <row r="576" spans="3:10" ht="21" hidden="1" customHeight="1" x14ac:dyDescent="0.25">
      <c r="C576" s="214"/>
      <c r="D576" s="215"/>
      <c r="E576" s="215"/>
      <c r="F576" s="215"/>
      <c r="G576" s="215"/>
      <c r="H576" s="89"/>
      <c r="I576" s="90"/>
      <c r="J576" s="12"/>
    </row>
    <row r="577" spans="3:10" ht="21" hidden="1" customHeight="1" x14ac:dyDescent="0.25">
      <c r="C577" s="214"/>
      <c r="D577" s="215"/>
      <c r="E577" s="215"/>
      <c r="F577" s="215"/>
      <c r="G577" s="215"/>
      <c r="H577" s="89"/>
      <c r="I577" s="90"/>
      <c r="J577" s="12"/>
    </row>
    <row r="578" spans="3:10" ht="21" hidden="1" customHeight="1" x14ac:dyDescent="0.25">
      <c r="C578" s="214"/>
      <c r="D578" s="215"/>
      <c r="E578" s="215"/>
      <c r="F578" s="215"/>
      <c r="G578" s="215"/>
      <c r="H578" s="89"/>
      <c r="I578" s="90"/>
      <c r="J578" s="12"/>
    </row>
    <row r="579" spans="3:10" ht="21" hidden="1" customHeight="1" x14ac:dyDescent="0.25">
      <c r="C579" s="214"/>
      <c r="D579" s="215"/>
      <c r="E579" s="215"/>
      <c r="F579" s="215"/>
      <c r="G579" s="215"/>
      <c r="H579" s="89"/>
      <c r="I579" s="90"/>
      <c r="J579" s="12"/>
    </row>
    <row r="580" spans="3:10" ht="21" hidden="1" customHeight="1" x14ac:dyDescent="0.25">
      <c r="C580" s="214"/>
      <c r="D580" s="215"/>
      <c r="E580" s="215"/>
      <c r="F580" s="215"/>
      <c r="G580" s="215"/>
      <c r="H580" s="89"/>
      <c r="I580" s="90"/>
      <c r="J580" s="12"/>
    </row>
    <row r="581" spans="3:10" ht="21" hidden="1" customHeight="1" x14ac:dyDescent="0.25">
      <c r="C581" s="214"/>
      <c r="D581" s="215"/>
      <c r="E581" s="215"/>
      <c r="F581" s="215"/>
      <c r="G581" s="215"/>
      <c r="H581" s="89"/>
      <c r="I581" s="90"/>
      <c r="J581" s="12"/>
    </row>
    <row r="582" spans="3:10" ht="21" hidden="1" customHeight="1" x14ac:dyDescent="0.25">
      <c r="C582" s="214"/>
      <c r="D582" s="215"/>
      <c r="E582" s="215"/>
      <c r="F582" s="215"/>
      <c r="G582" s="215"/>
      <c r="H582" s="89"/>
      <c r="I582" s="90"/>
      <c r="J582" s="12"/>
    </row>
    <row r="583" spans="3:10" ht="21" hidden="1" customHeight="1" x14ac:dyDescent="0.25">
      <c r="C583" s="214"/>
      <c r="D583" s="215"/>
      <c r="E583" s="215"/>
      <c r="F583" s="215"/>
      <c r="G583" s="215"/>
      <c r="H583" s="89"/>
      <c r="I583" s="90"/>
      <c r="J583" s="12"/>
    </row>
    <row r="584" spans="3:10" ht="21" hidden="1" customHeight="1" x14ac:dyDescent="0.25">
      <c r="C584" s="214"/>
      <c r="D584" s="215"/>
      <c r="E584" s="215"/>
      <c r="F584" s="215"/>
      <c r="G584" s="215"/>
      <c r="H584" s="89"/>
      <c r="I584" s="90"/>
      <c r="J584" s="12"/>
    </row>
    <row r="585" spans="3:10" ht="21" hidden="1" customHeight="1" x14ac:dyDescent="0.25">
      <c r="C585" s="214"/>
      <c r="D585" s="215"/>
      <c r="E585" s="215"/>
      <c r="F585" s="215"/>
      <c r="G585" s="215"/>
      <c r="H585" s="89"/>
      <c r="I585" s="90"/>
      <c r="J585" s="12"/>
    </row>
    <row r="586" spans="3:10" ht="21" hidden="1" customHeight="1" x14ac:dyDescent="0.25">
      <c r="C586" s="214"/>
      <c r="D586" s="215"/>
      <c r="E586" s="215"/>
      <c r="F586" s="215"/>
      <c r="G586" s="215"/>
      <c r="H586" s="89"/>
      <c r="I586" s="90"/>
      <c r="J586" s="12"/>
    </row>
    <row r="587" spans="3:10" ht="21" hidden="1" customHeight="1" x14ac:dyDescent="0.25">
      <c r="C587" s="214"/>
      <c r="D587" s="215"/>
      <c r="E587" s="215"/>
      <c r="F587" s="215"/>
      <c r="G587" s="215"/>
      <c r="H587" s="89"/>
      <c r="I587" s="90"/>
      <c r="J587" s="12"/>
    </row>
    <row r="588" spans="3:10" ht="21" hidden="1" customHeight="1" x14ac:dyDescent="0.25">
      <c r="C588" s="214"/>
      <c r="D588" s="215"/>
      <c r="E588" s="215"/>
      <c r="F588" s="215"/>
      <c r="G588" s="215"/>
      <c r="H588" s="89"/>
      <c r="I588" s="90"/>
      <c r="J588" s="12"/>
    </row>
    <row r="589" spans="3:10" ht="21" hidden="1" customHeight="1" x14ac:dyDescent="0.25">
      <c r="C589" s="214"/>
      <c r="D589" s="215"/>
      <c r="E589" s="215"/>
      <c r="F589" s="215"/>
      <c r="G589" s="215"/>
      <c r="H589" s="89"/>
      <c r="I589" s="90"/>
      <c r="J589" s="12"/>
    </row>
    <row r="590" spans="3:10" ht="21" hidden="1" customHeight="1" x14ac:dyDescent="0.25">
      <c r="C590" s="214"/>
      <c r="D590" s="215"/>
      <c r="E590" s="215"/>
      <c r="F590" s="215"/>
      <c r="G590" s="215"/>
      <c r="H590" s="89"/>
      <c r="I590" s="90"/>
      <c r="J590" s="12"/>
    </row>
    <row r="591" spans="3:10" ht="21" hidden="1" customHeight="1" x14ac:dyDescent="0.25">
      <c r="C591" s="214"/>
      <c r="D591" s="215"/>
      <c r="E591" s="215"/>
      <c r="F591" s="215"/>
      <c r="G591" s="215"/>
      <c r="H591" s="89"/>
      <c r="I591" s="90"/>
      <c r="J591" s="12"/>
    </row>
    <row r="592" spans="3:10" ht="21" hidden="1" customHeight="1" x14ac:dyDescent="0.25">
      <c r="C592" s="214"/>
      <c r="D592" s="215"/>
      <c r="E592" s="215"/>
      <c r="F592" s="215"/>
      <c r="G592" s="215"/>
      <c r="H592" s="89"/>
      <c r="I592" s="90"/>
      <c r="J592" s="12"/>
    </row>
    <row r="593" spans="3:10" ht="21" hidden="1" customHeight="1" x14ac:dyDescent="0.25">
      <c r="C593" s="214"/>
      <c r="D593" s="215"/>
      <c r="E593" s="215"/>
      <c r="F593" s="215"/>
      <c r="G593" s="215"/>
      <c r="H593" s="89"/>
      <c r="I593" s="90"/>
      <c r="J593" s="12"/>
    </row>
    <row r="594" spans="3:10" ht="21" hidden="1" customHeight="1" x14ac:dyDescent="0.25">
      <c r="C594" s="214"/>
      <c r="D594" s="215"/>
      <c r="E594" s="215"/>
      <c r="F594" s="215"/>
      <c r="G594" s="215"/>
      <c r="H594" s="89"/>
      <c r="I594" s="90"/>
      <c r="J594" s="12"/>
    </row>
    <row r="595" spans="3:10" ht="21" hidden="1" customHeight="1" x14ac:dyDescent="0.25">
      <c r="C595" s="214"/>
      <c r="D595" s="215"/>
      <c r="E595" s="215"/>
      <c r="F595" s="215"/>
      <c r="G595" s="215"/>
      <c r="H595" s="89"/>
      <c r="I595" s="90"/>
      <c r="J595" s="12"/>
    </row>
    <row r="596" spans="3:10" ht="21" hidden="1" customHeight="1" x14ac:dyDescent="0.25">
      <c r="C596" s="214"/>
      <c r="D596" s="215"/>
      <c r="E596" s="215"/>
      <c r="F596" s="215"/>
      <c r="G596" s="215"/>
      <c r="H596" s="89"/>
      <c r="I596" s="90"/>
      <c r="J596" s="12"/>
    </row>
    <row r="597" spans="3:10" ht="21" hidden="1" customHeight="1" x14ac:dyDescent="0.25">
      <c r="C597" s="214"/>
      <c r="D597" s="215"/>
      <c r="E597" s="215"/>
      <c r="F597" s="215"/>
      <c r="G597" s="215"/>
      <c r="H597" s="89"/>
      <c r="I597" s="90"/>
      <c r="J597" s="12"/>
    </row>
    <row r="598" spans="3:10" ht="21" hidden="1" customHeight="1" x14ac:dyDescent="0.25">
      <c r="C598" s="214"/>
      <c r="D598" s="215"/>
      <c r="E598" s="215"/>
      <c r="F598" s="215"/>
      <c r="G598" s="215"/>
      <c r="H598" s="89"/>
      <c r="I598" s="90"/>
      <c r="J598" s="12"/>
    </row>
    <row r="599" spans="3:10" ht="21" hidden="1" customHeight="1" x14ac:dyDescent="0.25">
      <c r="C599" s="214"/>
      <c r="D599" s="215"/>
      <c r="E599" s="215"/>
      <c r="F599" s="215"/>
      <c r="G599" s="215"/>
      <c r="H599" s="89"/>
      <c r="I599" s="90"/>
      <c r="J599" s="12"/>
    </row>
    <row r="600" spans="3:10" ht="21" hidden="1" customHeight="1" x14ac:dyDescent="0.25">
      <c r="C600" s="214"/>
      <c r="D600" s="215"/>
      <c r="E600" s="215"/>
      <c r="F600" s="215"/>
      <c r="G600" s="215"/>
      <c r="H600" s="89"/>
      <c r="I600" s="90"/>
      <c r="J600" s="12"/>
    </row>
    <row r="601" spans="3:10" ht="21" hidden="1" customHeight="1" x14ac:dyDescent="0.25">
      <c r="C601" s="214"/>
      <c r="D601" s="215"/>
      <c r="E601" s="215"/>
      <c r="F601" s="215"/>
      <c r="G601" s="215"/>
      <c r="H601" s="89"/>
      <c r="I601" s="90"/>
      <c r="J601" s="12"/>
    </row>
    <row r="602" spans="3:10" ht="21" hidden="1" customHeight="1" x14ac:dyDescent="0.25">
      <c r="C602" s="214"/>
      <c r="D602" s="215"/>
      <c r="E602" s="215"/>
      <c r="F602" s="215"/>
      <c r="G602" s="215"/>
      <c r="H602" s="89"/>
      <c r="I602" s="90"/>
      <c r="J602" s="12"/>
    </row>
    <row r="603" spans="3:10" ht="21" hidden="1" customHeight="1" x14ac:dyDescent="0.25">
      <c r="C603" s="214"/>
      <c r="D603" s="215"/>
      <c r="E603" s="215"/>
      <c r="F603" s="215"/>
      <c r="G603" s="215"/>
      <c r="H603" s="89"/>
      <c r="I603" s="90"/>
      <c r="J603" s="12"/>
    </row>
    <row r="604" spans="3:10" ht="21" hidden="1" customHeight="1" x14ac:dyDescent="0.25">
      <c r="C604" s="214"/>
      <c r="D604" s="215"/>
      <c r="E604" s="215"/>
      <c r="F604" s="215"/>
      <c r="G604" s="215"/>
      <c r="H604" s="89"/>
      <c r="I604" s="90"/>
      <c r="J604" s="12"/>
    </row>
    <row r="605" spans="3:10" ht="21" hidden="1" customHeight="1" x14ac:dyDescent="0.25">
      <c r="C605" s="214"/>
      <c r="D605" s="215"/>
      <c r="E605" s="215"/>
      <c r="F605" s="215"/>
      <c r="G605" s="215"/>
      <c r="H605" s="89"/>
      <c r="I605" s="90"/>
      <c r="J605" s="12"/>
    </row>
    <row r="606" spans="3:10" ht="21" hidden="1" customHeight="1" x14ac:dyDescent="0.25">
      <c r="C606" s="214"/>
      <c r="D606" s="215"/>
      <c r="E606" s="215"/>
      <c r="F606" s="215"/>
      <c r="G606" s="215"/>
      <c r="H606" s="89"/>
      <c r="I606" s="90"/>
      <c r="J606" s="12"/>
    </row>
    <row r="607" spans="3:10" ht="21" hidden="1" customHeight="1" x14ac:dyDescent="0.25">
      <c r="C607" s="214"/>
      <c r="D607" s="215"/>
      <c r="E607" s="215"/>
      <c r="F607" s="215"/>
      <c r="G607" s="215"/>
      <c r="H607" s="89"/>
      <c r="I607" s="90"/>
      <c r="J607" s="12"/>
    </row>
    <row r="608" spans="3:10" ht="21" hidden="1" customHeight="1" x14ac:dyDescent="0.25">
      <c r="C608" s="214"/>
      <c r="D608" s="215"/>
      <c r="E608" s="215"/>
      <c r="F608" s="215"/>
      <c r="G608" s="215"/>
      <c r="H608" s="89"/>
      <c r="I608" s="90"/>
      <c r="J608" s="12"/>
    </row>
    <row r="609" spans="3:10" ht="21" hidden="1" customHeight="1" x14ac:dyDescent="0.25">
      <c r="C609" s="214"/>
      <c r="D609" s="215"/>
      <c r="E609" s="215"/>
      <c r="F609" s="215"/>
      <c r="G609" s="215"/>
      <c r="H609" s="89"/>
      <c r="I609" s="90"/>
      <c r="J609" s="12"/>
    </row>
    <row r="610" spans="3:10" ht="21" hidden="1" customHeight="1" x14ac:dyDescent="0.25">
      <c r="C610" s="214"/>
      <c r="D610" s="215"/>
      <c r="E610" s="215"/>
      <c r="F610" s="215"/>
      <c r="G610" s="215"/>
      <c r="H610" s="89"/>
      <c r="I610" s="90"/>
      <c r="J610" s="12"/>
    </row>
    <row r="611" spans="3:10" ht="21" hidden="1" customHeight="1" x14ac:dyDescent="0.25">
      <c r="C611" s="214"/>
      <c r="D611" s="215"/>
      <c r="E611" s="215"/>
      <c r="F611" s="215"/>
      <c r="G611" s="215"/>
      <c r="H611" s="89"/>
      <c r="I611" s="90"/>
      <c r="J611" s="12"/>
    </row>
    <row r="612" spans="3:10" ht="21" hidden="1" customHeight="1" x14ac:dyDescent="0.25">
      <c r="C612" s="214"/>
      <c r="D612" s="215"/>
      <c r="E612" s="215"/>
      <c r="F612" s="215"/>
      <c r="G612" s="215"/>
      <c r="H612" s="89"/>
      <c r="I612" s="90"/>
      <c r="J612" s="12"/>
    </row>
    <row r="613" spans="3:10" ht="21" hidden="1" customHeight="1" x14ac:dyDescent="0.25">
      <c r="C613" s="214"/>
      <c r="D613" s="215"/>
      <c r="E613" s="215"/>
      <c r="F613" s="215"/>
      <c r="G613" s="215"/>
      <c r="H613" s="89"/>
      <c r="I613" s="90"/>
      <c r="J613" s="12"/>
    </row>
    <row r="614" spans="3:10" ht="21" hidden="1" customHeight="1" x14ac:dyDescent="0.25">
      <c r="C614" s="214"/>
      <c r="D614" s="215"/>
      <c r="E614" s="215"/>
      <c r="F614" s="215"/>
      <c r="G614" s="215"/>
      <c r="H614" s="89"/>
      <c r="I614" s="90"/>
      <c r="J614" s="12"/>
    </row>
    <row r="615" spans="3:10" ht="21" hidden="1" customHeight="1" x14ac:dyDescent="0.25">
      <c r="C615" s="214"/>
      <c r="D615" s="215"/>
      <c r="E615" s="215"/>
      <c r="F615" s="215"/>
      <c r="G615" s="215"/>
      <c r="H615" s="89"/>
      <c r="I615" s="90"/>
      <c r="J615" s="12"/>
    </row>
    <row r="616" spans="3:10" ht="21" hidden="1" customHeight="1" x14ac:dyDescent="0.25">
      <c r="C616" s="214"/>
      <c r="D616" s="215"/>
      <c r="E616" s="215"/>
      <c r="F616" s="215"/>
      <c r="G616" s="215"/>
      <c r="H616" s="89"/>
      <c r="I616" s="90"/>
      <c r="J616" s="12"/>
    </row>
    <row r="617" spans="3:10" ht="21" hidden="1" customHeight="1" x14ac:dyDescent="0.25">
      <c r="C617" s="214"/>
      <c r="D617" s="215"/>
      <c r="E617" s="215"/>
      <c r="F617" s="215"/>
      <c r="G617" s="215"/>
      <c r="H617" s="89"/>
      <c r="I617" s="90"/>
      <c r="J617" s="12"/>
    </row>
    <row r="618" spans="3:10" ht="21" hidden="1" customHeight="1" x14ac:dyDescent="0.25">
      <c r="C618" s="214"/>
      <c r="D618" s="215"/>
      <c r="E618" s="215"/>
      <c r="F618" s="215"/>
      <c r="G618" s="215"/>
      <c r="H618" s="89"/>
      <c r="I618" s="90"/>
      <c r="J618" s="12"/>
    </row>
    <row r="619" spans="3:10" ht="21" hidden="1" customHeight="1" x14ac:dyDescent="0.25">
      <c r="C619" s="214"/>
      <c r="D619" s="215"/>
      <c r="E619" s="215"/>
      <c r="F619" s="215"/>
      <c r="G619" s="215"/>
      <c r="H619" s="89"/>
      <c r="I619" s="90"/>
      <c r="J619" s="12"/>
    </row>
    <row r="620" spans="3:10" ht="21" hidden="1" customHeight="1" x14ac:dyDescent="0.25">
      <c r="C620" s="214"/>
      <c r="D620" s="215"/>
      <c r="E620" s="215"/>
      <c r="F620" s="215"/>
      <c r="G620" s="215"/>
      <c r="H620" s="89"/>
      <c r="I620" s="90"/>
      <c r="J620" s="12"/>
    </row>
    <row r="621" spans="3:10" ht="21" hidden="1" customHeight="1" x14ac:dyDescent="0.25">
      <c r="C621" s="214"/>
      <c r="D621" s="215"/>
      <c r="E621" s="215"/>
      <c r="F621" s="215"/>
      <c r="G621" s="215"/>
      <c r="H621" s="89"/>
      <c r="I621" s="90"/>
      <c r="J621" s="12"/>
    </row>
    <row r="622" spans="3:10" ht="21" hidden="1" customHeight="1" x14ac:dyDescent="0.25">
      <c r="C622" s="214"/>
      <c r="D622" s="215"/>
      <c r="E622" s="215"/>
      <c r="F622" s="215"/>
      <c r="G622" s="215"/>
      <c r="H622" s="89"/>
      <c r="I622" s="90"/>
      <c r="J622" s="12"/>
    </row>
    <row r="623" spans="3:10" ht="21" hidden="1" customHeight="1" x14ac:dyDescent="0.25">
      <c r="C623" s="214"/>
      <c r="D623" s="215"/>
      <c r="E623" s="215"/>
      <c r="F623" s="215"/>
      <c r="G623" s="215"/>
      <c r="H623" s="89"/>
      <c r="I623" s="90"/>
      <c r="J623" s="12"/>
    </row>
    <row r="624" spans="3:10" ht="21" hidden="1" customHeight="1" x14ac:dyDescent="0.25">
      <c r="C624" s="214"/>
      <c r="D624" s="215"/>
      <c r="E624" s="215"/>
      <c r="F624" s="215"/>
      <c r="G624" s="215"/>
      <c r="H624" s="89"/>
      <c r="I624" s="90"/>
      <c r="J624" s="12"/>
    </row>
    <row r="625" spans="3:10" ht="21" hidden="1" customHeight="1" x14ac:dyDescent="0.25">
      <c r="C625" s="214"/>
      <c r="D625" s="215"/>
      <c r="E625" s="215"/>
      <c r="F625" s="215"/>
      <c r="G625" s="215"/>
      <c r="H625" s="89"/>
      <c r="I625" s="90"/>
      <c r="J625" s="12"/>
    </row>
    <row r="626" spans="3:10" ht="21" hidden="1" customHeight="1" x14ac:dyDescent="0.25">
      <c r="C626" s="214"/>
      <c r="D626" s="215"/>
      <c r="E626" s="215"/>
      <c r="F626" s="215"/>
      <c r="G626" s="215"/>
      <c r="H626" s="89"/>
      <c r="I626" s="90"/>
      <c r="J626" s="12"/>
    </row>
    <row r="627" spans="3:10" ht="21" hidden="1" customHeight="1" x14ac:dyDescent="0.25">
      <c r="C627" s="214"/>
      <c r="D627" s="215"/>
      <c r="E627" s="215"/>
      <c r="F627" s="215"/>
      <c r="G627" s="215"/>
      <c r="H627" s="89"/>
      <c r="I627" s="90"/>
      <c r="J627" s="12"/>
    </row>
    <row r="628" spans="3:10" ht="21" hidden="1" customHeight="1" x14ac:dyDescent="0.25">
      <c r="C628" s="214"/>
      <c r="D628" s="215"/>
      <c r="E628" s="215"/>
      <c r="F628" s="215"/>
      <c r="G628" s="215"/>
      <c r="H628" s="89"/>
      <c r="I628" s="90"/>
      <c r="J628" s="12"/>
    </row>
    <row r="629" spans="3:10" ht="21" hidden="1" customHeight="1" x14ac:dyDescent="0.25">
      <c r="C629" s="214"/>
      <c r="D629" s="215"/>
      <c r="E629" s="215"/>
      <c r="F629" s="215"/>
      <c r="G629" s="215"/>
      <c r="H629" s="89"/>
      <c r="I629" s="90"/>
      <c r="J629" s="12"/>
    </row>
    <row r="630" spans="3:10" ht="21" hidden="1" customHeight="1" x14ac:dyDescent="0.25">
      <c r="C630" s="214"/>
      <c r="D630" s="215"/>
      <c r="E630" s="215"/>
      <c r="F630" s="215"/>
      <c r="G630" s="215"/>
      <c r="H630" s="89"/>
      <c r="I630" s="90"/>
      <c r="J630" s="12"/>
    </row>
    <row r="631" spans="3:10" ht="21" hidden="1" customHeight="1" x14ac:dyDescent="0.25">
      <c r="C631" s="214"/>
      <c r="D631" s="215"/>
      <c r="E631" s="215"/>
      <c r="F631" s="215"/>
      <c r="G631" s="215"/>
      <c r="H631" s="89"/>
      <c r="I631" s="90"/>
      <c r="J631" s="12"/>
    </row>
    <row r="632" spans="3:10" ht="21" hidden="1" customHeight="1" x14ac:dyDescent="0.25">
      <c r="C632" s="214"/>
      <c r="D632" s="215"/>
      <c r="E632" s="215"/>
      <c r="F632" s="215"/>
      <c r="G632" s="215"/>
      <c r="H632" s="89"/>
      <c r="I632" s="90"/>
      <c r="J632" s="12"/>
    </row>
    <row r="633" spans="3:10" ht="21" hidden="1" customHeight="1" x14ac:dyDescent="0.25">
      <c r="C633" s="214"/>
      <c r="D633" s="215"/>
      <c r="E633" s="215"/>
      <c r="F633" s="215"/>
      <c r="G633" s="215"/>
      <c r="H633" s="89"/>
      <c r="I633" s="90"/>
      <c r="J633" s="12"/>
    </row>
    <row r="634" spans="3:10" ht="21" hidden="1" customHeight="1" x14ac:dyDescent="0.25">
      <c r="C634" s="214"/>
      <c r="D634" s="215"/>
      <c r="E634" s="215"/>
      <c r="F634" s="215"/>
      <c r="G634" s="215"/>
      <c r="H634" s="89"/>
      <c r="I634" s="90"/>
      <c r="J634" s="12"/>
    </row>
    <row r="635" spans="3:10" ht="21" hidden="1" customHeight="1" x14ac:dyDescent="0.25">
      <c r="C635" s="214"/>
      <c r="D635" s="215"/>
      <c r="E635" s="215"/>
      <c r="F635" s="215"/>
      <c r="G635" s="215"/>
      <c r="H635" s="89"/>
      <c r="I635" s="90"/>
      <c r="J635" s="12"/>
    </row>
    <row r="636" spans="3:10" ht="21" hidden="1" customHeight="1" x14ac:dyDescent="0.25">
      <c r="C636" s="214"/>
      <c r="D636" s="215"/>
      <c r="E636" s="215"/>
      <c r="F636" s="215"/>
      <c r="G636" s="215"/>
      <c r="H636" s="89"/>
      <c r="I636" s="90"/>
      <c r="J636" s="12"/>
    </row>
    <row r="637" spans="3:10" ht="21" hidden="1" customHeight="1" x14ac:dyDescent="0.25">
      <c r="C637" s="214"/>
      <c r="D637" s="215"/>
      <c r="E637" s="215"/>
      <c r="F637" s="215"/>
      <c r="G637" s="215"/>
      <c r="H637" s="89"/>
      <c r="I637" s="90"/>
      <c r="J637" s="12"/>
    </row>
    <row r="638" spans="3:10" ht="21" hidden="1" customHeight="1" x14ac:dyDescent="0.25">
      <c r="C638" s="214"/>
      <c r="D638" s="215"/>
      <c r="E638" s="215"/>
      <c r="F638" s="215"/>
      <c r="G638" s="215"/>
      <c r="H638" s="89"/>
      <c r="I638" s="90"/>
      <c r="J638" s="12"/>
    </row>
    <row r="639" spans="3:10" ht="21" hidden="1" customHeight="1" x14ac:dyDescent="0.25">
      <c r="C639" s="214"/>
      <c r="D639" s="215"/>
      <c r="E639" s="215"/>
      <c r="F639" s="215"/>
      <c r="G639" s="215"/>
      <c r="H639" s="89"/>
      <c r="I639" s="90"/>
      <c r="J639" s="12"/>
    </row>
    <row r="640" spans="3:10" ht="21" hidden="1" customHeight="1" x14ac:dyDescent="0.25">
      <c r="C640" s="214"/>
      <c r="D640" s="215"/>
      <c r="E640" s="215"/>
      <c r="F640" s="215"/>
      <c r="G640" s="215"/>
      <c r="H640" s="89"/>
      <c r="I640" s="90"/>
      <c r="J640" s="12"/>
    </row>
    <row r="641" spans="3:10" ht="21" hidden="1" customHeight="1" x14ac:dyDescent="0.25">
      <c r="C641" s="214"/>
      <c r="D641" s="215"/>
      <c r="E641" s="215"/>
      <c r="F641" s="215"/>
      <c r="G641" s="215"/>
      <c r="H641" s="89"/>
      <c r="I641" s="90"/>
      <c r="J641" s="12"/>
    </row>
    <row r="642" spans="3:10" ht="21" hidden="1" customHeight="1" x14ac:dyDescent="0.25">
      <c r="C642" s="214"/>
      <c r="D642" s="215"/>
      <c r="E642" s="215"/>
      <c r="F642" s="215"/>
      <c r="G642" s="215"/>
      <c r="H642" s="89"/>
      <c r="I642" s="90"/>
      <c r="J642" s="12"/>
    </row>
    <row r="643" spans="3:10" ht="21" hidden="1" customHeight="1" x14ac:dyDescent="0.25">
      <c r="C643" s="214"/>
      <c r="D643" s="215"/>
      <c r="E643" s="215"/>
      <c r="F643" s="215"/>
      <c r="G643" s="215"/>
      <c r="H643" s="89"/>
      <c r="I643" s="90"/>
      <c r="J643" s="12"/>
    </row>
    <row r="644" spans="3:10" ht="21" hidden="1" customHeight="1" x14ac:dyDescent="0.25">
      <c r="C644" s="214"/>
      <c r="D644" s="215"/>
      <c r="E644" s="215"/>
      <c r="F644" s="215"/>
      <c r="G644" s="215"/>
      <c r="H644" s="89"/>
      <c r="I644" s="90"/>
      <c r="J644" s="12"/>
    </row>
    <row r="645" spans="3:10" ht="21" hidden="1" customHeight="1" x14ac:dyDescent="0.25">
      <c r="C645" s="214"/>
      <c r="D645" s="215"/>
      <c r="E645" s="215"/>
      <c r="F645" s="215"/>
      <c r="G645" s="215"/>
      <c r="H645" s="89"/>
      <c r="I645" s="90"/>
      <c r="J645" s="12"/>
    </row>
    <row r="646" spans="3:10" ht="21" hidden="1" customHeight="1" x14ac:dyDescent="0.25">
      <c r="C646" s="214"/>
      <c r="D646" s="215"/>
      <c r="E646" s="215"/>
      <c r="F646" s="215"/>
      <c r="G646" s="215"/>
      <c r="H646" s="89"/>
      <c r="I646" s="90"/>
      <c r="J646" s="12"/>
    </row>
    <row r="647" spans="3:10" ht="21" hidden="1" customHeight="1" x14ac:dyDescent="0.25">
      <c r="C647" s="214"/>
      <c r="D647" s="215"/>
      <c r="E647" s="215"/>
      <c r="F647" s="215"/>
      <c r="G647" s="215"/>
      <c r="H647" s="89"/>
      <c r="I647" s="90"/>
      <c r="J647" s="12"/>
    </row>
    <row r="648" spans="3:10" ht="21" hidden="1" customHeight="1" x14ac:dyDescent="0.25">
      <c r="C648" s="214"/>
      <c r="D648" s="215"/>
      <c r="E648" s="215"/>
      <c r="F648" s="215"/>
      <c r="G648" s="215"/>
      <c r="H648" s="89"/>
      <c r="I648" s="90"/>
      <c r="J648" s="12"/>
    </row>
    <row r="649" spans="3:10" ht="21" hidden="1" customHeight="1" x14ac:dyDescent="0.25">
      <c r="C649" s="214"/>
      <c r="D649" s="215"/>
      <c r="E649" s="215"/>
      <c r="F649" s="215"/>
      <c r="G649" s="215"/>
      <c r="H649" s="89"/>
      <c r="I649" s="90"/>
      <c r="J649" s="12"/>
    </row>
    <row r="650" spans="3:10" ht="21" hidden="1" customHeight="1" x14ac:dyDescent="0.25">
      <c r="C650" s="214"/>
      <c r="D650" s="215"/>
      <c r="E650" s="215"/>
      <c r="F650" s="215"/>
      <c r="G650" s="215"/>
      <c r="H650" s="89"/>
      <c r="I650" s="90"/>
      <c r="J650" s="12"/>
    </row>
    <row r="651" spans="3:10" ht="21" hidden="1" customHeight="1" x14ac:dyDescent="0.25">
      <c r="C651" s="214"/>
      <c r="D651" s="215"/>
      <c r="E651" s="215"/>
      <c r="F651" s="215"/>
      <c r="G651" s="215"/>
      <c r="H651" s="89"/>
      <c r="I651" s="90"/>
      <c r="J651" s="12"/>
    </row>
    <row r="652" spans="3:10" ht="21" hidden="1" customHeight="1" x14ac:dyDescent="0.25">
      <c r="C652" s="214"/>
      <c r="D652" s="215"/>
      <c r="E652" s="215"/>
      <c r="F652" s="215"/>
      <c r="G652" s="215"/>
      <c r="H652" s="89"/>
      <c r="I652" s="90"/>
      <c r="J652" s="12"/>
    </row>
    <row r="653" spans="3:10" ht="21" hidden="1" customHeight="1" x14ac:dyDescent="0.25">
      <c r="C653" s="214"/>
      <c r="D653" s="215"/>
      <c r="E653" s="215"/>
      <c r="F653" s="215"/>
      <c r="G653" s="215"/>
      <c r="H653" s="89"/>
      <c r="I653" s="90"/>
      <c r="J653" s="12"/>
    </row>
    <row r="654" spans="3:10" ht="21" hidden="1" customHeight="1" x14ac:dyDescent="0.25">
      <c r="C654" s="214"/>
      <c r="D654" s="215"/>
      <c r="E654" s="215"/>
      <c r="F654" s="215"/>
      <c r="G654" s="215"/>
      <c r="H654" s="89"/>
      <c r="I654" s="90"/>
      <c r="J654" s="12"/>
    </row>
    <row r="655" spans="3:10" ht="21" hidden="1" customHeight="1" x14ac:dyDescent="0.25">
      <c r="C655" s="214"/>
      <c r="D655" s="215"/>
      <c r="E655" s="215"/>
      <c r="F655" s="215"/>
      <c r="G655" s="215"/>
      <c r="H655" s="89"/>
      <c r="I655" s="90"/>
      <c r="J655" s="12"/>
    </row>
    <row r="656" spans="3:10" ht="21" hidden="1" customHeight="1" x14ac:dyDescent="0.25">
      <c r="C656" s="214"/>
      <c r="D656" s="215"/>
      <c r="E656" s="215"/>
      <c r="F656" s="215"/>
      <c r="G656" s="215"/>
      <c r="H656" s="89"/>
      <c r="I656" s="90"/>
      <c r="J656" s="12"/>
    </row>
    <row r="657" spans="3:10" ht="21" hidden="1" customHeight="1" x14ac:dyDescent="0.25">
      <c r="C657" s="214"/>
      <c r="D657" s="215"/>
      <c r="E657" s="215"/>
      <c r="F657" s="215"/>
      <c r="G657" s="215"/>
      <c r="H657" s="89"/>
      <c r="I657" s="90"/>
      <c r="J657" s="12"/>
    </row>
    <row r="658" spans="3:10" ht="21" hidden="1" customHeight="1" x14ac:dyDescent="0.25">
      <c r="C658" s="214"/>
      <c r="D658" s="215"/>
      <c r="E658" s="215"/>
      <c r="F658" s="215"/>
      <c r="G658" s="215"/>
      <c r="H658" s="89"/>
      <c r="I658" s="90"/>
      <c r="J658" s="12"/>
    </row>
    <row r="659" spans="3:10" ht="21" hidden="1" customHeight="1" x14ac:dyDescent="0.25">
      <c r="C659" s="214"/>
      <c r="D659" s="215"/>
      <c r="E659" s="215"/>
      <c r="F659" s="215"/>
      <c r="G659" s="215"/>
      <c r="H659" s="89"/>
      <c r="I659" s="90"/>
      <c r="J659" s="12"/>
    </row>
    <row r="660" spans="3:10" ht="21" hidden="1" customHeight="1" x14ac:dyDescent="0.25">
      <c r="C660" s="214"/>
      <c r="D660" s="215"/>
      <c r="E660" s="215"/>
      <c r="F660" s="215"/>
      <c r="G660" s="215"/>
      <c r="H660" s="89"/>
      <c r="I660" s="90"/>
      <c r="J660" s="12"/>
    </row>
    <row r="661" spans="3:10" ht="21" hidden="1" customHeight="1" x14ac:dyDescent="0.25">
      <c r="C661" s="214"/>
      <c r="D661" s="215"/>
      <c r="E661" s="215"/>
      <c r="F661" s="215"/>
      <c r="G661" s="215"/>
      <c r="H661" s="89"/>
      <c r="I661" s="90"/>
      <c r="J661" s="12"/>
    </row>
    <row r="662" spans="3:10" ht="21" hidden="1" customHeight="1" x14ac:dyDescent="0.25">
      <c r="C662" s="214"/>
      <c r="D662" s="215"/>
      <c r="E662" s="215"/>
      <c r="F662" s="215"/>
      <c r="G662" s="215"/>
      <c r="H662" s="89"/>
      <c r="I662" s="90"/>
      <c r="J662" s="12"/>
    </row>
    <row r="663" spans="3:10" ht="21" hidden="1" customHeight="1" x14ac:dyDescent="0.25">
      <c r="C663" s="214"/>
      <c r="D663" s="215"/>
      <c r="E663" s="215"/>
      <c r="F663" s="215"/>
      <c r="G663" s="215"/>
      <c r="H663" s="89"/>
      <c r="I663" s="90"/>
      <c r="J663" s="12"/>
    </row>
    <row r="664" spans="3:10" ht="21" hidden="1" customHeight="1" x14ac:dyDescent="0.25">
      <c r="C664" s="214"/>
      <c r="D664" s="215"/>
      <c r="E664" s="215"/>
      <c r="F664" s="215"/>
      <c r="G664" s="215"/>
      <c r="H664" s="89"/>
      <c r="I664" s="90"/>
      <c r="J664" s="12"/>
    </row>
    <row r="665" spans="3:10" ht="21" hidden="1" customHeight="1" x14ac:dyDescent="0.25">
      <c r="C665" s="214"/>
      <c r="D665" s="215"/>
      <c r="E665" s="215"/>
      <c r="F665" s="215"/>
      <c r="G665" s="215"/>
      <c r="H665" s="89"/>
      <c r="I665" s="90"/>
      <c r="J665" s="12"/>
    </row>
    <row r="666" spans="3:10" ht="21" hidden="1" customHeight="1" x14ac:dyDescent="0.25">
      <c r="C666" s="214"/>
      <c r="D666" s="215"/>
      <c r="E666" s="215"/>
      <c r="F666" s="215"/>
      <c r="G666" s="215"/>
      <c r="H666" s="89"/>
      <c r="I666" s="90"/>
      <c r="J666" s="12"/>
    </row>
    <row r="667" spans="3:10" ht="21" hidden="1" customHeight="1" x14ac:dyDescent="0.25">
      <c r="C667" s="214"/>
      <c r="D667" s="215"/>
      <c r="E667" s="215"/>
      <c r="F667" s="215"/>
      <c r="G667" s="215"/>
      <c r="H667" s="89"/>
      <c r="I667" s="90"/>
      <c r="J667" s="12"/>
    </row>
    <row r="668" spans="3:10" ht="21" hidden="1" customHeight="1" x14ac:dyDescent="0.25">
      <c r="C668" s="214"/>
      <c r="D668" s="215"/>
      <c r="E668" s="215"/>
      <c r="F668" s="215"/>
      <c r="G668" s="215"/>
      <c r="H668" s="89"/>
      <c r="I668" s="90"/>
      <c r="J668" s="12"/>
    </row>
    <row r="669" spans="3:10" ht="21" hidden="1" customHeight="1" x14ac:dyDescent="0.25">
      <c r="C669" s="214"/>
      <c r="D669" s="215"/>
      <c r="E669" s="215"/>
      <c r="F669" s="215"/>
      <c r="G669" s="215"/>
      <c r="H669" s="89"/>
      <c r="I669" s="90"/>
      <c r="J669" s="12"/>
    </row>
    <row r="670" spans="3:10" ht="21" hidden="1" customHeight="1" x14ac:dyDescent="0.25">
      <c r="C670" s="214"/>
      <c r="D670" s="215"/>
      <c r="E670" s="215"/>
      <c r="F670" s="215"/>
      <c r="G670" s="215"/>
      <c r="H670" s="89"/>
      <c r="I670" s="90"/>
      <c r="J670" s="12"/>
    </row>
    <row r="671" spans="3:10" ht="21" hidden="1" customHeight="1" x14ac:dyDescent="0.25">
      <c r="C671" s="214"/>
      <c r="D671" s="215"/>
      <c r="E671" s="215"/>
      <c r="F671" s="215"/>
      <c r="G671" s="215"/>
      <c r="H671" s="89"/>
      <c r="I671" s="90"/>
      <c r="J671" s="12"/>
    </row>
    <row r="672" spans="3:10" ht="21" hidden="1" customHeight="1" x14ac:dyDescent="0.25">
      <c r="C672" s="214"/>
      <c r="D672" s="215"/>
      <c r="E672" s="215"/>
      <c r="F672" s="215"/>
      <c r="G672" s="215"/>
      <c r="H672" s="89"/>
      <c r="I672" s="90"/>
      <c r="J672" s="12"/>
    </row>
    <row r="673" spans="3:10" ht="21" hidden="1" customHeight="1" x14ac:dyDescent="0.25">
      <c r="C673" s="214"/>
      <c r="D673" s="215"/>
      <c r="E673" s="215"/>
      <c r="F673" s="215"/>
      <c r="G673" s="215"/>
      <c r="H673" s="89"/>
      <c r="I673" s="90"/>
      <c r="J673" s="12"/>
    </row>
    <row r="674" spans="3:10" ht="21" hidden="1" customHeight="1" x14ac:dyDescent="0.25">
      <c r="C674" s="214"/>
      <c r="D674" s="215"/>
      <c r="E674" s="215"/>
      <c r="F674" s="215"/>
      <c r="G674" s="215"/>
      <c r="H674" s="89"/>
      <c r="I674" s="90"/>
      <c r="J674" s="12"/>
    </row>
    <row r="675" spans="3:10" ht="21" hidden="1" customHeight="1" x14ac:dyDescent="0.25">
      <c r="C675" s="214"/>
      <c r="D675" s="215"/>
      <c r="E675" s="215"/>
      <c r="F675" s="215"/>
      <c r="G675" s="215"/>
      <c r="H675" s="89"/>
      <c r="I675" s="90"/>
      <c r="J675" s="12"/>
    </row>
    <row r="676" spans="3:10" ht="21" hidden="1" customHeight="1" x14ac:dyDescent="0.25">
      <c r="C676" s="214"/>
      <c r="D676" s="215"/>
      <c r="E676" s="215"/>
      <c r="F676" s="215"/>
      <c r="G676" s="215"/>
      <c r="H676" s="89"/>
      <c r="I676" s="90"/>
      <c r="J676" s="12"/>
    </row>
    <row r="677" spans="3:10" ht="21" hidden="1" customHeight="1" x14ac:dyDescent="0.25">
      <c r="C677" s="214"/>
      <c r="D677" s="215"/>
      <c r="E677" s="215"/>
      <c r="F677" s="215"/>
      <c r="G677" s="215"/>
      <c r="H677" s="89"/>
      <c r="I677" s="90"/>
      <c r="J677" s="12"/>
    </row>
    <row r="678" spans="3:10" ht="21" hidden="1" customHeight="1" x14ac:dyDescent="0.25">
      <c r="C678" s="214"/>
      <c r="D678" s="215"/>
      <c r="E678" s="215"/>
      <c r="F678" s="215"/>
      <c r="G678" s="215"/>
      <c r="H678" s="89"/>
      <c r="I678" s="90"/>
      <c r="J678" s="12"/>
    </row>
    <row r="679" spans="3:10" ht="21" hidden="1" customHeight="1" x14ac:dyDescent="0.25">
      <c r="C679" s="214"/>
      <c r="D679" s="215"/>
      <c r="E679" s="215"/>
      <c r="F679" s="215"/>
      <c r="G679" s="215"/>
      <c r="H679" s="89"/>
      <c r="I679" s="90"/>
      <c r="J679" s="12"/>
    </row>
    <row r="680" spans="3:10" ht="21" hidden="1" customHeight="1" x14ac:dyDescent="0.25">
      <c r="C680" s="214"/>
      <c r="D680" s="215"/>
      <c r="E680" s="215"/>
      <c r="F680" s="215"/>
      <c r="G680" s="215"/>
      <c r="H680" s="89"/>
      <c r="I680" s="90"/>
      <c r="J680" s="12"/>
    </row>
    <row r="681" spans="3:10" ht="21" hidden="1" customHeight="1" x14ac:dyDescent="0.25">
      <c r="C681" s="214"/>
      <c r="D681" s="215"/>
      <c r="E681" s="215"/>
      <c r="F681" s="215"/>
      <c r="G681" s="215"/>
      <c r="H681" s="89"/>
      <c r="I681" s="90"/>
      <c r="J681" s="12"/>
    </row>
    <row r="682" spans="3:10" ht="21" hidden="1" customHeight="1" x14ac:dyDescent="0.25">
      <c r="C682" s="214"/>
      <c r="D682" s="215"/>
      <c r="E682" s="215"/>
      <c r="F682" s="215"/>
      <c r="G682" s="215"/>
      <c r="H682" s="89"/>
      <c r="I682" s="90"/>
      <c r="J682" s="12"/>
    </row>
    <row r="683" spans="3:10" ht="21" hidden="1" customHeight="1" x14ac:dyDescent="0.25">
      <c r="C683" s="214"/>
      <c r="D683" s="215"/>
      <c r="E683" s="215"/>
      <c r="F683" s="215"/>
      <c r="G683" s="215"/>
      <c r="H683" s="89"/>
      <c r="I683" s="90"/>
      <c r="J683" s="12"/>
    </row>
    <row r="684" spans="3:10" ht="21" hidden="1" customHeight="1" x14ac:dyDescent="0.25">
      <c r="C684" s="214"/>
      <c r="D684" s="215"/>
      <c r="E684" s="215"/>
      <c r="F684" s="215"/>
      <c r="G684" s="215"/>
      <c r="H684" s="89"/>
      <c r="I684" s="90"/>
      <c r="J684" s="12"/>
    </row>
    <row r="685" spans="3:10" ht="21" hidden="1" customHeight="1" x14ac:dyDescent="0.25">
      <c r="C685" s="214"/>
      <c r="D685" s="215"/>
      <c r="E685" s="215"/>
      <c r="F685" s="215"/>
      <c r="G685" s="215"/>
      <c r="H685" s="89"/>
      <c r="I685" s="90"/>
      <c r="J685" s="12"/>
    </row>
    <row r="686" spans="3:10" ht="21" hidden="1" customHeight="1" x14ac:dyDescent="0.25">
      <c r="C686" s="214"/>
      <c r="D686" s="215"/>
      <c r="E686" s="215"/>
      <c r="F686" s="215"/>
      <c r="G686" s="215"/>
      <c r="H686" s="89"/>
      <c r="I686" s="90"/>
      <c r="J686" s="12"/>
    </row>
    <row r="687" spans="3:10" ht="21" hidden="1" customHeight="1" x14ac:dyDescent="0.25">
      <c r="C687" s="214"/>
      <c r="D687" s="215"/>
      <c r="E687" s="215"/>
      <c r="F687" s="215"/>
      <c r="G687" s="215"/>
      <c r="H687" s="89"/>
      <c r="I687" s="90"/>
      <c r="J687" s="12"/>
    </row>
    <row r="688" spans="3:10" ht="21" hidden="1" customHeight="1" x14ac:dyDescent="0.25">
      <c r="C688" s="214"/>
      <c r="D688" s="215"/>
      <c r="E688" s="215"/>
      <c r="F688" s="215"/>
      <c r="G688" s="215"/>
      <c r="H688" s="89"/>
      <c r="I688" s="90"/>
      <c r="J688" s="12"/>
    </row>
    <row r="689" spans="3:10" ht="21" hidden="1" customHeight="1" x14ac:dyDescent="0.25">
      <c r="C689" s="214"/>
      <c r="D689" s="215"/>
      <c r="E689" s="215"/>
      <c r="F689" s="215"/>
      <c r="G689" s="215"/>
      <c r="H689" s="89"/>
      <c r="I689" s="90"/>
      <c r="J689" s="12"/>
    </row>
    <row r="690" spans="3:10" ht="21" hidden="1" customHeight="1" x14ac:dyDescent="0.25">
      <c r="C690" s="214"/>
      <c r="D690" s="215"/>
      <c r="E690" s="215"/>
      <c r="F690" s="215"/>
      <c r="G690" s="215"/>
      <c r="H690" s="89"/>
      <c r="I690" s="90"/>
      <c r="J690" s="12"/>
    </row>
    <row r="691" spans="3:10" ht="21" hidden="1" customHeight="1" x14ac:dyDescent="0.25">
      <c r="C691" s="214"/>
      <c r="D691" s="215"/>
      <c r="E691" s="215"/>
      <c r="F691" s="215"/>
      <c r="G691" s="215"/>
      <c r="H691" s="89"/>
      <c r="I691" s="90"/>
      <c r="J691" s="12"/>
    </row>
    <row r="692" spans="3:10" ht="21" hidden="1" customHeight="1" x14ac:dyDescent="0.25">
      <c r="C692" s="214"/>
      <c r="D692" s="215"/>
      <c r="E692" s="215"/>
      <c r="F692" s="215"/>
      <c r="G692" s="215"/>
      <c r="H692" s="89"/>
      <c r="I692" s="90"/>
      <c r="J692" s="12"/>
    </row>
    <row r="693" spans="3:10" ht="21" hidden="1" customHeight="1" x14ac:dyDescent="0.25">
      <c r="C693" s="214"/>
      <c r="D693" s="215"/>
      <c r="E693" s="215"/>
      <c r="F693" s="215"/>
      <c r="G693" s="215"/>
      <c r="H693" s="89"/>
      <c r="I693" s="90"/>
      <c r="J693" s="12"/>
    </row>
    <row r="694" spans="3:10" ht="21" hidden="1" customHeight="1" x14ac:dyDescent="0.25">
      <c r="C694" s="214"/>
      <c r="D694" s="215"/>
      <c r="E694" s="215"/>
      <c r="F694" s="215"/>
      <c r="G694" s="215"/>
      <c r="H694" s="89"/>
      <c r="I694" s="90"/>
      <c r="J694" s="12"/>
    </row>
    <row r="695" spans="3:10" ht="21" hidden="1" customHeight="1" x14ac:dyDescent="0.25">
      <c r="C695" s="214"/>
      <c r="D695" s="215"/>
      <c r="E695" s="215"/>
      <c r="F695" s="215"/>
      <c r="G695" s="215"/>
      <c r="H695" s="89"/>
      <c r="I695" s="90"/>
      <c r="J695" s="12"/>
    </row>
    <row r="696" spans="3:10" ht="21" hidden="1" customHeight="1" x14ac:dyDescent="0.25">
      <c r="C696" s="214"/>
      <c r="D696" s="215"/>
      <c r="E696" s="215"/>
      <c r="F696" s="215"/>
      <c r="G696" s="215"/>
      <c r="H696" s="89"/>
      <c r="I696" s="90"/>
      <c r="J696" s="12"/>
    </row>
    <row r="697" spans="3:10" ht="21" hidden="1" customHeight="1" x14ac:dyDescent="0.25">
      <c r="C697" s="214"/>
      <c r="D697" s="215"/>
      <c r="E697" s="215"/>
      <c r="F697" s="215"/>
      <c r="G697" s="215"/>
      <c r="H697" s="89"/>
      <c r="I697" s="90"/>
      <c r="J697" s="12"/>
    </row>
    <row r="698" spans="3:10" ht="21" hidden="1" customHeight="1" x14ac:dyDescent="0.25">
      <c r="C698" s="214"/>
      <c r="D698" s="215"/>
      <c r="E698" s="215"/>
      <c r="F698" s="215"/>
      <c r="G698" s="215"/>
      <c r="H698" s="89"/>
      <c r="I698" s="90"/>
      <c r="J698" s="12"/>
    </row>
    <row r="699" spans="3:10" ht="21" hidden="1" customHeight="1" x14ac:dyDescent="0.25">
      <c r="C699" s="214"/>
      <c r="D699" s="215"/>
      <c r="E699" s="215"/>
      <c r="F699" s="215"/>
      <c r="G699" s="215"/>
      <c r="H699" s="89"/>
      <c r="I699" s="90"/>
      <c r="J699" s="12"/>
    </row>
    <row r="700" spans="3:10" ht="21" hidden="1" customHeight="1" x14ac:dyDescent="0.25">
      <c r="C700" s="214"/>
      <c r="D700" s="215"/>
      <c r="E700" s="215"/>
      <c r="F700" s="215"/>
      <c r="G700" s="215"/>
      <c r="H700" s="89"/>
      <c r="I700" s="90"/>
      <c r="J700" s="12"/>
    </row>
    <row r="701" spans="3:10" ht="21" hidden="1" customHeight="1" x14ac:dyDescent="0.25">
      <c r="C701" s="214"/>
      <c r="D701" s="215"/>
      <c r="E701" s="215"/>
      <c r="F701" s="215"/>
      <c r="G701" s="215"/>
      <c r="H701" s="89"/>
      <c r="I701" s="90"/>
      <c r="J701" s="12"/>
    </row>
    <row r="702" spans="3:10" ht="21" hidden="1" customHeight="1" x14ac:dyDescent="0.25">
      <c r="C702" s="214"/>
      <c r="D702" s="215"/>
      <c r="E702" s="215"/>
      <c r="F702" s="215"/>
      <c r="G702" s="215"/>
      <c r="H702" s="89"/>
      <c r="I702" s="90"/>
      <c r="J702" s="12"/>
    </row>
    <row r="703" spans="3:10" ht="21" hidden="1" customHeight="1" x14ac:dyDescent="0.25">
      <c r="C703" s="214"/>
      <c r="D703" s="215"/>
      <c r="E703" s="215"/>
      <c r="F703" s="215"/>
      <c r="G703" s="215"/>
      <c r="H703" s="89"/>
      <c r="I703" s="90"/>
      <c r="J703" s="12"/>
    </row>
    <row r="704" spans="3:10" ht="21" hidden="1" customHeight="1" x14ac:dyDescent="0.25">
      <c r="C704" s="214"/>
      <c r="D704" s="215"/>
      <c r="E704" s="215"/>
      <c r="F704" s="215"/>
      <c r="G704" s="215"/>
      <c r="H704" s="89"/>
      <c r="I704" s="90"/>
      <c r="J704" s="12"/>
    </row>
    <row r="705" spans="3:10" ht="21" hidden="1" customHeight="1" x14ac:dyDescent="0.25">
      <c r="C705" s="214"/>
      <c r="D705" s="215"/>
      <c r="E705" s="215"/>
      <c r="F705" s="215"/>
      <c r="G705" s="215"/>
      <c r="H705" s="89"/>
      <c r="I705" s="90"/>
      <c r="J705" s="12"/>
    </row>
    <row r="706" spans="3:10" ht="21" hidden="1" customHeight="1" x14ac:dyDescent="0.25">
      <c r="C706" s="214"/>
      <c r="D706" s="215"/>
      <c r="E706" s="215"/>
      <c r="F706" s="215"/>
      <c r="G706" s="215"/>
      <c r="H706" s="89"/>
      <c r="I706" s="90"/>
      <c r="J706" s="12"/>
    </row>
    <row r="707" spans="3:10" ht="21" hidden="1" customHeight="1" x14ac:dyDescent="0.25">
      <c r="C707" s="214"/>
      <c r="D707" s="215"/>
      <c r="E707" s="215"/>
      <c r="F707" s="215"/>
      <c r="G707" s="215"/>
      <c r="H707" s="89"/>
      <c r="I707" s="90"/>
      <c r="J707" s="12"/>
    </row>
    <row r="708" spans="3:10" ht="21" hidden="1" customHeight="1" x14ac:dyDescent="0.25">
      <c r="C708" s="214"/>
      <c r="D708" s="215"/>
      <c r="E708" s="215"/>
      <c r="F708" s="215"/>
      <c r="G708" s="215"/>
      <c r="H708" s="89"/>
      <c r="I708" s="90"/>
      <c r="J708" s="12"/>
    </row>
    <row r="709" spans="3:10" ht="21" hidden="1" customHeight="1" x14ac:dyDescent="0.25">
      <c r="C709" s="214"/>
      <c r="D709" s="215"/>
      <c r="E709" s="215"/>
      <c r="F709" s="215"/>
      <c r="G709" s="215"/>
      <c r="H709" s="89"/>
      <c r="I709" s="90"/>
      <c r="J709" s="12"/>
    </row>
    <row r="710" spans="3:10" ht="21" hidden="1" customHeight="1" x14ac:dyDescent="0.25">
      <c r="C710" s="214"/>
      <c r="D710" s="215"/>
      <c r="E710" s="215"/>
      <c r="F710" s="215"/>
      <c r="G710" s="215"/>
      <c r="H710" s="89"/>
      <c r="I710" s="90"/>
      <c r="J710" s="12"/>
    </row>
    <row r="711" spans="3:10" ht="21" hidden="1" customHeight="1" x14ac:dyDescent="0.25">
      <c r="C711" s="214"/>
      <c r="D711" s="215"/>
      <c r="E711" s="215"/>
      <c r="F711" s="215"/>
      <c r="G711" s="215"/>
      <c r="H711" s="89"/>
      <c r="I711" s="90"/>
      <c r="J711" s="12"/>
    </row>
    <row r="712" spans="3:10" ht="21" hidden="1" customHeight="1" x14ac:dyDescent="0.25">
      <c r="C712" s="214"/>
      <c r="D712" s="215"/>
      <c r="E712" s="215"/>
      <c r="F712" s="215"/>
      <c r="G712" s="215"/>
      <c r="H712" s="89"/>
      <c r="I712" s="90"/>
      <c r="J712" s="12"/>
    </row>
    <row r="713" spans="3:10" ht="21" hidden="1" customHeight="1" x14ac:dyDescent="0.25">
      <c r="C713" s="214"/>
      <c r="D713" s="215"/>
      <c r="E713" s="215"/>
      <c r="F713" s="215"/>
      <c r="G713" s="215"/>
      <c r="H713" s="89"/>
      <c r="I713" s="90"/>
      <c r="J713" s="12"/>
    </row>
    <row r="714" spans="3:10" ht="21" hidden="1" customHeight="1" x14ac:dyDescent="0.25">
      <c r="C714" s="214"/>
      <c r="D714" s="215"/>
      <c r="E714" s="215"/>
      <c r="F714" s="215"/>
      <c r="G714" s="215"/>
      <c r="H714" s="89"/>
      <c r="I714" s="90"/>
      <c r="J714" s="12"/>
    </row>
    <row r="715" spans="3:10" ht="21" hidden="1" customHeight="1" x14ac:dyDescent="0.25">
      <c r="C715" s="214"/>
      <c r="D715" s="215"/>
      <c r="E715" s="215"/>
      <c r="F715" s="215"/>
      <c r="G715" s="215"/>
      <c r="H715" s="89"/>
      <c r="I715" s="90"/>
      <c r="J715" s="12"/>
    </row>
    <row r="716" spans="3:10" ht="21" hidden="1" customHeight="1" x14ac:dyDescent="0.25">
      <c r="C716" s="214"/>
      <c r="D716" s="215"/>
      <c r="E716" s="215"/>
      <c r="F716" s="215"/>
      <c r="G716" s="215"/>
      <c r="H716" s="89"/>
      <c r="I716" s="90"/>
      <c r="J716" s="12"/>
    </row>
    <row r="717" spans="3:10" ht="21" hidden="1" customHeight="1" x14ac:dyDescent="0.25">
      <c r="C717" s="214"/>
      <c r="D717" s="215"/>
      <c r="E717" s="215"/>
      <c r="F717" s="215"/>
      <c r="G717" s="215"/>
      <c r="H717" s="89"/>
      <c r="I717" s="90"/>
      <c r="J717" s="12"/>
    </row>
    <row r="718" spans="3:10" ht="21" hidden="1" customHeight="1" x14ac:dyDescent="0.25">
      <c r="C718" s="214"/>
      <c r="D718" s="215"/>
      <c r="E718" s="215"/>
      <c r="F718" s="215"/>
      <c r="G718" s="215"/>
      <c r="H718" s="89"/>
      <c r="I718" s="90"/>
      <c r="J718" s="12"/>
    </row>
    <row r="719" spans="3:10" ht="21" hidden="1" customHeight="1" x14ac:dyDescent="0.25">
      <c r="C719" s="214"/>
      <c r="D719" s="215"/>
      <c r="E719" s="215"/>
      <c r="F719" s="215"/>
      <c r="G719" s="215"/>
      <c r="H719" s="89"/>
      <c r="I719" s="90"/>
      <c r="J719" s="12"/>
    </row>
    <row r="720" spans="3:10" ht="21" hidden="1" customHeight="1" x14ac:dyDescent="0.25">
      <c r="C720" s="214"/>
      <c r="D720" s="215"/>
      <c r="E720" s="215"/>
      <c r="F720" s="215"/>
      <c r="G720" s="215"/>
      <c r="H720" s="89"/>
      <c r="I720" s="90"/>
      <c r="J720" s="12"/>
    </row>
    <row r="721" spans="3:10" ht="21" hidden="1" customHeight="1" x14ac:dyDescent="0.25">
      <c r="C721" s="214"/>
      <c r="D721" s="215"/>
      <c r="E721" s="215"/>
      <c r="F721" s="215"/>
      <c r="G721" s="215"/>
      <c r="H721" s="89"/>
      <c r="I721" s="90"/>
      <c r="J721" s="12"/>
    </row>
    <row r="722" spans="3:10" ht="21" hidden="1" customHeight="1" x14ac:dyDescent="0.25">
      <c r="C722" s="214"/>
      <c r="D722" s="215"/>
      <c r="E722" s="215"/>
      <c r="F722" s="215"/>
      <c r="G722" s="215"/>
      <c r="H722" s="89"/>
      <c r="I722" s="90"/>
      <c r="J722" s="12"/>
    </row>
    <row r="723" spans="3:10" ht="21" hidden="1" customHeight="1" x14ac:dyDescent="0.25">
      <c r="C723" s="214"/>
      <c r="D723" s="215"/>
      <c r="E723" s="215"/>
      <c r="F723" s="215"/>
      <c r="G723" s="215"/>
      <c r="H723" s="89"/>
      <c r="I723" s="90"/>
      <c r="J723" s="12"/>
    </row>
    <row r="724" spans="3:10" ht="21" hidden="1" customHeight="1" x14ac:dyDescent="0.25">
      <c r="C724" s="214"/>
      <c r="D724" s="215"/>
      <c r="E724" s="215"/>
      <c r="F724" s="215"/>
      <c r="G724" s="215"/>
      <c r="H724" s="89"/>
      <c r="I724" s="90"/>
      <c r="J724" s="12"/>
    </row>
    <row r="725" spans="3:10" ht="21" hidden="1" customHeight="1" x14ac:dyDescent="0.25">
      <c r="C725" s="214"/>
      <c r="D725" s="215"/>
      <c r="E725" s="215"/>
      <c r="F725" s="215"/>
      <c r="G725" s="215"/>
      <c r="H725" s="89"/>
      <c r="I725" s="90"/>
      <c r="J725" s="12"/>
    </row>
    <row r="726" spans="3:10" ht="21" hidden="1" customHeight="1" x14ac:dyDescent="0.25">
      <c r="C726" s="214"/>
      <c r="D726" s="215"/>
      <c r="E726" s="215"/>
      <c r="F726" s="215"/>
      <c r="G726" s="215"/>
      <c r="H726" s="89"/>
      <c r="I726" s="90"/>
      <c r="J726" s="12"/>
    </row>
    <row r="727" spans="3:10" ht="21" hidden="1" customHeight="1" x14ac:dyDescent="0.25">
      <c r="C727" s="214"/>
      <c r="D727" s="215"/>
      <c r="E727" s="215"/>
      <c r="F727" s="215"/>
      <c r="G727" s="215"/>
      <c r="H727" s="89"/>
      <c r="I727" s="90"/>
      <c r="J727" s="12"/>
    </row>
    <row r="728" spans="3:10" ht="21" hidden="1" customHeight="1" x14ac:dyDescent="0.25">
      <c r="C728" s="214"/>
      <c r="D728" s="215"/>
      <c r="E728" s="215"/>
      <c r="F728" s="215"/>
      <c r="G728" s="215"/>
      <c r="H728" s="89"/>
      <c r="I728" s="90"/>
      <c r="J728" s="12"/>
    </row>
    <row r="729" spans="3:10" ht="21" hidden="1" customHeight="1" x14ac:dyDescent="0.25">
      <c r="C729" s="214"/>
      <c r="D729" s="215"/>
      <c r="E729" s="215"/>
      <c r="F729" s="215"/>
      <c r="G729" s="215"/>
      <c r="H729" s="89"/>
      <c r="I729" s="90"/>
      <c r="J729" s="12"/>
    </row>
    <row r="730" spans="3:10" ht="21" hidden="1" customHeight="1" x14ac:dyDescent="0.25">
      <c r="C730" s="214"/>
      <c r="D730" s="215"/>
      <c r="E730" s="215"/>
      <c r="F730" s="215"/>
      <c r="G730" s="215"/>
      <c r="H730" s="89"/>
      <c r="I730" s="90"/>
      <c r="J730" s="12"/>
    </row>
    <row r="731" spans="3:10" ht="21" hidden="1" customHeight="1" x14ac:dyDescent="0.25">
      <c r="C731" s="214"/>
      <c r="D731" s="215"/>
      <c r="E731" s="215"/>
      <c r="F731" s="215"/>
      <c r="G731" s="215"/>
      <c r="H731" s="89"/>
      <c r="I731" s="90"/>
      <c r="J731" s="12"/>
    </row>
    <row r="732" spans="3:10" ht="21" hidden="1" customHeight="1" x14ac:dyDescent="0.25">
      <c r="C732" s="214"/>
      <c r="D732" s="215"/>
      <c r="E732" s="215"/>
      <c r="F732" s="215"/>
      <c r="G732" s="215"/>
      <c r="H732" s="89"/>
      <c r="I732" s="90"/>
      <c r="J732" s="12"/>
    </row>
    <row r="733" spans="3:10" ht="21" hidden="1" customHeight="1" x14ac:dyDescent="0.25">
      <c r="C733" s="214"/>
      <c r="D733" s="215"/>
      <c r="E733" s="215"/>
      <c r="F733" s="215"/>
      <c r="G733" s="215"/>
      <c r="H733" s="89"/>
      <c r="I733" s="90"/>
      <c r="J733" s="12"/>
    </row>
    <row r="734" spans="3:10" ht="21" hidden="1" customHeight="1" x14ac:dyDescent="0.25">
      <c r="C734" s="214"/>
      <c r="D734" s="215"/>
      <c r="E734" s="215"/>
      <c r="F734" s="215"/>
      <c r="G734" s="215"/>
      <c r="H734" s="89"/>
      <c r="I734" s="90"/>
      <c r="J734" s="12"/>
    </row>
    <row r="735" spans="3:10" ht="21" hidden="1" customHeight="1" x14ac:dyDescent="0.25">
      <c r="C735" s="214"/>
      <c r="D735" s="215"/>
      <c r="E735" s="215"/>
      <c r="F735" s="215"/>
      <c r="G735" s="215"/>
      <c r="H735" s="89"/>
      <c r="I735" s="90"/>
      <c r="J735" s="12"/>
    </row>
    <row r="736" spans="3:10" ht="21" hidden="1" customHeight="1" x14ac:dyDescent="0.25">
      <c r="C736" s="214"/>
      <c r="D736" s="215"/>
      <c r="E736" s="215"/>
      <c r="F736" s="215"/>
      <c r="G736" s="215"/>
      <c r="H736" s="89"/>
      <c r="I736" s="90"/>
      <c r="J736" s="12"/>
    </row>
    <row r="737" spans="3:10" ht="21" hidden="1" customHeight="1" x14ac:dyDescent="0.25">
      <c r="C737" s="214"/>
      <c r="D737" s="215"/>
      <c r="E737" s="215"/>
      <c r="F737" s="215"/>
      <c r="G737" s="215"/>
      <c r="H737" s="89"/>
      <c r="I737" s="90"/>
      <c r="J737" s="12"/>
    </row>
    <row r="738" spans="3:10" ht="21" hidden="1" customHeight="1" x14ac:dyDescent="0.25">
      <c r="C738" s="214"/>
      <c r="D738" s="215"/>
      <c r="E738" s="215"/>
      <c r="F738" s="215"/>
      <c r="G738" s="215"/>
      <c r="H738" s="89"/>
      <c r="I738" s="90"/>
      <c r="J738" s="12"/>
    </row>
    <row r="739" spans="3:10" ht="21" hidden="1" customHeight="1" x14ac:dyDescent="0.25">
      <c r="C739" s="214"/>
      <c r="D739" s="215"/>
      <c r="E739" s="215"/>
      <c r="F739" s="215"/>
      <c r="G739" s="215"/>
      <c r="H739" s="89"/>
      <c r="I739" s="90"/>
      <c r="J739" s="12"/>
    </row>
    <row r="740" spans="3:10" ht="21" hidden="1" customHeight="1" x14ac:dyDescent="0.25">
      <c r="C740" s="214"/>
      <c r="D740" s="215"/>
      <c r="E740" s="215"/>
      <c r="F740" s="215"/>
      <c r="G740" s="215"/>
      <c r="H740" s="89"/>
      <c r="I740" s="90"/>
      <c r="J740" s="12"/>
    </row>
    <row r="741" spans="3:10" ht="21" hidden="1" customHeight="1" x14ac:dyDescent="0.25">
      <c r="C741" s="214"/>
      <c r="D741" s="215"/>
      <c r="E741" s="215"/>
      <c r="F741" s="215"/>
      <c r="G741" s="215"/>
      <c r="H741" s="89"/>
      <c r="I741" s="90"/>
      <c r="J741" s="12"/>
    </row>
    <row r="742" spans="3:10" ht="21" hidden="1" customHeight="1" x14ac:dyDescent="0.25">
      <c r="C742" s="214"/>
      <c r="D742" s="215"/>
      <c r="E742" s="215"/>
      <c r="F742" s="215"/>
      <c r="G742" s="215"/>
      <c r="H742" s="89"/>
      <c r="I742" s="90"/>
      <c r="J742" s="12"/>
    </row>
    <row r="743" spans="3:10" ht="21" hidden="1" customHeight="1" x14ac:dyDescent="0.25">
      <c r="C743" s="214"/>
      <c r="D743" s="215"/>
      <c r="E743" s="215"/>
      <c r="F743" s="215"/>
      <c r="G743" s="215"/>
      <c r="H743" s="89"/>
      <c r="I743" s="90"/>
      <c r="J743" s="12"/>
    </row>
    <row r="744" spans="3:10" ht="21" hidden="1" customHeight="1" x14ac:dyDescent="0.25">
      <c r="C744" s="214"/>
      <c r="D744" s="215"/>
      <c r="E744" s="215"/>
      <c r="F744" s="215"/>
      <c r="G744" s="215"/>
      <c r="H744" s="89"/>
      <c r="I744" s="90"/>
      <c r="J744" s="12"/>
    </row>
    <row r="745" spans="3:10" ht="21" hidden="1" customHeight="1" x14ac:dyDescent="0.25">
      <c r="C745" s="214"/>
      <c r="D745" s="215"/>
      <c r="E745" s="215"/>
      <c r="F745" s="215"/>
      <c r="G745" s="215"/>
      <c r="H745" s="89"/>
      <c r="I745" s="90"/>
      <c r="J745" s="12"/>
    </row>
    <row r="746" spans="3:10" ht="21" hidden="1" customHeight="1" x14ac:dyDescent="0.25">
      <c r="C746" s="214"/>
      <c r="D746" s="215"/>
      <c r="E746" s="215"/>
      <c r="F746" s="215"/>
      <c r="G746" s="215"/>
      <c r="H746" s="89"/>
      <c r="I746" s="90"/>
      <c r="J746" s="12"/>
    </row>
    <row r="747" spans="3:10" ht="21" hidden="1" customHeight="1" x14ac:dyDescent="0.25">
      <c r="C747" s="214"/>
      <c r="D747" s="215"/>
      <c r="E747" s="215"/>
      <c r="F747" s="215"/>
      <c r="G747" s="215"/>
      <c r="H747" s="89"/>
      <c r="I747" s="90"/>
      <c r="J747" s="12"/>
    </row>
    <row r="748" spans="3:10" ht="21" hidden="1" customHeight="1" x14ac:dyDescent="0.25">
      <c r="C748" s="214"/>
      <c r="D748" s="215"/>
      <c r="E748" s="215"/>
      <c r="F748" s="215"/>
      <c r="G748" s="215"/>
      <c r="H748" s="89"/>
      <c r="I748" s="90"/>
      <c r="J748" s="12"/>
    </row>
    <row r="749" spans="3:10" ht="21" hidden="1" customHeight="1" x14ac:dyDescent="0.25">
      <c r="C749" s="214"/>
      <c r="D749" s="215"/>
      <c r="E749" s="215"/>
      <c r="F749" s="215"/>
      <c r="G749" s="215"/>
      <c r="H749" s="89"/>
      <c r="I749" s="90"/>
      <c r="J749" s="12"/>
    </row>
    <row r="750" spans="3:10" ht="21" hidden="1" customHeight="1" x14ac:dyDescent="0.25">
      <c r="C750" s="214"/>
      <c r="D750" s="215"/>
      <c r="E750" s="215"/>
      <c r="F750" s="215"/>
      <c r="G750" s="215"/>
      <c r="H750" s="89"/>
      <c r="I750" s="90"/>
      <c r="J750" s="12"/>
    </row>
    <row r="751" spans="3:10" ht="21" hidden="1" customHeight="1" x14ac:dyDescent="0.25">
      <c r="C751" s="214"/>
      <c r="D751" s="215"/>
      <c r="E751" s="215"/>
      <c r="F751" s="215"/>
      <c r="G751" s="215"/>
      <c r="H751" s="89"/>
      <c r="I751" s="90"/>
      <c r="J751" s="12"/>
    </row>
    <row r="752" spans="3:10" ht="21" hidden="1" customHeight="1" x14ac:dyDescent="0.25">
      <c r="C752" s="214"/>
      <c r="D752" s="215"/>
      <c r="E752" s="215"/>
      <c r="F752" s="215"/>
      <c r="G752" s="215"/>
      <c r="H752" s="89"/>
      <c r="I752" s="90"/>
      <c r="J752" s="12"/>
    </row>
    <row r="753" spans="3:10" ht="21" hidden="1" customHeight="1" x14ac:dyDescent="0.25">
      <c r="C753" s="214"/>
      <c r="D753" s="215"/>
      <c r="E753" s="215"/>
      <c r="F753" s="215"/>
      <c r="G753" s="215"/>
      <c r="H753" s="89"/>
      <c r="I753" s="90"/>
      <c r="J753" s="12"/>
    </row>
    <row r="754" spans="3:10" ht="21" hidden="1" customHeight="1" x14ac:dyDescent="0.25">
      <c r="C754" s="214"/>
      <c r="D754" s="215"/>
      <c r="E754" s="215"/>
      <c r="F754" s="215"/>
      <c r="G754" s="215"/>
      <c r="H754" s="89"/>
      <c r="I754" s="90"/>
      <c r="J754" s="12"/>
    </row>
    <row r="755" spans="3:10" ht="21" hidden="1" customHeight="1" x14ac:dyDescent="0.25">
      <c r="C755" s="214"/>
      <c r="D755" s="215"/>
      <c r="E755" s="215"/>
      <c r="F755" s="215"/>
      <c r="G755" s="215"/>
      <c r="H755" s="89"/>
      <c r="I755" s="90"/>
      <c r="J755" s="12"/>
    </row>
    <row r="756" spans="3:10" ht="21" hidden="1" customHeight="1" x14ac:dyDescent="0.25">
      <c r="C756" s="214"/>
      <c r="D756" s="215"/>
      <c r="E756" s="215"/>
      <c r="F756" s="215"/>
      <c r="G756" s="215"/>
      <c r="H756" s="89"/>
      <c r="I756" s="90"/>
      <c r="J756" s="12"/>
    </row>
    <row r="757" spans="3:10" ht="21" hidden="1" customHeight="1" x14ac:dyDescent="0.25">
      <c r="C757" s="214"/>
      <c r="D757" s="215"/>
      <c r="E757" s="215"/>
      <c r="F757" s="215"/>
      <c r="G757" s="215"/>
      <c r="H757" s="89"/>
      <c r="I757" s="90"/>
      <c r="J757" s="12"/>
    </row>
    <row r="758" spans="3:10" ht="21" hidden="1" customHeight="1" x14ac:dyDescent="0.25">
      <c r="C758" s="214"/>
      <c r="D758" s="215"/>
      <c r="E758" s="215"/>
      <c r="F758" s="215"/>
      <c r="G758" s="215"/>
      <c r="H758" s="89"/>
      <c r="I758" s="90"/>
      <c r="J758" s="12"/>
    </row>
    <row r="759" spans="3:10" ht="21" hidden="1" customHeight="1" x14ac:dyDescent="0.25">
      <c r="C759" s="214"/>
      <c r="D759" s="215"/>
      <c r="E759" s="215"/>
      <c r="F759" s="215"/>
      <c r="G759" s="215"/>
      <c r="H759" s="89"/>
      <c r="I759" s="90"/>
      <c r="J759" s="12"/>
    </row>
    <row r="760" spans="3:10" ht="21" hidden="1" customHeight="1" x14ac:dyDescent="0.25">
      <c r="C760" s="214"/>
      <c r="D760" s="215"/>
      <c r="E760" s="215"/>
      <c r="F760" s="215"/>
      <c r="G760" s="215"/>
      <c r="H760" s="89"/>
      <c r="I760" s="90"/>
      <c r="J760" s="12"/>
    </row>
    <row r="761" spans="3:10" ht="21" hidden="1" customHeight="1" x14ac:dyDescent="0.25">
      <c r="C761" s="214"/>
      <c r="D761" s="215"/>
      <c r="E761" s="215"/>
      <c r="F761" s="215"/>
      <c r="G761" s="215"/>
      <c r="H761" s="89"/>
      <c r="I761" s="90"/>
      <c r="J761" s="12"/>
    </row>
    <row r="762" spans="3:10" ht="21" hidden="1" customHeight="1" x14ac:dyDescent="0.25">
      <c r="C762" s="214"/>
      <c r="D762" s="215"/>
      <c r="E762" s="215"/>
      <c r="F762" s="215"/>
      <c r="G762" s="215"/>
      <c r="H762" s="89"/>
      <c r="I762" s="90"/>
      <c r="J762" s="12"/>
    </row>
    <row r="763" spans="3:10" ht="21" hidden="1" customHeight="1" x14ac:dyDescent="0.25">
      <c r="C763" s="214"/>
      <c r="D763" s="215"/>
      <c r="E763" s="215"/>
      <c r="F763" s="215"/>
      <c r="G763" s="215"/>
      <c r="H763" s="89"/>
      <c r="I763" s="90"/>
      <c r="J763" s="12"/>
    </row>
    <row r="764" spans="3:10" ht="21" hidden="1" customHeight="1" x14ac:dyDescent="0.25">
      <c r="C764" s="214"/>
      <c r="D764" s="215"/>
      <c r="E764" s="215"/>
      <c r="F764" s="215"/>
      <c r="G764" s="215"/>
      <c r="H764" s="89"/>
      <c r="I764" s="90"/>
      <c r="J764" s="12"/>
    </row>
    <row r="765" spans="3:10" ht="21" hidden="1" customHeight="1" x14ac:dyDescent="0.25">
      <c r="C765" s="214"/>
      <c r="D765" s="215"/>
      <c r="E765" s="215"/>
      <c r="F765" s="215"/>
      <c r="G765" s="215"/>
      <c r="H765" s="89"/>
      <c r="I765" s="90"/>
      <c r="J765" s="12"/>
    </row>
    <row r="766" spans="3:10" ht="21" hidden="1" customHeight="1" x14ac:dyDescent="0.25">
      <c r="C766" s="214"/>
      <c r="D766" s="215"/>
      <c r="E766" s="215"/>
      <c r="F766" s="215"/>
      <c r="G766" s="215"/>
      <c r="H766" s="89"/>
      <c r="I766" s="90"/>
      <c r="J766" s="12"/>
    </row>
    <row r="767" spans="3:10" ht="21" hidden="1" customHeight="1" x14ac:dyDescent="0.25">
      <c r="C767" s="214"/>
      <c r="D767" s="215"/>
      <c r="E767" s="215"/>
      <c r="F767" s="215"/>
      <c r="G767" s="215"/>
      <c r="H767" s="89"/>
      <c r="I767" s="90"/>
      <c r="J767" s="12"/>
    </row>
    <row r="768" spans="3:10" ht="21" hidden="1" customHeight="1" x14ac:dyDescent="0.25">
      <c r="C768" s="214"/>
      <c r="D768" s="215"/>
      <c r="E768" s="215"/>
      <c r="F768" s="215"/>
      <c r="G768" s="215"/>
      <c r="H768" s="89"/>
      <c r="I768" s="90"/>
      <c r="J768" s="12"/>
    </row>
    <row r="769" spans="3:10" ht="21" hidden="1" customHeight="1" x14ac:dyDescent="0.25">
      <c r="C769" s="214"/>
      <c r="D769" s="215"/>
      <c r="E769" s="215"/>
      <c r="F769" s="215"/>
      <c r="G769" s="215"/>
      <c r="H769" s="89"/>
      <c r="I769" s="90"/>
      <c r="J769" s="12"/>
    </row>
    <row r="770" spans="3:10" ht="21" hidden="1" customHeight="1" x14ac:dyDescent="0.25">
      <c r="C770" s="214"/>
      <c r="D770" s="215"/>
      <c r="E770" s="215"/>
      <c r="F770" s="215"/>
      <c r="G770" s="215"/>
      <c r="H770" s="89"/>
      <c r="I770" s="90"/>
      <c r="J770" s="12"/>
    </row>
    <row r="771" spans="3:10" ht="21" hidden="1" customHeight="1" x14ac:dyDescent="0.25">
      <c r="C771" s="214"/>
      <c r="D771" s="215"/>
      <c r="E771" s="215"/>
      <c r="F771" s="215"/>
      <c r="G771" s="215"/>
      <c r="H771" s="89"/>
      <c r="I771" s="90"/>
      <c r="J771" s="12"/>
    </row>
    <row r="772" spans="3:10" ht="21" hidden="1" customHeight="1" x14ac:dyDescent="0.25">
      <c r="C772" s="214"/>
      <c r="D772" s="215"/>
      <c r="E772" s="215"/>
      <c r="F772" s="215"/>
      <c r="G772" s="215"/>
      <c r="H772" s="89"/>
      <c r="I772" s="90"/>
      <c r="J772" s="12"/>
    </row>
    <row r="773" spans="3:10" ht="21" hidden="1" customHeight="1" x14ac:dyDescent="0.25">
      <c r="C773" s="214"/>
      <c r="D773" s="215"/>
      <c r="E773" s="215"/>
      <c r="F773" s="215"/>
      <c r="G773" s="215"/>
      <c r="H773" s="89"/>
      <c r="I773" s="90"/>
      <c r="J773" s="12"/>
    </row>
    <row r="774" spans="3:10" ht="21" hidden="1" customHeight="1" x14ac:dyDescent="0.25">
      <c r="C774" s="214"/>
      <c r="D774" s="215"/>
      <c r="E774" s="215"/>
      <c r="F774" s="215"/>
      <c r="G774" s="215"/>
      <c r="H774" s="89"/>
      <c r="I774" s="90"/>
      <c r="J774" s="12"/>
    </row>
    <row r="775" spans="3:10" ht="21" hidden="1" customHeight="1" x14ac:dyDescent="0.25">
      <c r="C775" s="214"/>
      <c r="D775" s="215"/>
      <c r="E775" s="215"/>
      <c r="F775" s="215"/>
      <c r="G775" s="215"/>
      <c r="H775" s="89"/>
      <c r="I775" s="90"/>
      <c r="J775" s="12"/>
    </row>
    <row r="776" spans="3:10" ht="21" hidden="1" customHeight="1" x14ac:dyDescent="0.25">
      <c r="C776" s="214"/>
      <c r="D776" s="215"/>
      <c r="E776" s="215"/>
      <c r="F776" s="215"/>
      <c r="G776" s="215"/>
      <c r="H776" s="89"/>
      <c r="I776" s="90"/>
      <c r="J776" s="12"/>
    </row>
    <row r="777" spans="3:10" ht="21" hidden="1" customHeight="1" x14ac:dyDescent="0.25">
      <c r="C777" s="214"/>
      <c r="D777" s="215"/>
      <c r="E777" s="215"/>
      <c r="F777" s="215"/>
      <c r="G777" s="215"/>
      <c r="H777" s="89"/>
      <c r="I777" s="90"/>
      <c r="J777" s="12"/>
    </row>
    <row r="778" spans="3:10" ht="21" hidden="1" customHeight="1" x14ac:dyDescent="0.25">
      <c r="C778" s="214"/>
      <c r="D778" s="215"/>
      <c r="E778" s="215"/>
      <c r="F778" s="215"/>
      <c r="G778" s="215"/>
      <c r="H778" s="89"/>
      <c r="I778" s="90"/>
      <c r="J778" s="12"/>
    </row>
    <row r="779" spans="3:10" ht="21" hidden="1" customHeight="1" x14ac:dyDescent="0.25">
      <c r="C779" s="214"/>
      <c r="D779" s="215"/>
      <c r="E779" s="215"/>
      <c r="F779" s="215"/>
      <c r="G779" s="215"/>
      <c r="H779" s="89"/>
      <c r="I779" s="90"/>
      <c r="J779" s="12"/>
    </row>
    <row r="780" spans="3:10" ht="21" hidden="1" customHeight="1" x14ac:dyDescent="0.25">
      <c r="C780" s="214"/>
      <c r="D780" s="215"/>
      <c r="E780" s="215"/>
      <c r="F780" s="215"/>
      <c r="G780" s="215"/>
      <c r="H780" s="89"/>
      <c r="I780" s="90"/>
      <c r="J780" s="12"/>
    </row>
    <row r="781" spans="3:10" ht="21" hidden="1" customHeight="1" x14ac:dyDescent="0.25">
      <c r="C781" s="214"/>
      <c r="D781" s="215"/>
      <c r="E781" s="215"/>
      <c r="F781" s="215"/>
      <c r="G781" s="215"/>
      <c r="H781" s="89"/>
      <c r="I781" s="90"/>
      <c r="J781" s="12"/>
    </row>
    <row r="782" spans="3:10" ht="21" hidden="1" customHeight="1" x14ac:dyDescent="0.25">
      <c r="C782" s="214"/>
      <c r="D782" s="215"/>
      <c r="E782" s="215"/>
      <c r="F782" s="215"/>
      <c r="G782" s="215"/>
      <c r="H782" s="89"/>
      <c r="I782" s="90"/>
      <c r="J782" s="12"/>
    </row>
    <row r="783" spans="3:10" ht="21" hidden="1" customHeight="1" x14ac:dyDescent="0.25">
      <c r="C783" s="214"/>
      <c r="D783" s="215"/>
      <c r="E783" s="215"/>
      <c r="F783" s="215"/>
      <c r="G783" s="215"/>
      <c r="H783" s="89"/>
      <c r="I783" s="90"/>
      <c r="J783" s="12"/>
    </row>
    <row r="784" spans="3:10" ht="21" hidden="1" customHeight="1" x14ac:dyDescent="0.25">
      <c r="C784" s="214"/>
      <c r="D784" s="215"/>
      <c r="E784" s="215"/>
      <c r="F784" s="215"/>
      <c r="G784" s="215"/>
      <c r="H784" s="89"/>
      <c r="I784" s="90"/>
      <c r="J784" s="12"/>
    </row>
    <row r="785" spans="3:10" ht="21" hidden="1" customHeight="1" x14ac:dyDescent="0.25">
      <c r="C785" s="214"/>
      <c r="D785" s="215"/>
      <c r="E785" s="215"/>
      <c r="F785" s="215"/>
      <c r="G785" s="215"/>
      <c r="H785" s="89"/>
      <c r="I785" s="90"/>
      <c r="J785" s="12"/>
    </row>
    <row r="786" spans="3:10" ht="21" hidden="1" customHeight="1" x14ac:dyDescent="0.25">
      <c r="C786" s="214"/>
      <c r="D786" s="215"/>
      <c r="E786" s="215"/>
      <c r="F786" s="215"/>
      <c r="G786" s="215"/>
      <c r="H786" s="89"/>
      <c r="I786" s="90"/>
      <c r="J786" s="12"/>
    </row>
    <row r="787" spans="3:10" ht="21" hidden="1" customHeight="1" x14ac:dyDescent="0.25">
      <c r="C787" s="214"/>
      <c r="D787" s="215"/>
      <c r="E787" s="215"/>
      <c r="F787" s="215"/>
      <c r="G787" s="215"/>
      <c r="H787" s="89"/>
      <c r="I787" s="90"/>
      <c r="J787" s="12"/>
    </row>
    <row r="788" spans="3:10" ht="21" hidden="1" customHeight="1" x14ac:dyDescent="0.25">
      <c r="C788" s="214"/>
      <c r="D788" s="215"/>
      <c r="E788" s="215"/>
      <c r="F788" s="215"/>
      <c r="G788" s="215"/>
      <c r="H788" s="89"/>
      <c r="I788" s="90"/>
      <c r="J788" s="12"/>
    </row>
    <row r="789" spans="3:10" ht="21" hidden="1" customHeight="1" x14ac:dyDescent="0.25">
      <c r="C789" s="214"/>
      <c r="D789" s="215"/>
      <c r="E789" s="215"/>
      <c r="F789" s="215"/>
      <c r="G789" s="215"/>
      <c r="H789" s="89"/>
      <c r="I789" s="90"/>
      <c r="J789" s="12"/>
    </row>
    <row r="790" spans="3:10" ht="21" hidden="1" customHeight="1" x14ac:dyDescent="0.25">
      <c r="C790" s="214"/>
      <c r="D790" s="215"/>
      <c r="E790" s="215"/>
      <c r="F790" s="215"/>
      <c r="G790" s="215"/>
      <c r="H790" s="89"/>
      <c r="I790" s="90"/>
      <c r="J790" s="12"/>
    </row>
    <row r="791" spans="3:10" ht="21" hidden="1" customHeight="1" x14ac:dyDescent="0.25">
      <c r="C791" s="214"/>
      <c r="D791" s="215"/>
      <c r="E791" s="215"/>
      <c r="F791" s="215"/>
      <c r="G791" s="215"/>
      <c r="H791" s="89"/>
      <c r="I791" s="90"/>
      <c r="J791" s="12"/>
    </row>
    <row r="792" spans="3:10" ht="21" hidden="1" customHeight="1" x14ac:dyDescent="0.25">
      <c r="C792" s="214"/>
      <c r="D792" s="215"/>
      <c r="E792" s="215"/>
      <c r="F792" s="215"/>
      <c r="G792" s="215"/>
      <c r="H792" s="89"/>
      <c r="I792" s="90"/>
      <c r="J792" s="12"/>
    </row>
    <row r="793" spans="3:10" ht="21" hidden="1" customHeight="1" x14ac:dyDescent="0.25">
      <c r="C793" s="214"/>
      <c r="D793" s="215"/>
      <c r="E793" s="215"/>
      <c r="F793" s="215"/>
      <c r="G793" s="215"/>
      <c r="H793" s="89"/>
      <c r="I793" s="90"/>
      <c r="J793" s="12"/>
    </row>
    <row r="794" spans="3:10" ht="21" hidden="1" customHeight="1" x14ac:dyDescent="0.25">
      <c r="C794" s="214"/>
      <c r="D794" s="215"/>
      <c r="E794" s="215"/>
      <c r="F794" s="215"/>
      <c r="G794" s="215"/>
      <c r="H794" s="89"/>
      <c r="I794" s="90"/>
      <c r="J794" s="12"/>
    </row>
    <row r="795" spans="3:10" ht="21" hidden="1" customHeight="1" x14ac:dyDescent="0.25">
      <c r="C795" s="214"/>
      <c r="D795" s="215"/>
      <c r="E795" s="215"/>
      <c r="F795" s="215"/>
      <c r="G795" s="215"/>
      <c r="H795" s="89"/>
      <c r="I795" s="90"/>
      <c r="J795" s="12"/>
    </row>
    <row r="796" spans="3:10" ht="21" hidden="1" customHeight="1" x14ac:dyDescent="0.25">
      <c r="C796" s="214"/>
      <c r="D796" s="215"/>
      <c r="E796" s="215"/>
      <c r="F796" s="215"/>
      <c r="G796" s="215"/>
      <c r="H796" s="89"/>
      <c r="I796" s="90"/>
      <c r="J796" s="12"/>
    </row>
    <row r="797" spans="3:10" ht="21" hidden="1" customHeight="1" x14ac:dyDescent="0.25">
      <c r="C797" s="214"/>
      <c r="D797" s="215"/>
      <c r="E797" s="215"/>
      <c r="F797" s="215"/>
      <c r="G797" s="215"/>
      <c r="H797" s="89"/>
      <c r="I797" s="90"/>
      <c r="J797" s="12"/>
    </row>
    <row r="798" spans="3:10" ht="21" hidden="1" customHeight="1" x14ac:dyDescent="0.25">
      <c r="C798" s="214"/>
      <c r="D798" s="215"/>
      <c r="E798" s="215"/>
      <c r="F798" s="215"/>
      <c r="G798" s="215"/>
      <c r="H798" s="89"/>
      <c r="I798" s="90"/>
      <c r="J798" s="12"/>
    </row>
    <row r="799" spans="3:10" ht="21" hidden="1" customHeight="1" x14ac:dyDescent="0.25">
      <c r="C799" s="214"/>
      <c r="D799" s="215"/>
      <c r="E799" s="215"/>
      <c r="F799" s="215"/>
      <c r="G799" s="215"/>
      <c r="H799" s="89"/>
      <c r="I799" s="90"/>
      <c r="J799" s="12"/>
    </row>
    <row r="800" spans="3:10" ht="21" hidden="1" customHeight="1" x14ac:dyDescent="0.25">
      <c r="C800" s="214"/>
      <c r="D800" s="215"/>
      <c r="E800" s="215"/>
      <c r="F800" s="215"/>
      <c r="G800" s="215"/>
      <c r="H800" s="89"/>
      <c r="I800" s="90"/>
      <c r="J800" s="12"/>
    </row>
    <row r="801" spans="3:10" ht="21" hidden="1" customHeight="1" x14ac:dyDescent="0.25">
      <c r="C801" s="214"/>
      <c r="D801" s="215"/>
      <c r="E801" s="215"/>
      <c r="F801" s="215"/>
      <c r="G801" s="215"/>
      <c r="H801" s="89"/>
      <c r="I801" s="90"/>
      <c r="J801" s="12"/>
    </row>
    <row r="802" spans="3:10" ht="21" hidden="1" customHeight="1" x14ac:dyDescent="0.25">
      <c r="C802" s="214"/>
      <c r="D802" s="215"/>
      <c r="E802" s="215"/>
      <c r="F802" s="215"/>
      <c r="G802" s="215"/>
      <c r="H802" s="89"/>
      <c r="I802" s="90"/>
      <c r="J802" s="12"/>
    </row>
    <row r="803" spans="3:10" ht="21" hidden="1" customHeight="1" x14ac:dyDescent="0.25">
      <c r="C803" s="214"/>
      <c r="D803" s="215"/>
      <c r="E803" s="215"/>
      <c r="F803" s="215"/>
      <c r="G803" s="215"/>
      <c r="H803" s="89"/>
      <c r="I803" s="90"/>
      <c r="J803" s="12"/>
    </row>
    <row r="804" spans="3:10" ht="21" hidden="1" customHeight="1" x14ac:dyDescent="0.25">
      <c r="C804" s="214"/>
      <c r="D804" s="215"/>
      <c r="E804" s="215"/>
      <c r="F804" s="215"/>
      <c r="G804" s="215"/>
      <c r="H804" s="89"/>
      <c r="I804" s="90"/>
      <c r="J804" s="12"/>
    </row>
    <row r="805" spans="3:10" ht="21" hidden="1" customHeight="1" x14ac:dyDescent="0.25">
      <c r="C805" s="214"/>
      <c r="D805" s="215"/>
      <c r="E805" s="215"/>
      <c r="F805" s="215"/>
      <c r="G805" s="215"/>
      <c r="H805" s="89"/>
      <c r="I805" s="90"/>
      <c r="J805" s="12"/>
    </row>
    <row r="806" spans="3:10" ht="21" hidden="1" customHeight="1" x14ac:dyDescent="0.25">
      <c r="C806" s="214"/>
      <c r="D806" s="215"/>
      <c r="E806" s="215"/>
      <c r="F806" s="215"/>
      <c r="G806" s="215"/>
      <c r="H806" s="89"/>
      <c r="I806" s="90"/>
      <c r="J806" s="12"/>
    </row>
    <row r="807" spans="3:10" ht="21" hidden="1" customHeight="1" x14ac:dyDescent="0.25">
      <c r="C807" s="214"/>
      <c r="D807" s="215"/>
      <c r="E807" s="215"/>
      <c r="F807" s="215"/>
      <c r="G807" s="215"/>
      <c r="H807" s="89"/>
      <c r="I807" s="90"/>
      <c r="J807" s="12"/>
    </row>
    <row r="808" spans="3:10" ht="21" hidden="1" customHeight="1" x14ac:dyDescent="0.25">
      <c r="C808" s="214"/>
      <c r="D808" s="215"/>
      <c r="E808" s="215"/>
      <c r="F808" s="215"/>
      <c r="G808" s="215"/>
      <c r="H808" s="89"/>
      <c r="I808" s="90"/>
      <c r="J808" s="12"/>
    </row>
    <row r="809" spans="3:10" ht="21" hidden="1" customHeight="1" x14ac:dyDescent="0.25">
      <c r="C809" s="214"/>
      <c r="D809" s="215"/>
      <c r="E809" s="215"/>
      <c r="F809" s="215"/>
      <c r="G809" s="215"/>
      <c r="H809" s="89"/>
      <c r="I809" s="90"/>
      <c r="J809" s="12"/>
    </row>
    <row r="810" spans="3:10" ht="21" hidden="1" customHeight="1" x14ac:dyDescent="0.25">
      <c r="C810" s="214"/>
      <c r="D810" s="215"/>
      <c r="E810" s="215"/>
      <c r="F810" s="215"/>
      <c r="G810" s="215"/>
      <c r="H810" s="89"/>
      <c r="I810" s="90"/>
      <c r="J810" s="12"/>
    </row>
    <row r="811" spans="3:10" ht="21" hidden="1" customHeight="1" x14ac:dyDescent="0.25">
      <c r="C811" s="214"/>
      <c r="D811" s="215"/>
      <c r="E811" s="215"/>
      <c r="F811" s="215"/>
      <c r="G811" s="215"/>
      <c r="H811" s="89"/>
      <c r="I811" s="90"/>
      <c r="J811" s="12"/>
    </row>
    <row r="812" spans="3:10" ht="21" hidden="1" customHeight="1" x14ac:dyDescent="0.25">
      <c r="C812" s="214"/>
      <c r="D812" s="215"/>
      <c r="E812" s="215"/>
      <c r="F812" s="215"/>
      <c r="G812" s="215"/>
      <c r="H812" s="89"/>
      <c r="I812" s="90"/>
      <c r="J812" s="12"/>
    </row>
    <row r="813" spans="3:10" ht="21" hidden="1" customHeight="1" x14ac:dyDescent="0.25">
      <c r="C813" s="214"/>
      <c r="D813" s="215"/>
      <c r="E813" s="215"/>
      <c r="F813" s="215"/>
      <c r="G813" s="215"/>
      <c r="H813" s="89"/>
      <c r="I813" s="90"/>
      <c r="J813" s="12"/>
    </row>
    <row r="814" spans="3:10" ht="21" hidden="1" customHeight="1" x14ac:dyDescent="0.25">
      <c r="C814" s="214"/>
      <c r="D814" s="215"/>
      <c r="E814" s="215"/>
      <c r="F814" s="215"/>
      <c r="G814" s="215"/>
      <c r="H814" s="89"/>
      <c r="I814" s="90"/>
      <c r="J814" s="12"/>
    </row>
    <row r="815" spans="3:10" ht="21" hidden="1" customHeight="1" x14ac:dyDescent="0.25">
      <c r="C815" s="214"/>
      <c r="D815" s="215"/>
      <c r="E815" s="215"/>
      <c r="F815" s="215"/>
      <c r="G815" s="215"/>
      <c r="H815" s="89"/>
      <c r="I815" s="90"/>
      <c r="J815" s="12"/>
    </row>
    <row r="816" spans="3:10" ht="21" hidden="1" customHeight="1" x14ac:dyDescent="0.25">
      <c r="C816" s="214"/>
      <c r="D816" s="215"/>
      <c r="E816" s="215"/>
      <c r="F816" s="215"/>
      <c r="G816" s="215"/>
      <c r="H816" s="89"/>
      <c r="I816" s="90"/>
      <c r="J816" s="12"/>
    </row>
    <row r="817" spans="3:10" ht="21" hidden="1" customHeight="1" x14ac:dyDescent="0.25">
      <c r="C817" s="214"/>
      <c r="D817" s="215"/>
      <c r="E817" s="215"/>
      <c r="F817" s="215"/>
      <c r="G817" s="215"/>
      <c r="H817" s="89"/>
      <c r="I817" s="90"/>
      <c r="J817" s="12"/>
    </row>
    <row r="818" spans="3:10" ht="21" hidden="1" customHeight="1" x14ac:dyDescent="0.25">
      <c r="C818" s="214"/>
      <c r="D818" s="215"/>
      <c r="E818" s="215"/>
      <c r="F818" s="215"/>
      <c r="G818" s="215"/>
      <c r="H818" s="89"/>
      <c r="I818" s="90"/>
      <c r="J818" s="12"/>
    </row>
    <row r="819" spans="3:10" ht="21" hidden="1" customHeight="1" x14ac:dyDescent="0.25">
      <c r="C819" s="214"/>
      <c r="D819" s="215"/>
      <c r="E819" s="215"/>
      <c r="F819" s="215"/>
      <c r="G819" s="215"/>
      <c r="H819" s="89"/>
      <c r="I819" s="90"/>
      <c r="J819" s="12"/>
    </row>
    <row r="820" spans="3:10" ht="21" hidden="1" customHeight="1" x14ac:dyDescent="0.25">
      <c r="C820" s="214"/>
      <c r="D820" s="215"/>
      <c r="E820" s="215"/>
      <c r="F820" s="215"/>
      <c r="G820" s="215"/>
      <c r="H820" s="89"/>
      <c r="I820" s="90"/>
      <c r="J820" s="12"/>
    </row>
    <row r="821" spans="3:10" ht="21" hidden="1" customHeight="1" x14ac:dyDescent="0.25">
      <c r="C821" s="214"/>
      <c r="D821" s="215"/>
      <c r="E821" s="215"/>
      <c r="F821" s="215"/>
      <c r="G821" s="215"/>
      <c r="H821" s="89"/>
      <c r="I821" s="90"/>
      <c r="J821" s="12"/>
    </row>
    <row r="822" spans="3:10" ht="21" hidden="1" customHeight="1" x14ac:dyDescent="0.25">
      <c r="C822" s="214"/>
      <c r="D822" s="215"/>
      <c r="E822" s="215"/>
      <c r="F822" s="215"/>
      <c r="G822" s="215"/>
      <c r="H822" s="89"/>
      <c r="I822" s="90"/>
      <c r="J822" s="12"/>
    </row>
    <row r="823" spans="3:10" ht="21" hidden="1" customHeight="1" x14ac:dyDescent="0.25">
      <c r="C823" s="214"/>
      <c r="D823" s="215"/>
      <c r="E823" s="215"/>
      <c r="F823" s="215"/>
      <c r="G823" s="215"/>
      <c r="H823" s="89"/>
      <c r="I823" s="90"/>
      <c r="J823" s="12"/>
    </row>
    <row r="824" spans="3:10" ht="21" hidden="1" customHeight="1" x14ac:dyDescent="0.25">
      <c r="C824" s="214"/>
      <c r="D824" s="215"/>
      <c r="E824" s="215"/>
      <c r="F824" s="215"/>
      <c r="G824" s="215"/>
      <c r="H824" s="89"/>
      <c r="I824" s="90"/>
      <c r="J824" s="12"/>
    </row>
    <row r="825" spans="3:10" ht="21" hidden="1" customHeight="1" x14ac:dyDescent="0.25">
      <c r="C825" s="214"/>
      <c r="D825" s="215"/>
      <c r="E825" s="215"/>
      <c r="F825" s="215"/>
      <c r="G825" s="215"/>
      <c r="H825" s="89"/>
      <c r="I825" s="90"/>
      <c r="J825" s="12"/>
    </row>
    <row r="826" spans="3:10" ht="21" hidden="1" customHeight="1" x14ac:dyDescent="0.25">
      <c r="C826" s="214"/>
      <c r="D826" s="215"/>
      <c r="E826" s="215"/>
      <c r="F826" s="215"/>
      <c r="G826" s="215"/>
      <c r="H826" s="89"/>
      <c r="I826" s="90"/>
      <c r="J826" s="12"/>
    </row>
    <row r="827" spans="3:10" ht="21" hidden="1" customHeight="1" x14ac:dyDescent="0.25">
      <c r="C827" s="214"/>
      <c r="D827" s="215"/>
      <c r="E827" s="215"/>
      <c r="F827" s="215"/>
      <c r="G827" s="215"/>
      <c r="H827" s="89"/>
      <c r="I827" s="90"/>
      <c r="J827" s="12"/>
    </row>
    <row r="828" spans="3:10" ht="21" hidden="1" customHeight="1" x14ac:dyDescent="0.25">
      <c r="C828" s="214"/>
      <c r="D828" s="215"/>
      <c r="E828" s="215"/>
      <c r="F828" s="215"/>
      <c r="G828" s="215"/>
      <c r="H828" s="89"/>
      <c r="I828" s="90"/>
      <c r="J828" s="12"/>
    </row>
    <row r="829" spans="3:10" ht="21" hidden="1" customHeight="1" x14ac:dyDescent="0.25">
      <c r="C829" s="214"/>
      <c r="D829" s="215"/>
      <c r="E829" s="215"/>
      <c r="F829" s="215"/>
      <c r="G829" s="215"/>
      <c r="H829" s="89"/>
      <c r="I829" s="90"/>
      <c r="J829" s="12"/>
    </row>
    <row r="830" spans="3:10" ht="21" hidden="1" customHeight="1" x14ac:dyDescent="0.25">
      <c r="C830" s="214"/>
      <c r="D830" s="215"/>
      <c r="E830" s="215"/>
      <c r="F830" s="215"/>
      <c r="G830" s="215"/>
      <c r="H830" s="89"/>
      <c r="I830" s="90"/>
      <c r="J830" s="12"/>
    </row>
    <row r="831" spans="3:10" ht="21" hidden="1" customHeight="1" x14ac:dyDescent="0.25">
      <c r="C831" s="214"/>
      <c r="D831" s="215"/>
      <c r="E831" s="215"/>
      <c r="F831" s="215"/>
      <c r="G831" s="215"/>
      <c r="H831" s="89"/>
      <c r="I831" s="90"/>
      <c r="J831" s="12"/>
    </row>
    <row r="832" spans="3:10" ht="21" hidden="1" customHeight="1" x14ac:dyDescent="0.25">
      <c r="C832" s="214"/>
      <c r="D832" s="215"/>
      <c r="E832" s="215"/>
      <c r="F832" s="215"/>
      <c r="G832" s="215"/>
      <c r="H832" s="89"/>
      <c r="I832" s="90"/>
      <c r="J832" s="12"/>
    </row>
    <row r="833" spans="3:10" ht="21" hidden="1" customHeight="1" x14ac:dyDescent="0.25">
      <c r="C833" s="214"/>
      <c r="D833" s="215"/>
      <c r="E833" s="215"/>
      <c r="F833" s="215"/>
      <c r="G833" s="215"/>
      <c r="H833" s="89"/>
      <c r="I833" s="90"/>
      <c r="J833" s="12"/>
    </row>
    <row r="834" spans="3:10" ht="21" hidden="1" customHeight="1" x14ac:dyDescent="0.25">
      <c r="C834" s="214"/>
      <c r="D834" s="215"/>
      <c r="E834" s="215"/>
      <c r="F834" s="215"/>
      <c r="G834" s="215"/>
      <c r="H834" s="89"/>
      <c r="I834" s="90"/>
      <c r="J834" s="12"/>
    </row>
    <row r="835" spans="3:10" ht="21" hidden="1" customHeight="1" x14ac:dyDescent="0.25">
      <c r="C835" s="214"/>
      <c r="D835" s="215"/>
      <c r="E835" s="215"/>
      <c r="F835" s="215"/>
      <c r="G835" s="215"/>
      <c r="H835" s="89"/>
      <c r="I835" s="90"/>
      <c r="J835" s="12"/>
    </row>
    <row r="836" spans="3:10" ht="21" hidden="1" customHeight="1" x14ac:dyDescent="0.25">
      <c r="C836" s="214"/>
      <c r="D836" s="215"/>
      <c r="E836" s="215"/>
      <c r="F836" s="215"/>
      <c r="G836" s="215"/>
      <c r="H836" s="89"/>
      <c r="I836" s="90"/>
      <c r="J836" s="12"/>
    </row>
    <row r="837" spans="3:10" ht="21" hidden="1" customHeight="1" x14ac:dyDescent="0.25">
      <c r="C837" s="214"/>
      <c r="D837" s="215"/>
      <c r="E837" s="215"/>
      <c r="F837" s="215"/>
      <c r="G837" s="215"/>
      <c r="H837" s="89"/>
      <c r="I837" s="90"/>
      <c r="J837" s="12"/>
    </row>
    <row r="838" spans="3:10" ht="21" hidden="1" customHeight="1" x14ac:dyDescent="0.25">
      <c r="C838" s="214"/>
      <c r="D838" s="215"/>
      <c r="E838" s="215"/>
      <c r="F838" s="215"/>
      <c r="G838" s="215"/>
      <c r="H838" s="89"/>
      <c r="I838" s="90"/>
      <c r="J838" s="12"/>
    </row>
    <row r="839" spans="3:10" ht="21" hidden="1" customHeight="1" x14ac:dyDescent="0.25">
      <c r="C839" s="214"/>
      <c r="D839" s="215"/>
      <c r="E839" s="215"/>
      <c r="F839" s="215"/>
      <c r="G839" s="215"/>
      <c r="H839" s="89"/>
      <c r="I839" s="90"/>
      <c r="J839" s="12"/>
    </row>
    <row r="840" spans="3:10" ht="21" hidden="1" customHeight="1" x14ac:dyDescent="0.25">
      <c r="C840" s="214"/>
      <c r="D840" s="215"/>
      <c r="E840" s="215"/>
      <c r="F840" s="215"/>
      <c r="G840" s="215"/>
      <c r="H840" s="89"/>
      <c r="I840" s="90"/>
      <c r="J840" s="12"/>
    </row>
    <row r="841" spans="3:10" ht="21" hidden="1" customHeight="1" x14ac:dyDescent="0.25">
      <c r="C841" s="214"/>
      <c r="D841" s="215"/>
      <c r="E841" s="215"/>
      <c r="F841" s="215"/>
      <c r="G841" s="215"/>
      <c r="H841" s="89"/>
      <c r="I841" s="90"/>
      <c r="J841" s="12"/>
    </row>
    <row r="842" spans="3:10" ht="21" hidden="1" customHeight="1" x14ac:dyDescent="0.25">
      <c r="C842" s="214"/>
      <c r="D842" s="215"/>
      <c r="E842" s="215"/>
      <c r="F842" s="215"/>
      <c r="G842" s="215"/>
      <c r="H842" s="89"/>
      <c r="I842" s="90"/>
      <c r="J842" s="12"/>
    </row>
    <row r="843" spans="3:10" ht="21" hidden="1" customHeight="1" x14ac:dyDescent="0.25">
      <c r="C843" s="214"/>
      <c r="D843" s="215"/>
      <c r="E843" s="215"/>
      <c r="F843" s="215"/>
      <c r="G843" s="215"/>
      <c r="H843" s="89"/>
      <c r="I843" s="90"/>
      <c r="J843" s="12"/>
    </row>
    <row r="844" spans="3:10" ht="21" hidden="1" customHeight="1" x14ac:dyDescent="0.25">
      <c r="C844" s="214"/>
      <c r="D844" s="215"/>
      <c r="E844" s="215"/>
      <c r="F844" s="215"/>
      <c r="G844" s="215"/>
      <c r="H844" s="89"/>
      <c r="I844" s="90"/>
      <c r="J844" s="12"/>
    </row>
    <row r="845" spans="3:10" ht="21" hidden="1" customHeight="1" x14ac:dyDescent="0.25">
      <c r="C845" s="214"/>
      <c r="D845" s="215"/>
      <c r="E845" s="215"/>
      <c r="F845" s="215"/>
      <c r="G845" s="215"/>
      <c r="H845" s="89"/>
      <c r="I845" s="90"/>
      <c r="J845" s="12"/>
    </row>
    <row r="846" spans="3:10" ht="21" hidden="1" customHeight="1" x14ac:dyDescent="0.25">
      <c r="C846" s="214"/>
      <c r="D846" s="215"/>
      <c r="E846" s="215"/>
      <c r="F846" s="215"/>
      <c r="G846" s="215"/>
      <c r="H846" s="89"/>
      <c r="I846" s="90"/>
      <c r="J846" s="12"/>
    </row>
    <row r="847" spans="3:10" ht="21" hidden="1" customHeight="1" x14ac:dyDescent="0.25">
      <c r="C847" s="214"/>
      <c r="D847" s="215"/>
      <c r="E847" s="215"/>
      <c r="F847" s="215"/>
      <c r="G847" s="215"/>
      <c r="H847" s="89"/>
      <c r="I847" s="90"/>
      <c r="J847" s="12"/>
    </row>
    <row r="848" spans="3:10" ht="21" hidden="1" customHeight="1" x14ac:dyDescent="0.25">
      <c r="C848" s="214"/>
      <c r="D848" s="215"/>
      <c r="E848" s="215"/>
      <c r="F848" s="215"/>
      <c r="G848" s="215"/>
      <c r="H848" s="89"/>
      <c r="I848" s="90"/>
      <c r="J848" s="12"/>
    </row>
    <row r="849" spans="3:10" ht="21" hidden="1" customHeight="1" x14ac:dyDescent="0.25">
      <c r="C849" s="214"/>
      <c r="D849" s="215"/>
      <c r="E849" s="215"/>
      <c r="F849" s="215"/>
      <c r="G849" s="215"/>
      <c r="H849" s="89"/>
      <c r="I849" s="90"/>
      <c r="J849" s="12"/>
    </row>
    <row r="850" spans="3:10" ht="21" hidden="1" customHeight="1" x14ac:dyDescent="0.25">
      <c r="C850" s="214"/>
      <c r="D850" s="215"/>
      <c r="E850" s="215"/>
      <c r="F850" s="215"/>
      <c r="G850" s="215"/>
      <c r="H850" s="89"/>
      <c r="I850" s="90"/>
      <c r="J850" s="12"/>
    </row>
    <row r="851" spans="3:10" ht="21" hidden="1" customHeight="1" x14ac:dyDescent="0.25">
      <c r="C851" s="214"/>
      <c r="D851" s="215"/>
      <c r="E851" s="215"/>
      <c r="F851" s="215"/>
      <c r="G851" s="215"/>
      <c r="H851" s="89"/>
      <c r="I851" s="90"/>
      <c r="J851" s="12"/>
    </row>
    <row r="852" spans="3:10" ht="21" hidden="1" customHeight="1" x14ac:dyDescent="0.25">
      <c r="C852" s="214"/>
      <c r="D852" s="215"/>
      <c r="E852" s="215"/>
      <c r="F852" s="215"/>
      <c r="G852" s="215"/>
      <c r="H852" s="89"/>
      <c r="I852" s="90"/>
      <c r="J852" s="12"/>
    </row>
    <row r="853" spans="3:10" ht="21" hidden="1" customHeight="1" x14ac:dyDescent="0.25">
      <c r="C853" s="214"/>
      <c r="D853" s="215"/>
      <c r="E853" s="215"/>
      <c r="F853" s="215"/>
      <c r="G853" s="215"/>
      <c r="H853" s="89"/>
      <c r="I853" s="90"/>
      <c r="J853" s="12"/>
    </row>
    <row r="854" spans="3:10" ht="21" hidden="1" customHeight="1" x14ac:dyDescent="0.25">
      <c r="C854" s="214"/>
      <c r="D854" s="215"/>
      <c r="E854" s="215"/>
      <c r="F854" s="215"/>
      <c r="G854" s="215"/>
      <c r="H854" s="89"/>
      <c r="I854" s="90"/>
      <c r="J854" s="12"/>
    </row>
    <row r="855" spans="3:10" ht="21" hidden="1" customHeight="1" x14ac:dyDescent="0.25">
      <c r="C855" s="214"/>
      <c r="D855" s="215"/>
      <c r="E855" s="215"/>
      <c r="F855" s="215"/>
      <c r="G855" s="215"/>
      <c r="H855" s="89"/>
      <c r="I855" s="90"/>
      <c r="J855" s="12"/>
    </row>
    <row r="856" spans="3:10" ht="21" hidden="1" customHeight="1" x14ac:dyDescent="0.25">
      <c r="C856" s="214"/>
      <c r="D856" s="215"/>
      <c r="E856" s="215"/>
      <c r="F856" s="215"/>
      <c r="G856" s="215"/>
      <c r="H856" s="89"/>
      <c r="I856" s="90"/>
      <c r="J856" s="12"/>
    </row>
    <row r="857" spans="3:10" ht="21" hidden="1" customHeight="1" x14ac:dyDescent="0.25">
      <c r="C857" s="214"/>
      <c r="D857" s="215"/>
      <c r="E857" s="215"/>
      <c r="F857" s="215"/>
      <c r="G857" s="215"/>
      <c r="H857" s="89"/>
      <c r="I857" s="90"/>
      <c r="J857" s="12"/>
    </row>
    <row r="858" spans="3:10" ht="21" hidden="1" customHeight="1" x14ac:dyDescent="0.25">
      <c r="C858" s="214"/>
      <c r="D858" s="215"/>
      <c r="E858" s="215"/>
      <c r="F858" s="215"/>
      <c r="G858" s="215"/>
      <c r="H858" s="89"/>
      <c r="I858" s="90"/>
      <c r="J858" s="12"/>
    </row>
    <row r="859" spans="3:10" ht="21" hidden="1" customHeight="1" x14ac:dyDescent="0.25">
      <c r="C859" s="214"/>
      <c r="D859" s="215"/>
      <c r="E859" s="215"/>
      <c r="F859" s="215"/>
      <c r="G859" s="215"/>
      <c r="H859" s="89"/>
      <c r="I859" s="90"/>
      <c r="J859" s="12"/>
    </row>
    <row r="860" spans="3:10" ht="21" hidden="1" customHeight="1" x14ac:dyDescent="0.25">
      <c r="C860" s="214"/>
      <c r="D860" s="215"/>
      <c r="E860" s="215"/>
      <c r="F860" s="215"/>
      <c r="G860" s="215"/>
      <c r="H860" s="89"/>
      <c r="I860" s="90"/>
      <c r="J860" s="12"/>
    </row>
    <row r="861" spans="3:10" ht="21" hidden="1" customHeight="1" x14ac:dyDescent="0.25">
      <c r="C861" s="214"/>
      <c r="D861" s="215"/>
      <c r="E861" s="215"/>
      <c r="F861" s="215"/>
      <c r="G861" s="215"/>
      <c r="H861" s="89"/>
      <c r="I861" s="90"/>
      <c r="J861" s="12"/>
    </row>
    <row r="862" spans="3:10" ht="21" hidden="1" customHeight="1" x14ac:dyDescent="0.25">
      <c r="C862" s="214"/>
      <c r="D862" s="215"/>
      <c r="E862" s="215"/>
      <c r="F862" s="215"/>
      <c r="G862" s="215"/>
      <c r="H862" s="89"/>
      <c r="I862" s="90"/>
      <c r="J862" s="12"/>
    </row>
    <row r="863" spans="3:10" ht="21" hidden="1" customHeight="1" x14ac:dyDescent="0.25">
      <c r="C863" s="214"/>
      <c r="D863" s="215"/>
      <c r="E863" s="215"/>
      <c r="F863" s="215"/>
      <c r="G863" s="215"/>
      <c r="H863" s="89"/>
      <c r="I863" s="90"/>
      <c r="J863" s="12"/>
    </row>
    <row r="864" spans="3:10" ht="21" hidden="1" customHeight="1" x14ac:dyDescent="0.25">
      <c r="C864" s="214"/>
      <c r="D864" s="215"/>
      <c r="E864" s="215"/>
      <c r="F864" s="215"/>
      <c r="G864" s="215"/>
      <c r="H864" s="89"/>
      <c r="I864" s="90"/>
      <c r="J864" s="12"/>
    </row>
    <row r="865" spans="3:10" ht="21" hidden="1" customHeight="1" x14ac:dyDescent="0.25">
      <c r="C865" s="214"/>
      <c r="D865" s="215"/>
      <c r="E865" s="215"/>
      <c r="F865" s="215"/>
      <c r="G865" s="215"/>
      <c r="H865" s="89"/>
      <c r="I865" s="90"/>
      <c r="J865" s="12"/>
    </row>
    <row r="866" spans="3:10" ht="21" hidden="1" customHeight="1" x14ac:dyDescent="0.25">
      <c r="C866" s="214"/>
      <c r="D866" s="215"/>
      <c r="E866" s="215"/>
      <c r="F866" s="215"/>
      <c r="G866" s="215"/>
      <c r="H866" s="89"/>
      <c r="I866" s="90"/>
      <c r="J866" s="12"/>
    </row>
    <row r="867" spans="3:10" ht="21" hidden="1" customHeight="1" x14ac:dyDescent="0.25">
      <c r="C867" s="214"/>
      <c r="D867" s="215"/>
      <c r="E867" s="215"/>
      <c r="F867" s="215"/>
      <c r="G867" s="215"/>
      <c r="H867" s="89"/>
      <c r="I867" s="90"/>
      <c r="J867" s="12"/>
    </row>
    <row r="868" spans="3:10" ht="21" hidden="1" customHeight="1" x14ac:dyDescent="0.25">
      <c r="C868" s="214"/>
      <c r="D868" s="215"/>
      <c r="E868" s="215"/>
      <c r="F868" s="215"/>
      <c r="G868" s="215"/>
      <c r="H868" s="89"/>
      <c r="I868" s="90"/>
      <c r="J868" s="12"/>
    </row>
    <row r="869" spans="3:10" ht="21" hidden="1" customHeight="1" x14ac:dyDescent="0.25">
      <c r="C869" s="214"/>
      <c r="D869" s="215"/>
      <c r="E869" s="215"/>
      <c r="F869" s="215"/>
      <c r="G869" s="215"/>
      <c r="H869" s="89"/>
      <c r="I869" s="90"/>
      <c r="J869" s="12"/>
    </row>
    <row r="870" spans="3:10" ht="21" hidden="1" customHeight="1" x14ac:dyDescent="0.25">
      <c r="C870" s="214"/>
      <c r="D870" s="215"/>
      <c r="E870" s="215"/>
      <c r="F870" s="215"/>
      <c r="G870" s="215"/>
      <c r="H870" s="89"/>
      <c r="I870" s="90"/>
      <c r="J870" s="12"/>
    </row>
    <row r="871" spans="3:10" ht="21" hidden="1" customHeight="1" x14ac:dyDescent="0.25">
      <c r="C871" s="214"/>
      <c r="D871" s="215"/>
      <c r="E871" s="215"/>
      <c r="F871" s="215"/>
      <c r="G871" s="215"/>
      <c r="H871" s="89"/>
      <c r="I871" s="90"/>
      <c r="J871" s="12"/>
    </row>
    <row r="872" spans="3:10" ht="21" hidden="1" customHeight="1" x14ac:dyDescent="0.25">
      <c r="C872" s="214"/>
      <c r="D872" s="215"/>
      <c r="E872" s="215"/>
      <c r="F872" s="215"/>
      <c r="G872" s="215"/>
      <c r="H872" s="89"/>
      <c r="I872" s="90"/>
      <c r="J872" s="12"/>
    </row>
    <row r="873" spans="3:10" ht="21" hidden="1" customHeight="1" x14ac:dyDescent="0.25">
      <c r="C873" s="214"/>
      <c r="D873" s="215"/>
      <c r="E873" s="215"/>
      <c r="F873" s="215"/>
      <c r="G873" s="215"/>
      <c r="H873" s="89"/>
      <c r="I873" s="90"/>
      <c r="J873" s="12"/>
    </row>
    <row r="874" spans="3:10" ht="21" hidden="1" customHeight="1" x14ac:dyDescent="0.25">
      <c r="C874" s="214"/>
      <c r="D874" s="215"/>
      <c r="E874" s="215"/>
      <c r="F874" s="215"/>
      <c r="G874" s="215"/>
      <c r="H874" s="89"/>
      <c r="I874" s="90"/>
      <c r="J874" s="12"/>
    </row>
    <row r="875" spans="3:10" ht="21" hidden="1" customHeight="1" x14ac:dyDescent="0.25">
      <c r="C875" s="214"/>
      <c r="D875" s="215"/>
      <c r="E875" s="215"/>
      <c r="F875" s="215"/>
      <c r="G875" s="215"/>
      <c r="H875" s="89"/>
      <c r="I875" s="90"/>
      <c r="J875" s="12"/>
    </row>
    <row r="876" spans="3:10" ht="21" hidden="1" customHeight="1" x14ac:dyDescent="0.25">
      <c r="C876" s="214"/>
      <c r="D876" s="215"/>
      <c r="E876" s="215"/>
      <c r="F876" s="215"/>
      <c r="G876" s="215"/>
      <c r="H876" s="89"/>
      <c r="I876" s="90"/>
      <c r="J876" s="12"/>
    </row>
    <row r="877" spans="3:10" ht="21" hidden="1" customHeight="1" x14ac:dyDescent="0.25">
      <c r="C877" s="214"/>
      <c r="D877" s="215"/>
      <c r="E877" s="215"/>
      <c r="F877" s="215"/>
      <c r="G877" s="215"/>
      <c r="H877" s="89"/>
      <c r="I877" s="90"/>
      <c r="J877" s="12"/>
    </row>
    <row r="878" spans="3:10" ht="21" hidden="1" customHeight="1" x14ac:dyDescent="0.25">
      <c r="C878" s="214"/>
      <c r="D878" s="215"/>
      <c r="E878" s="215"/>
      <c r="F878" s="215"/>
      <c r="G878" s="215"/>
      <c r="H878" s="89"/>
      <c r="I878" s="90"/>
      <c r="J878" s="12"/>
    </row>
    <row r="879" spans="3:10" ht="21" hidden="1" customHeight="1" x14ac:dyDescent="0.25">
      <c r="C879" s="214"/>
      <c r="D879" s="215"/>
      <c r="E879" s="215"/>
      <c r="F879" s="215"/>
      <c r="G879" s="215"/>
      <c r="H879" s="89"/>
      <c r="I879" s="90"/>
      <c r="J879" s="12"/>
    </row>
    <row r="880" spans="3:10" ht="21" hidden="1" customHeight="1" x14ac:dyDescent="0.25">
      <c r="C880" s="214"/>
      <c r="D880" s="215"/>
      <c r="E880" s="215"/>
      <c r="F880" s="215"/>
      <c r="G880" s="215"/>
      <c r="H880" s="89"/>
      <c r="I880" s="90"/>
      <c r="J880" s="12"/>
    </row>
    <row r="881" spans="3:10" ht="21" hidden="1" customHeight="1" x14ac:dyDescent="0.25">
      <c r="C881" s="214"/>
      <c r="D881" s="215"/>
      <c r="E881" s="215"/>
      <c r="F881" s="215"/>
      <c r="G881" s="215"/>
      <c r="H881" s="89"/>
      <c r="I881" s="90"/>
      <c r="J881" s="12"/>
    </row>
    <row r="882" spans="3:10" ht="21" hidden="1" customHeight="1" x14ac:dyDescent="0.25">
      <c r="C882" s="214"/>
      <c r="D882" s="215"/>
      <c r="E882" s="215"/>
      <c r="F882" s="215"/>
      <c r="G882" s="215"/>
      <c r="H882" s="89"/>
      <c r="I882" s="90"/>
      <c r="J882" s="12"/>
    </row>
    <row r="883" spans="3:10" ht="21" hidden="1" customHeight="1" x14ac:dyDescent="0.25">
      <c r="C883" s="214"/>
      <c r="D883" s="215"/>
      <c r="E883" s="215"/>
      <c r="F883" s="215"/>
      <c r="G883" s="215"/>
      <c r="H883" s="89"/>
      <c r="I883" s="90"/>
      <c r="J883" s="12"/>
    </row>
    <row r="884" spans="3:10" ht="21" hidden="1" customHeight="1" x14ac:dyDescent="0.25">
      <c r="C884" s="214"/>
      <c r="D884" s="215"/>
      <c r="E884" s="215"/>
      <c r="F884" s="215"/>
      <c r="G884" s="215"/>
      <c r="H884" s="89"/>
      <c r="I884" s="90"/>
      <c r="J884" s="12"/>
    </row>
    <row r="885" spans="3:10" ht="21" hidden="1" customHeight="1" x14ac:dyDescent="0.25">
      <c r="C885" s="214"/>
      <c r="D885" s="215"/>
      <c r="E885" s="215"/>
      <c r="F885" s="215"/>
      <c r="G885" s="215"/>
      <c r="H885" s="89"/>
      <c r="I885" s="90"/>
      <c r="J885" s="12"/>
    </row>
    <row r="886" spans="3:10" ht="21" hidden="1" customHeight="1" x14ac:dyDescent="0.25">
      <c r="C886" s="214"/>
      <c r="D886" s="215"/>
      <c r="E886" s="215"/>
      <c r="F886" s="215"/>
      <c r="G886" s="215"/>
      <c r="H886" s="89"/>
      <c r="I886" s="90"/>
      <c r="J886" s="12"/>
    </row>
    <row r="887" spans="3:10" ht="21" hidden="1" customHeight="1" x14ac:dyDescent="0.25">
      <c r="C887" s="214"/>
      <c r="D887" s="215"/>
      <c r="E887" s="215"/>
      <c r="F887" s="215"/>
      <c r="G887" s="215"/>
      <c r="H887" s="89"/>
      <c r="I887" s="90"/>
      <c r="J887" s="12"/>
    </row>
    <row r="888" spans="3:10" ht="21" hidden="1" customHeight="1" x14ac:dyDescent="0.25">
      <c r="C888" s="214"/>
      <c r="D888" s="215"/>
      <c r="E888" s="215"/>
      <c r="F888" s="215"/>
      <c r="G888" s="215"/>
      <c r="H888" s="89"/>
      <c r="I888" s="90"/>
      <c r="J888" s="12"/>
    </row>
    <row r="889" spans="3:10" ht="21" hidden="1" customHeight="1" x14ac:dyDescent="0.25">
      <c r="C889" s="214"/>
      <c r="D889" s="215"/>
      <c r="E889" s="215"/>
      <c r="F889" s="215"/>
      <c r="G889" s="215"/>
      <c r="H889" s="89"/>
      <c r="I889" s="90"/>
      <c r="J889" s="12"/>
    </row>
    <row r="890" spans="3:10" ht="21" hidden="1" customHeight="1" x14ac:dyDescent="0.25">
      <c r="C890" s="214"/>
      <c r="D890" s="215"/>
      <c r="E890" s="215"/>
      <c r="F890" s="215"/>
      <c r="G890" s="215"/>
      <c r="H890" s="89"/>
      <c r="I890" s="90"/>
      <c r="J890" s="12"/>
    </row>
    <row r="891" spans="3:10" ht="21" hidden="1" customHeight="1" x14ac:dyDescent="0.25">
      <c r="C891" s="214"/>
      <c r="D891" s="215"/>
      <c r="E891" s="215"/>
      <c r="F891" s="215"/>
      <c r="G891" s="215"/>
      <c r="H891" s="89"/>
      <c r="I891" s="90"/>
      <c r="J891" s="12"/>
    </row>
    <row r="892" spans="3:10" ht="21" hidden="1" customHeight="1" x14ac:dyDescent="0.25">
      <c r="C892" s="214"/>
      <c r="D892" s="215"/>
      <c r="E892" s="215"/>
      <c r="F892" s="215"/>
      <c r="G892" s="215"/>
      <c r="H892" s="89"/>
      <c r="I892" s="90"/>
      <c r="J892" s="12"/>
    </row>
    <row r="893" spans="3:10" ht="21" hidden="1" customHeight="1" x14ac:dyDescent="0.25">
      <c r="C893" s="214"/>
      <c r="D893" s="215"/>
      <c r="E893" s="215"/>
      <c r="F893" s="215"/>
      <c r="G893" s="215"/>
      <c r="H893" s="89"/>
      <c r="I893" s="90"/>
      <c r="J893" s="12"/>
    </row>
    <row r="894" spans="3:10" ht="21" hidden="1" customHeight="1" x14ac:dyDescent="0.25">
      <c r="C894" s="214"/>
      <c r="D894" s="215"/>
      <c r="E894" s="215"/>
      <c r="F894" s="215"/>
      <c r="G894" s="215"/>
      <c r="H894" s="89"/>
      <c r="I894" s="90"/>
      <c r="J894" s="12"/>
    </row>
    <row r="895" spans="3:10" ht="21" hidden="1" customHeight="1" x14ac:dyDescent="0.25">
      <c r="C895" s="214"/>
      <c r="D895" s="215"/>
      <c r="E895" s="215"/>
      <c r="F895" s="215"/>
      <c r="G895" s="215"/>
      <c r="H895" s="89"/>
      <c r="I895" s="90"/>
      <c r="J895" s="12"/>
    </row>
    <row r="896" spans="3:10" ht="21" hidden="1" customHeight="1" x14ac:dyDescent="0.25">
      <c r="C896" s="214"/>
      <c r="D896" s="215"/>
      <c r="E896" s="215"/>
      <c r="F896" s="215"/>
      <c r="G896" s="215"/>
      <c r="H896" s="89"/>
      <c r="I896" s="90"/>
      <c r="J896" s="12"/>
    </row>
    <row r="897" spans="3:10" ht="21" hidden="1" customHeight="1" x14ac:dyDescent="0.25">
      <c r="C897" s="214"/>
      <c r="D897" s="215"/>
      <c r="E897" s="215"/>
      <c r="F897" s="215"/>
      <c r="G897" s="215"/>
      <c r="H897" s="89"/>
      <c r="I897" s="90"/>
      <c r="J897" s="12"/>
    </row>
    <row r="898" spans="3:10" ht="21" hidden="1" customHeight="1" x14ac:dyDescent="0.25">
      <c r="C898" s="214"/>
      <c r="D898" s="215"/>
      <c r="E898" s="215"/>
      <c r="F898" s="215"/>
      <c r="G898" s="215"/>
      <c r="H898" s="89"/>
      <c r="I898" s="90"/>
      <c r="J898" s="12"/>
    </row>
    <row r="899" spans="3:10" ht="21" hidden="1" customHeight="1" x14ac:dyDescent="0.25">
      <c r="C899" s="214"/>
      <c r="D899" s="215"/>
      <c r="E899" s="215"/>
      <c r="F899" s="215"/>
      <c r="G899" s="215"/>
      <c r="H899" s="89"/>
      <c r="I899" s="90"/>
      <c r="J899" s="12"/>
    </row>
    <row r="900" spans="3:10" ht="21" hidden="1" customHeight="1" x14ac:dyDescent="0.25">
      <c r="C900" s="214"/>
      <c r="D900" s="215"/>
      <c r="E900" s="215"/>
      <c r="F900" s="215"/>
      <c r="G900" s="215"/>
      <c r="H900" s="89"/>
      <c r="I900" s="90"/>
      <c r="J900" s="12"/>
    </row>
    <row r="901" spans="3:10" ht="21" hidden="1" customHeight="1" x14ac:dyDescent="0.25">
      <c r="C901" s="214"/>
      <c r="D901" s="215"/>
      <c r="E901" s="215"/>
      <c r="F901" s="215"/>
      <c r="G901" s="215"/>
      <c r="H901" s="89"/>
      <c r="I901" s="90"/>
      <c r="J901" s="12"/>
    </row>
    <row r="902" spans="3:10" ht="21" hidden="1" customHeight="1" x14ac:dyDescent="0.25">
      <c r="C902" s="214"/>
      <c r="D902" s="215"/>
      <c r="E902" s="215"/>
      <c r="F902" s="215"/>
      <c r="G902" s="215"/>
      <c r="H902" s="89"/>
      <c r="I902" s="90"/>
      <c r="J902" s="12"/>
    </row>
    <row r="903" spans="3:10" ht="21" hidden="1" customHeight="1" x14ac:dyDescent="0.25">
      <c r="C903" s="214"/>
      <c r="D903" s="215"/>
      <c r="E903" s="215"/>
      <c r="F903" s="215"/>
      <c r="G903" s="215"/>
      <c r="H903" s="89"/>
      <c r="I903" s="90"/>
      <c r="J903" s="12"/>
    </row>
    <row r="904" spans="3:10" ht="21" hidden="1" customHeight="1" x14ac:dyDescent="0.25">
      <c r="C904" s="214"/>
      <c r="D904" s="215"/>
      <c r="E904" s="215"/>
      <c r="F904" s="215"/>
      <c r="G904" s="215"/>
      <c r="H904" s="89"/>
      <c r="I904" s="90"/>
      <c r="J904" s="12"/>
    </row>
    <row r="905" spans="3:10" ht="21" hidden="1" customHeight="1" x14ac:dyDescent="0.25">
      <c r="C905" s="214"/>
      <c r="D905" s="215"/>
      <c r="E905" s="215"/>
      <c r="F905" s="215"/>
      <c r="G905" s="215"/>
      <c r="H905" s="89"/>
      <c r="I905" s="90"/>
      <c r="J905" s="12"/>
    </row>
    <row r="906" spans="3:10" ht="21" hidden="1" customHeight="1" x14ac:dyDescent="0.25">
      <c r="C906" s="214"/>
      <c r="D906" s="215"/>
      <c r="E906" s="215"/>
      <c r="F906" s="215"/>
      <c r="G906" s="215"/>
      <c r="H906" s="89"/>
      <c r="I906" s="90"/>
      <c r="J906" s="12"/>
    </row>
    <row r="907" spans="3:10" ht="21" hidden="1" customHeight="1" x14ac:dyDescent="0.25">
      <c r="C907" s="214"/>
      <c r="D907" s="215"/>
      <c r="E907" s="215"/>
      <c r="F907" s="215"/>
      <c r="G907" s="215"/>
      <c r="H907" s="89"/>
      <c r="I907" s="90"/>
      <c r="J907" s="12"/>
    </row>
    <row r="908" spans="3:10" ht="21" hidden="1" customHeight="1" x14ac:dyDescent="0.25">
      <c r="C908" s="214"/>
      <c r="D908" s="215"/>
      <c r="E908" s="215"/>
      <c r="F908" s="215"/>
      <c r="G908" s="215"/>
      <c r="H908" s="89"/>
      <c r="I908" s="90"/>
      <c r="J908" s="12"/>
    </row>
    <row r="909" spans="3:10" ht="21" hidden="1" customHeight="1" x14ac:dyDescent="0.25">
      <c r="C909" s="214"/>
      <c r="D909" s="215"/>
      <c r="E909" s="215"/>
      <c r="F909" s="215"/>
      <c r="G909" s="215"/>
      <c r="H909" s="89"/>
      <c r="I909" s="90"/>
      <c r="J909" s="12"/>
    </row>
    <row r="910" spans="3:10" ht="21" hidden="1" customHeight="1" x14ac:dyDescent="0.25">
      <c r="C910" s="214"/>
      <c r="D910" s="215"/>
      <c r="E910" s="215"/>
      <c r="F910" s="215"/>
      <c r="G910" s="215"/>
      <c r="H910" s="89"/>
      <c r="I910" s="90"/>
      <c r="J910" s="12"/>
    </row>
    <row r="911" spans="3:10" ht="21" hidden="1" customHeight="1" x14ac:dyDescent="0.25">
      <c r="C911" s="214"/>
      <c r="D911" s="215"/>
      <c r="E911" s="215"/>
      <c r="F911" s="215"/>
      <c r="G911" s="215"/>
      <c r="H911" s="89"/>
      <c r="I911" s="90"/>
      <c r="J911" s="12"/>
    </row>
    <row r="912" spans="3:10" ht="21" hidden="1" customHeight="1" x14ac:dyDescent="0.25">
      <c r="C912" s="214"/>
      <c r="D912" s="215"/>
      <c r="E912" s="215"/>
      <c r="F912" s="215"/>
      <c r="G912" s="215"/>
      <c r="H912" s="89"/>
      <c r="I912" s="90"/>
      <c r="J912" s="12"/>
    </row>
    <row r="913" spans="3:10" ht="21" hidden="1" customHeight="1" x14ac:dyDescent="0.25">
      <c r="C913" s="214"/>
      <c r="D913" s="215"/>
      <c r="E913" s="215"/>
      <c r="F913" s="215"/>
      <c r="G913" s="215"/>
      <c r="H913" s="89"/>
      <c r="I913" s="90"/>
      <c r="J913" s="12"/>
    </row>
    <row r="914" spans="3:10" ht="21" hidden="1" customHeight="1" x14ac:dyDescent="0.25">
      <c r="C914" s="214"/>
      <c r="D914" s="215"/>
      <c r="E914" s="215"/>
      <c r="F914" s="215"/>
      <c r="G914" s="215"/>
      <c r="H914" s="89"/>
      <c r="I914" s="90"/>
      <c r="J914" s="12"/>
    </row>
    <row r="915" spans="3:10" ht="21" hidden="1" customHeight="1" x14ac:dyDescent="0.25">
      <c r="C915" s="214"/>
      <c r="D915" s="215"/>
      <c r="E915" s="215"/>
      <c r="F915" s="215"/>
      <c r="G915" s="215"/>
      <c r="H915" s="89"/>
      <c r="I915" s="90"/>
      <c r="J915" s="12"/>
    </row>
    <row r="916" spans="3:10" ht="21" hidden="1" customHeight="1" x14ac:dyDescent="0.25">
      <c r="C916" s="214"/>
      <c r="D916" s="215"/>
      <c r="E916" s="215"/>
      <c r="F916" s="215"/>
      <c r="G916" s="215"/>
      <c r="H916" s="89"/>
      <c r="I916" s="90"/>
      <c r="J916" s="12"/>
    </row>
    <row r="917" spans="3:10" ht="21" hidden="1" customHeight="1" x14ac:dyDescent="0.25">
      <c r="C917" s="214"/>
      <c r="D917" s="215"/>
      <c r="E917" s="215"/>
      <c r="F917" s="215"/>
      <c r="G917" s="215"/>
      <c r="H917" s="89"/>
      <c r="I917" s="90"/>
      <c r="J917" s="12"/>
    </row>
    <row r="918" spans="3:10" ht="21" hidden="1" customHeight="1" x14ac:dyDescent="0.25">
      <c r="C918" s="214"/>
      <c r="D918" s="215"/>
      <c r="E918" s="215"/>
      <c r="F918" s="215"/>
      <c r="G918" s="215"/>
      <c r="H918" s="89"/>
      <c r="I918" s="90"/>
      <c r="J918" s="12"/>
    </row>
    <row r="919" spans="3:10" ht="21" hidden="1" customHeight="1" x14ac:dyDescent="0.25">
      <c r="C919" s="214"/>
      <c r="D919" s="215"/>
      <c r="E919" s="215"/>
      <c r="F919" s="215"/>
      <c r="G919" s="215"/>
      <c r="H919" s="89"/>
      <c r="I919" s="90"/>
      <c r="J919" s="12"/>
    </row>
    <row r="920" spans="3:10" ht="21" hidden="1" customHeight="1" x14ac:dyDescent="0.25">
      <c r="C920" s="214"/>
      <c r="D920" s="215"/>
      <c r="E920" s="215"/>
      <c r="F920" s="215"/>
      <c r="G920" s="215"/>
      <c r="H920" s="89"/>
      <c r="I920" s="90"/>
      <c r="J920" s="12"/>
    </row>
    <row r="921" spans="3:10" ht="21" hidden="1" customHeight="1" x14ac:dyDescent="0.25">
      <c r="C921" s="214"/>
      <c r="D921" s="215"/>
      <c r="E921" s="215"/>
      <c r="F921" s="215"/>
      <c r="G921" s="215"/>
      <c r="H921" s="89"/>
      <c r="I921" s="90"/>
      <c r="J921" s="12"/>
    </row>
    <row r="922" spans="3:10" ht="21" hidden="1" customHeight="1" x14ac:dyDescent="0.25">
      <c r="C922" s="214"/>
      <c r="D922" s="215"/>
      <c r="E922" s="215"/>
      <c r="F922" s="215"/>
      <c r="G922" s="215"/>
      <c r="H922" s="89"/>
      <c r="I922" s="90"/>
      <c r="J922" s="12"/>
    </row>
    <row r="923" spans="3:10" ht="21" hidden="1" customHeight="1" x14ac:dyDescent="0.25">
      <c r="C923" s="214"/>
      <c r="D923" s="215"/>
      <c r="E923" s="215"/>
      <c r="F923" s="215"/>
      <c r="G923" s="215"/>
      <c r="H923" s="89"/>
      <c r="I923" s="90"/>
      <c r="J923" s="12"/>
    </row>
    <row r="924" spans="3:10" ht="21" hidden="1" customHeight="1" x14ac:dyDescent="0.25">
      <c r="C924" s="214"/>
      <c r="D924" s="215"/>
      <c r="E924" s="215"/>
      <c r="F924" s="215"/>
      <c r="G924" s="215"/>
      <c r="H924" s="89"/>
      <c r="I924" s="90"/>
      <c r="J924" s="12"/>
    </row>
    <row r="925" spans="3:10" ht="21" hidden="1" customHeight="1" x14ac:dyDescent="0.25">
      <c r="C925" s="214"/>
      <c r="D925" s="215"/>
      <c r="E925" s="215"/>
      <c r="F925" s="215"/>
      <c r="G925" s="215"/>
      <c r="H925" s="89"/>
      <c r="I925" s="90"/>
      <c r="J925" s="12"/>
    </row>
    <row r="926" spans="3:10" ht="21" hidden="1" customHeight="1" x14ac:dyDescent="0.25">
      <c r="C926" s="214"/>
      <c r="D926" s="215"/>
      <c r="E926" s="215"/>
      <c r="F926" s="215"/>
      <c r="G926" s="215"/>
      <c r="H926" s="89"/>
      <c r="I926" s="90"/>
      <c r="J926" s="12"/>
    </row>
    <row r="927" spans="3:10" ht="21" hidden="1" customHeight="1" x14ac:dyDescent="0.25">
      <c r="C927" s="214"/>
      <c r="D927" s="215"/>
      <c r="E927" s="215"/>
      <c r="F927" s="215"/>
      <c r="G927" s="215"/>
      <c r="H927" s="89"/>
      <c r="I927" s="90"/>
      <c r="J927" s="12"/>
    </row>
    <row r="928" spans="3:10" ht="21" hidden="1" customHeight="1" x14ac:dyDescent="0.25">
      <c r="C928" s="214"/>
      <c r="D928" s="215"/>
      <c r="E928" s="215"/>
      <c r="F928" s="215"/>
      <c r="G928" s="215"/>
      <c r="H928" s="89"/>
      <c r="I928" s="90"/>
      <c r="J928" s="12"/>
    </row>
    <row r="929" spans="3:10" ht="21" hidden="1" customHeight="1" x14ac:dyDescent="0.25">
      <c r="C929" s="214"/>
      <c r="D929" s="215"/>
      <c r="E929" s="215"/>
      <c r="F929" s="215"/>
      <c r="G929" s="215"/>
      <c r="H929" s="89"/>
      <c r="I929" s="90"/>
      <c r="J929" s="12"/>
    </row>
    <row r="930" spans="3:10" ht="21" hidden="1" customHeight="1" x14ac:dyDescent="0.25">
      <c r="C930" s="214"/>
      <c r="D930" s="215"/>
      <c r="E930" s="215"/>
      <c r="F930" s="215"/>
      <c r="G930" s="215"/>
      <c r="H930" s="89"/>
      <c r="I930" s="90"/>
      <c r="J930" s="12"/>
    </row>
    <row r="931" spans="3:10" ht="21" hidden="1" customHeight="1" x14ac:dyDescent="0.25">
      <c r="C931" s="214"/>
      <c r="D931" s="215"/>
      <c r="E931" s="215"/>
      <c r="F931" s="215"/>
      <c r="G931" s="215"/>
      <c r="H931" s="89"/>
      <c r="I931" s="90"/>
      <c r="J931" s="12"/>
    </row>
    <row r="932" spans="3:10" ht="21" hidden="1" customHeight="1" x14ac:dyDescent="0.25">
      <c r="C932" s="214"/>
      <c r="D932" s="215"/>
      <c r="E932" s="215"/>
      <c r="F932" s="215"/>
      <c r="G932" s="215"/>
      <c r="H932" s="89"/>
      <c r="I932" s="90"/>
      <c r="J932" s="12"/>
    </row>
    <row r="933" spans="3:10" ht="21" hidden="1" customHeight="1" x14ac:dyDescent="0.25">
      <c r="C933" s="214"/>
      <c r="D933" s="215"/>
      <c r="E933" s="215"/>
      <c r="F933" s="215"/>
      <c r="G933" s="215"/>
      <c r="H933" s="89"/>
      <c r="I933" s="90"/>
      <c r="J933" s="12"/>
    </row>
    <row r="934" spans="3:10" ht="21" hidden="1" customHeight="1" x14ac:dyDescent="0.25">
      <c r="C934" s="214"/>
      <c r="D934" s="215"/>
      <c r="E934" s="215"/>
      <c r="F934" s="215"/>
      <c r="G934" s="215"/>
      <c r="H934" s="89"/>
      <c r="I934" s="90"/>
      <c r="J934" s="12"/>
    </row>
    <row r="935" spans="3:10" ht="21" hidden="1" customHeight="1" x14ac:dyDescent="0.25">
      <c r="C935" s="214"/>
      <c r="D935" s="215"/>
      <c r="E935" s="215"/>
      <c r="F935" s="215"/>
      <c r="G935" s="215"/>
      <c r="H935" s="89"/>
      <c r="I935" s="90"/>
      <c r="J935" s="12"/>
    </row>
    <row r="936" spans="3:10" ht="21" hidden="1" customHeight="1" x14ac:dyDescent="0.25">
      <c r="C936" s="214"/>
      <c r="D936" s="215"/>
      <c r="E936" s="215"/>
      <c r="F936" s="215"/>
      <c r="G936" s="215"/>
      <c r="H936" s="89"/>
      <c r="I936" s="90"/>
      <c r="J936" s="12"/>
    </row>
    <row r="937" spans="3:10" ht="21" hidden="1" customHeight="1" x14ac:dyDescent="0.25">
      <c r="C937" s="214"/>
      <c r="D937" s="215"/>
      <c r="E937" s="215"/>
      <c r="F937" s="215"/>
      <c r="G937" s="215"/>
      <c r="H937" s="89"/>
      <c r="I937" s="90"/>
      <c r="J937" s="12"/>
    </row>
    <row r="938" spans="3:10" ht="21" hidden="1" customHeight="1" x14ac:dyDescent="0.25">
      <c r="C938" s="214"/>
      <c r="D938" s="215"/>
      <c r="E938" s="215"/>
      <c r="F938" s="215"/>
      <c r="G938" s="215"/>
      <c r="H938" s="89"/>
      <c r="I938" s="90"/>
      <c r="J938" s="12"/>
    </row>
    <row r="939" spans="3:10" ht="21" hidden="1" customHeight="1" x14ac:dyDescent="0.25">
      <c r="C939" s="214"/>
      <c r="D939" s="215"/>
      <c r="E939" s="215"/>
      <c r="F939" s="215"/>
      <c r="G939" s="215"/>
      <c r="H939" s="89"/>
      <c r="I939" s="90"/>
      <c r="J939" s="12"/>
    </row>
    <row r="940" spans="3:10" ht="21" hidden="1" customHeight="1" x14ac:dyDescent="0.25">
      <c r="C940" s="214"/>
      <c r="D940" s="215"/>
      <c r="E940" s="215"/>
      <c r="F940" s="215"/>
      <c r="G940" s="215"/>
      <c r="H940" s="89"/>
      <c r="I940" s="90"/>
      <c r="J940" s="12"/>
    </row>
    <row r="941" spans="3:10" ht="21" hidden="1" customHeight="1" x14ac:dyDescent="0.25">
      <c r="C941" s="214"/>
      <c r="D941" s="215"/>
      <c r="E941" s="215"/>
      <c r="F941" s="215"/>
      <c r="G941" s="215"/>
      <c r="H941" s="89"/>
      <c r="I941" s="90"/>
      <c r="J941" s="12"/>
    </row>
    <row r="942" spans="3:10" ht="21" hidden="1" customHeight="1" x14ac:dyDescent="0.25">
      <c r="C942" s="214"/>
      <c r="D942" s="215"/>
      <c r="E942" s="215"/>
      <c r="F942" s="215"/>
      <c r="G942" s="215"/>
      <c r="H942" s="89"/>
      <c r="I942" s="90"/>
      <c r="J942" s="12"/>
    </row>
    <row r="943" spans="3:10" ht="21" hidden="1" customHeight="1" x14ac:dyDescent="0.25">
      <c r="C943" s="214"/>
      <c r="D943" s="215"/>
      <c r="E943" s="215"/>
      <c r="F943" s="215"/>
      <c r="G943" s="215"/>
      <c r="H943" s="89"/>
      <c r="I943" s="90"/>
      <c r="J943" s="12"/>
    </row>
    <row r="944" spans="3:10" ht="21" hidden="1" customHeight="1" x14ac:dyDescent="0.25">
      <c r="C944" s="214"/>
      <c r="D944" s="215"/>
      <c r="E944" s="215"/>
      <c r="F944" s="215"/>
      <c r="G944" s="215"/>
      <c r="H944" s="89"/>
      <c r="I944" s="90"/>
      <c r="J944" s="12"/>
    </row>
    <row r="945" spans="3:10" ht="21" hidden="1" customHeight="1" x14ac:dyDescent="0.25">
      <c r="C945" s="214"/>
      <c r="D945" s="215"/>
      <c r="E945" s="215"/>
      <c r="F945" s="215"/>
      <c r="G945" s="215"/>
      <c r="H945" s="89"/>
      <c r="I945" s="90"/>
      <c r="J945" s="12"/>
    </row>
    <row r="946" spans="3:10" ht="21" hidden="1" customHeight="1" x14ac:dyDescent="0.25">
      <c r="C946" s="214"/>
      <c r="D946" s="215"/>
      <c r="E946" s="215"/>
      <c r="F946" s="215"/>
      <c r="G946" s="215"/>
      <c r="H946" s="89"/>
      <c r="I946" s="90"/>
      <c r="J946" s="12"/>
    </row>
    <row r="947" spans="3:10" ht="21" hidden="1" customHeight="1" x14ac:dyDescent="0.25">
      <c r="C947" s="214"/>
      <c r="D947" s="215"/>
      <c r="E947" s="215"/>
      <c r="F947" s="215"/>
      <c r="G947" s="215"/>
      <c r="H947" s="89"/>
      <c r="I947" s="90"/>
      <c r="J947" s="12"/>
    </row>
    <row r="948" spans="3:10" ht="21" hidden="1" customHeight="1" x14ac:dyDescent="0.25">
      <c r="C948" s="214"/>
      <c r="D948" s="215"/>
      <c r="E948" s="215"/>
      <c r="F948" s="215"/>
      <c r="G948" s="215"/>
      <c r="H948" s="89"/>
      <c r="I948" s="90"/>
      <c r="J948" s="12"/>
    </row>
    <row r="949" spans="3:10" ht="21" hidden="1" customHeight="1" x14ac:dyDescent="0.25">
      <c r="C949" s="214"/>
      <c r="D949" s="215"/>
      <c r="E949" s="215"/>
      <c r="F949" s="215"/>
      <c r="G949" s="215"/>
      <c r="H949" s="89"/>
      <c r="I949" s="90"/>
      <c r="J949" s="12"/>
    </row>
    <row r="950" spans="3:10" ht="21" hidden="1" customHeight="1" x14ac:dyDescent="0.25">
      <c r="C950" s="214"/>
      <c r="D950" s="215"/>
      <c r="E950" s="215"/>
      <c r="F950" s="215"/>
      <c r="G950" s="215"/>
      <c r="H950" s="89"/>
      <c r="I950" s="90"/>
      <c r="J950" s="12"/>
    </row>
    <row r="951" spans="3:10" ht="21" hidden="1" customHeight="1" x14ac:dyDescent="0.25">
      <c r="C951" s="214"/>
      <c r="D951" s="215"/>
      <c r="E951" s="215"/>
      <c r="F951" s="215"/>
      <c r="G951" s="215"/>
      <c r="H951" s="89"/>
      <c r="I951" s="90"/>
      <c r="J951" s="12"/>
    </row>
    <row r="952" spans="3:10" ht="21" hidden="1" customHeight="1" x14ac:dyDescent="0.25">
      <c r="C952" s="214"/>
      <c r="D952" s="215"/>
      <c r="E952" s="215"/>
      <c r="F952" s="215"/>
      <c r="G952" s="215"/>
      <c r="H952" s="89"/>
      <c r="I952" s="90"/>
      <c r="J952" s="12"/>
    </row>
    <row r="953" spans="3:10" ht="21" hidden="1" customHeight="1" x14ac:dyDescent="0.25">
      <c r="C953" s="214"/>
      <c r="D953" s="215"/>
      <c r="E953" s="215"/>
      <c r="F953" s="215"/>
      <c r="G953" s="215"/>
      <c r="H953" s="89"/>
      <c r="I953" s="90"/>
      <c r="J953" s="12"/>
    </row>
    <row r="954" spans="3:10" ht="21" hidden="1" customHeight="1" x14ac:dyDescent="0.25">
      <c r="C954" s="214"/>
      <c r="D954" s="215"/>
      <c r="E954" s="215"/>
      <c r="F954" s="215"/>
      <c r="G954" s="215"/>
      <c r="H954" s="89"/>
      <c r="I954" s="90"/>
      <c r="J954" s="12"/>
    </row>
    <row r="955" spans="3:10" ht="21" hidden="1" customHeight="1" x14ac:dyDescent="0.25">
      <c r="C955" s="214"/>
      <c r="D955" s="215"/>
      <c r="E955" s="215"/>
      <c r="F955" s="215"/>
      <c r="G955" s="215"/>
      <c r="H955" s="89"/>
      <c r="I955" s="90"/>
      <c r="J955" s="12"/>
    </row>
    <row r="956" spans="3:10" ht="21" hidden="1" customHeight="1" x14ac:dyDescent="0.25">
      <c r="C956" s="214"/>
      <c r="D956" s="215"/>
      <c r="E956" s="215"/>
      <c r="F956" s="215"/>
      <c r="G956" s="215"/>
      <c r="H956" s="89"/>
      <c r="I956" s="90"/>
      <c r="J956" s="12"/>
    </row>
    <row r="957" spans="3:10" ht="21" hidden="1" customHeight="1" x14ac:dyDescent="0.25">
      <c r="C957" s="214"/>
      <c r="D957" s="215"/>
      <c r="E957" s="215"/>
      <c r="F957" s="215"/>
      <c r="G957" s="215"/>
      <c r="H957" s="89"/>
      <c r="I957" s="90"/>
      <c r="J957" s="12"/>
    </row>
    <row r="958" spans="3:10" ht="21" hidden="1" customHeight="1" x14ac:dyDescent="0.25">
      <c r="C958" s="214"/>
      <c r="D958" s="215"/>
      <c r="E958" s="215"/>
      <c r="F958" s="215"/>
      <c r="G958" s="215"/>
      <c r="H958" s="89"/>
      <c r="I958" s="90"/>
      <c r="J958" s="12"/>
    </row>
    <row r="959" spans="3:10" ht="21" hidden="1" customHeight="1" x14ac:dyDescent="0.25">
      <c r="C959" s="214"/>
      <c r="D959" s="215"/>
      <c r="E959" s="215"/>
      <c r="F959" s="215"/>
      <c r="G959" s="215"/>
      <c r="H959" s="89"/>
      <c r="I959" s="90"/>
      <c r="J959" s="12"/>
    </row>
    <row r="960" spans="3:10" ht="21" hidden="1" customHeight="1" x14ac:dyDescent="0.25">
      <c r="C960" s="214"/>
      <c r="D960" s="215"/>
      <c r="E960" s="215"/>
      <c r="F960" s="215"/>
      <c r="G960" s="215"/>
      <c r="H960" s="89"/>
      <c r="I960" s="90"/>
      <c r="J960" s="12"/>
    </row>
    <row r="961" spans="3:10" ht="21" hidden="1" customHeight="1" x14ac:dyDescent="0.25">
      <c r="C961" s="214"/>
      <c r="D961" s="215"/>
      <c r="E961" s="215"/>
      <c r="F961" s="215"/>
      <c r="G961" s="215"/>
      <c r="H961" s="89"/>
      <c r="I961" s="90"/>
      <c r="J961" s="12"/>
    </row>
    <row r="962" spans="3:10" ht="21" hidden="1" customHeight="1" x14ac:dyDescent="0.25">
      <c r="C962" s="214"/>
      <c r="D962" s="215"/>
      <c r="E962" s="215"/>
      <c r="F962" s="215"/>
      <c r="G962" s="215"/>
      <c r="H962" s="89"/>
      <c r="I962" s="90"/>
      <c r="J962" s="12"/>
    </row>
    <row r="963" spans="3:10" ht="21" hidden="1" customHeight="1" x14ac:dyDescent="0.25">
      <c r="C963" s="214"/>
      <c r="D963" s="215"/>
      <c r="E963" s="215"/>
      <c r="F963" s="215"/>
      <c r="G963" s="215"/>
      <c r="H963" s="89"/>
      <c r="I963" s="90"/>
      <c r="J963" s="12"/>
    </row>
    <row r="964" spans="3:10" ht="21" hidden="1" customHeight="1" x14ac:dyDescent="0.25">
      <c r="C964" s="214"/>
      <c r="D964" s="215"/>
      <c r="E964" s="215"/>
      <c r="F964" s="215"/>
      <c r="G964" s="215"/>
      <c r="H964" s="89"/>
      <c r="I964" s="90"/>
      <c r="J964" s="12"/>
    </row>
    <row r="965" spans="3:10" ht="21" hidden="1" customHeight="1" x14ac:dyDescent="0.25">
      <c r="C965" s="214"/>
      <c r="D965" s="215"/>
      <c r="E965" s="215"/>
      <c r="F965" s="215"/>
      <c r="G965" s="215"/>
      <c r="H965" s="89"/>
      <c r="I965" s="90"/>
      <c r="J965" s="12"/>
    </row>
    <row r="966" spans="3:10" ht="21" hidden="1" customHeight="1" x14ac:dyDescent="0.25">
      <c r="C966" s="214"/>
      <c r="D966" s="215"/>
      <c r="E966" s="215"/>
      <c r="F966" s="215"/>
      <c r="G966" s="215"/>
      <c r="H966" s="89"/>
      <c r="I966" s="90"/>
      <c r="J966" s="12"/>
    </row>
    <row r="967" spans="3:10" ht="21" hidden="1" customHeight="1" x14ac:dyDescent="0.25">
      <c r="C967" s="214"/>
      <c r="D967" s="215"/>
      <c r="E967" s="215"/>
      <c r="F967" s="215"/>
      <c r="G967" s="215"/>
      <c r="H967" s="89"/>
      <c r="I967" s="90"/>
      <c r="J967" s="12"/>
    </row>
    <row r="968" spans="3:10" ht="21" hidden="1" customHeight="1" x14ac:dyDescent="0.25">
      <c r="C968" s="214"/>
      <c r="D968" s="215"/>
      <c r="E968" s="215"/>
      <c r="F968" s="215"/>
      <c r="G968" s="215"/>
      <c r="H968" s="89"/>
      <c r="I968" s="90"/>
      <c r="J968" s="12"/>
    </row>
    <row r="969" spans="3:10" ht="21" hidden="1" customHeight="1" x14ac:dyDescent="0.25">
      <c r="C969" s="214"/>
      <c r="D969" s="215"/>
      <c r="E969" s="215"/>
      <c r="F969" s="215"/>
      <c r="G969" s="215"/>
      <c r="H969" s="89"/>
      <c r="I969" s="90"/>
      <c r="J969" s="12"/>
    </row>
    <row r="970" spans="3:10" ht="21" hidden="1" customHeight="1" x14ac:dyDescent="0.25">
      <c r="C970" s="214"/>
      <c r="D970" s="215"/>
      <c r="E970" s="215"/>
      <c r="F970" s="215"/>
      <c r="G970" s="215"/>
      <c r="H970" s="89"/>
      <c r="I970" s="90"/>
      <c r="J970" s="12"/>
    </row>
    <row r="971" spans="3:10" ht="21" hidden="1" customHeight="1" x14ac:dyDescent="0.25">
      <c r="C971" s="214"/>
      <c r="D971" s="215"/>
      <c r="E971" s="215"/>
      <c r="F971" s="215"/>
      <c r="G971" s="215"/>
      <c r="H971" s="89"/>
      <c r="I971" s="90"/>
      <c r="J971" s="12"/>
    </row>
    <row r="972" spans="3:10" ht="21" hidden="1" customHeight="1" x14ac:dyDescent="0.25">
      <c r="C972" s="214"/>
      <c r="D972" s="215"/>
      <c r="E972" s="215"/>
      <c r="F972" s="215"/>
      <c r="G972" s="215"/>
      <c r="H972" s="89"/>
      <c r="I972" s="90"/>
      <c r="J972" s="12"/>
    </row>
    <row r="973" spans="3:10" ht="21" hidden="1" customHeight="1" x14ac:dyDescent="0.25">
      <c r="C973" s="214"/>
      <c r="D973" s="215"/>
      <c r="E973" s="215"/>
      <c r="F973" s="215"/>
      <c r="G973" s="215"/>
      <c r="H973" s="89"/>
      <c r="I973" s="90"/>
      <c r="J973" s="12"/>
    </row>
    <row r="974" spans="3:10" ht="21" hidden="1" customHeight="1" x14ac:dyDescent="0.25">
      <c r="C974" s="214"/>
      <c r="D974" s="215"/>
      <c r="E974" s="215"/>
      <c r="F974" s="215"/>
      <c r="G974" s="215"/>
      <c r="H974" s="89"/>
      <c r="I974" s="90"/>
      <c r="J974" s="12"/>
    </row>
    <row r="975" spans="3:10" ht="21" hidden="1" customHeight="1" x14ac:dyDescent="0.25">
      <c r="C975" s="214"/>
      <c r="D975" s="215"/>
      <c r="E975" s="215"/>
      <c r="F975" s="215"/>
      <c r="G975" s="215"/>
      <c r="H975" s="89"/>
      <c r="I975" s="90"/>
      <c r="J975" s="12"/>
    </row>
    <row r="976" spans="3:10" ht="21" hidden="1" customHeight="1" x14ac:dyDescent="0.25">
      <c r="C976" s="214"/>
      <c r="D976" s="215"/>
      <c r="E976" s="215"/>
      <c r="F976" s="215"/>
      <c r="G976" s="215"/>
      <c r="H976" s="89"/>
      <c r="I976" s="90"/>
      <c r="J976" s="12"/>
    </row>
    <row r="977" spans="3:10" ht="21" hidden="1" customHeight="1" x14ac:dyDescent="0.25">
      <c r="C977" s="214"/>
      <c r="D977" s="215"/>
      <c r="E977" s="215"/>
      <c r="F977" s="215"/>
      <c r="G977" s="215"/>
      <c r="H977" s="89"/>
      <c r="I977" s="90"/>
      <c r="J977" s="12"/>
    </row>
    <row r="978" spans="3:10" ht="21" hidden="1" customHeight="1" x14ac:dyDescent="0.25">
      <c r="C978" s="214"/>
      <c r="D978" s="215"/>
      <c r="E978" s="215"/>
      <c r="F978" s="215"/>
      <c r="G978" s="215"/>
      <c r="H978" s="89"/>
      <c r="I978" s="90"/>
      <c r="J978" s="12"/>
    </row>
    <row r="979" spans="3:10" ht="21" hidden="1" customHeight="1" x14ac:dyDescent="0.25">
      <c r="C979" s="214"/>
      <c r="D979" s="215"/>
      <c r="E979" s="215"/>
      <c r="F979" s="215"/>
      <c r="G979" s="215"/>
      <c r="H979" s="89"/>
      <c r="I979" s="90"/>
      <c r="J979" s="12"/>
    </row>
    <row r="980" spans="3:10" ht="21" hidden="1" customHeight="1" x14ac:dyDescent="0.25">
      <c r="C980" s="214"/>
      <c r="D980" s="215"/>
      <c r="E980" s="215"/>
      <c r="F980" s="215"/>
      <c r="G980" s="215"/>
      <c r="H980" s="89"/>
      <c r="I980" s="90"/>
      <c r="J980" s="12"/>
    </row>
    <row r="981" spans="3:10" ht="21" hidden="1" customHeight="1" x14ac:dyDescent="0.25">
      <c r="C981" s="214"/>
      <c r="D981" s="215"/>
      <c r="E981" s="215"/>
      <c r="F981" s="215"/>
      <c r="G981" s="215"/>
      <c r="H981" s="89"/>
      <c r="I981" s="90"/>
      <c r="J981" s="12"/>
    </row>
    <row r="982" spans="3:10" ht="21" hidden="1" customHeight="1" x14ac:dyDescent="0.25">
      <c r="C982" s="214"/>
      <c r="D982" s="215"/>
      <c r="E982" s="215"/>
      <c r="F982" s="215"/>
      <c r="G982" s="215"/>
      <c r="H982" s="89"/>
      <c r="I982" s="90"/>
      <c r="J982" s="12"/>
    </row>
    <row r="983" spans="3:10" ht="21" hidden="1" customHeight="1" x14ac:dyDescent="0.25">
      <c r="C983" s="214"/>
      <c r="D983" s="215"/>
      <c r="E983" s="215"/>
      <c r="F983" s="215"/>
      <c r="G983" s="215"/>
      <c r="H983" s="89"/>
      <c r="I983" s="90"/>
      <c r="J983" s="12"/>
    </row>
    <row r="984" spans="3:10" ht="21" hidden="1" customHeight="1" x14ac:dyDescent="0.25">
      <c r="C984" s="214"/>
      <c r="D984" s="215"/>
      <c r="E984" s="215"/>
      <c r="F984" s="215"/>
      <c r="G984" s="215"/>
      <c r="H984" s="89"/>
      <c r="I984" s="90"/>
      <c r="J984" s="12"/>
    </row>
    <row r="985" spans="3:10" ht="21" hidden="1" customHeight="1" x14ac:dyDescent="0.25">
      <c r="C985" s="214"/>
      <c r="D985" s="215"/>
      <c r="E985" s="215"/>
      <c r="F985" s="215"/>
      <c r="G985" s="215"/>
      <c r="H985" s="89"/>
      <c r="I985" s="90"/>
      <c r="J985" s="12"/>
    </row>
    <row r="986" spans="3:10" ht="21" hidden="1" customHeight="1" x14ac:dyDescent="0.25">
      <c r="C986" s="214"/>
      <c r="D986" s="215"/>
      <c r="E986" s="215"/>
      <c r="F986" s="215"/>
      <c r="G986" s="215"/>
      <c r="H986" s="89"/>
      <c r="I986" s="90"/>
      <c r="J986" s="12"/>
    </row>
    <row r="987" spans="3:10" ht="21" hidden="1" customHeight="1" x14ac:dyDescent="0.25">
      <c r="C987" s="214"/>
      <c r="D987" s="215"/>
      <c r="E987" s="215"/>
      <c r="F987" s="215"/>
      <c r="G987" s="215"/>
      <c r="H987" s="89"/>
      <c r="I987" s="90"/>
      <c r="J987" s="12"/>
    </row>
    <row r="988" spans="3:10" ht="21" hidden="1" customHeight="1" x14ac:dyDescent="0.25">
      <c r="C988" s="214"/>
      <c r="D988" s="215"/>
      <c r="E988" s="215"/>
      <c r="F988" s="215"/>
      <c r="G988" s="215"/>
      <c r="H988" s="89"/>
      <c r="I988" s="90"/>
      <c r="J988" s="12"/>
    </row>
    <row r="989" spans="3:10" ht="21" hidden="1" customHeight="1" x14ac:dyDescent="0.25">
      <c r="C989" s="214"/>
      <c r="D989" s="215"/>
      <c r="E989" s="215"/>
      <c r="F989" s="215"/>
      <c r="G989" s="215"/>
      <c r="H989" s="89"/>
      <c r="I989" s="90"/>
      <c r="J989" s="12"/>
    </row>
    <row r="990" spans="3:10" ht="21" hidden="1" customHeight="1" x14ac:dyDescent="0.25">
      <c r="C990" s="214"/>
      <c r="D990" s="215"/>
      <c r="E990" s="215"/>
      <c r="F990" s="215"/>
      <c r="G990" s="215"/>
      <c r="H990" s="89"/>
      <c r="I990" s="90"/>
      <c r="J990" s="12"/>
    </row>
    <row r="991" spans="3:10" ht="21" hidden="1" customHeight="1" x14ac:dyDescent="0.25">
      <c r="C991" s="214"/>
      <c r="D991" s="215"/>
      <c r="E991" s="215"/>
      <c r="F991" s="215"/>
      <c r="G991" s="215"/>
      <c r="H991" s="89"/>
      <c r="I991" s="90"/>
      <c r="J991" s="12"/>
    </row>
    <row r="992" spans="3:10" ht="21" hidden="1" customHeight="1" x14ac:dyDescent="0.25">
      <c r="C992" s="214"/>
      <c r="D992" s="215"/>
      <c r="E992" s="215"/>
      <c r="F992" s="215"/>
      <c r="G992" s="215"/>
      <c r="H992" s="89"/>
      <c r="I992" s="90"/>
      <c r="J992" s="12"/>
    </row>
    <row r="993" spans="3:10" ht="21" hidden="1" customHeight="1" x14ac:dyDescent="0.25">
      <c r="C993" s="214"/>
      <c r="D993" s="215"/>
      <c r="E993" s="215"/>
      <c r="F993" s="215"/>
      <c r="G993" s="215"/>
      <c r="H993" s="89"/>
      <c r="I993" s="90"/>
      <c r="J993" s="12"/>
    </row>
    <row r="994" spans="3:10" ht="21" hidden="1" customHeight="1" x14ac:dyDescent="0.25">
      <c r="C994" s="214"/>
      <c r="D994" s="215"/>
      <c r="E994" s="215"/>
      <c r="F994" s="215"/>
      <c r="G994" s="215"/>
      <c r="H994" s="89"/>
      <c r="I994" s="90"/>
      <c r="J994" s="12"/>
    </row>
    <row r="995" spans="3:10" ht="21" hidden="1" customHeight="1" x14ac:dyDescent="0.25">
      <c r="C995" s="214"/>
      <c r="D995" s="215"/>
      <c r="E995" s="215"/>
      <c r="F995" s="215"/>
      <c r="G995" s="215"/>
      <c r="H995" s="89"/>
      <c r="I995" s="90"/>
      <c r="J995" s="12"/>
    </row>
    <row r="996" spans="3:10" ht="21" hidden="1" customHeight="1" x14ac:dyDescent="0.25">
      <c r="C996" s="214"/>
      <c r="D996" s="215"/>
      <c r="E996" s="215"/>
      <c r="F996" s="215"/>
      <c r="G996" s="215"/>
      <c r="H996" s="89"/>
      <c r="I996" s="90"/>
      <c r="J996" s="12"/>
    </row>
    <row r="997" spans="3:10" ht="21" hidden="1" customHeight="1" x14ac:dyDescent="0.25">
      <c r="C997" s="214"/>
      <c r="D997" s="215"/>
      <c r="E997" s="215"/>
      <c r="F997" s="215"/>
      <c r="G997" s="215"/>
      <c r="H997" s="89"/>
      <c r="I997" s="90"/>
      <c r="J997" s="12"/>
    </row>
    <row r="998" spans="3:10" ht="21" hidden="1" customHeight="1" x14ac:dyDescent="0.25">
      <c r="C998" s="214"/>
      <c r="D998" s="215"/>
      <c r="E998" s="215"/>
      <c r="F998" s="215"/>
      <c r="G998" s="215"/>
      <c r="H998" s="89"/>
      <c r="I998" s="90"/>
      <c r="J998" s="12"/>
    </row>
    <row r="999" spans="3:10" ht="21" hidden="1" customHeight="1" x14ac:dyDescent="0.25">
      <c r="C999" s="214"/>
      <c r="D999" s="215"/>
      <c r="E999" s="215"/>
      <c r="F999" s="215"/>
      <c r="G999" s="215"/>
      <c r="H999" s="89"/>
      <c r="I999" s="90"/>
      <c r="J999" s="12"/>
    </row>
    <row r="1000" spans="3:10" ht="21" hidden="1" customHeight="1" x14ac:dyDescent="0.25">
      <c r="C1000" s="214"/>
      <c r="D1000" s="215"/>
      <c r="E1000" s="215"/>
      <c r="F1000" s="215"/>
      <c r="G1000" s="215"/>
      <c r="H1000" s="89"/>
      <c r="I1000" s="90"/>
      <c r="J1000" s="12"/>
    </row>
    <row r="1001" spans="3:10" ht="21" hidden="1" customHeight="1" x14ac:dyDescent="0.25">
      <c r="C1001" s="214"/>
      <c r="D1001" s="215"/>
      <c r="E1001" s="215"/>
      <c r="F1001" s="215"/>
      <c r="G1001" s="215"/>
      <c r="H1001" s="89"/>
      <c r="I1001" s="90"/>
      <c r="J1001" s="12"/>
    </row>
    <row r="1002" spans="3:10" ht="21" hidden="1" customHeight="1" x14ac:dyDescent="0.25">
      <c r="C1002" s="214"/>
      <c r="D1002" s="215"/>
      <c r="E1002" s="215"/>
      <c r="F1002" s="215"/>
      <c r="G1002" s="215"/>
      <c r="H1002" s="89"/>
      <c r="I1002" s="90"/>
      <c r="J1002" s="12"/>
    </row>
    <row r="1003" spans="3:10" ht="21" hidden="1" customHeight="1" x14ac:dyDescent="0.25">
      <c r="C1003" s="214"/>
      <c r="D1003" s="215"/>
      <c r="E1003" s="215"/>
      <c r="F1003" s="215"/>
      <c r="G1003" s="215"/>
      <c r="H1003" s="89"/>
      <c r="I1003" s="90"/>
      <c r="J1003" s="12"/>
    </row>
    <row r="1004" spans="3:10" ht="21" hidden="1" customHeight="1" x14ac:dyDescent="0.25">
      <c r="C1004" s="214"/>
      <c r="D1004" s="215"/>
      <c r="E1004" s="215"/>
      <c r="F1004" s="215"/>
      <c r="G1004" s="215"/>
      <c r="H1004" s="89"/>
      <c r="I1004" s="90"/>
      <c r="J1004" s="12"/>
    </row>
    <row r="1005" spans="3:10" ht="21" hidden="1" customHeight="1" x14ac:dyDescent="0.25">
      <c r="C1005" s="214"/>
      <c r="D1005" s="215"/>
      <c r="E1005" s="215"/>
      <c r="F1005" s="215"/>
      <c r="G1005" s="215"/>
      <c r="H1005" s="89"/>
      <c r="I1005" s="90"/>
      <c r="J1005" s="12"/>
    </row>
    <row r="1006" spans="3:10" ht="21" hidden="1" customHeight="1" x14ac:dyDescent="0.25">
      <c r="C1006" s="214"/>
      <c r="D1006" s="215"/>
      <c r="E1006" s="215"/>
      <c r="F1006" s="215"/>
      <c r="G1006" s="215"/>
      <c r="H1006" s="89"/>
      <c r="I1006" s="90"/>
      <c r="J1006" s="12"/>
    </row>
    <row r="1007" spans="3:10" ht="21" hidden="1" customHeight="1" x14ac:dyDescent="0.25">
      <c r="C1007" s="214"/>
      <c r="D1007" s="215"/>
      <c r="E1007" s="215"/>
      <c r="F1007" s="215"/>
      <c r="G1007" s="215"/>
      <c r="H1007" s="89"/>
      <c r="I1007" s="90"/>
      <c r="J1007" s="12"/>
    </row>
    <row r="1008" spans="3:10" ht="21" hidden="1" customHeight="1" x14ac:dyDescent="0.25">
      <c r="C1008" s="214"/>
      <c r="D1008" s="215"/>
      <c r="E1008" s="215"/>
      <c r="F1008" s="215"/>
      <c r="G1008" s="215"/>
      <c r="H1008" s="89"/>
      <c r="I1008" s="90"/>
      <c r="J1008" s="12"/>
    </row>
    <row r="1009" spans="3:10" ht="21" hidden="1" customHeight="1" x14ac:dyDescent="0.25">
      <c r="C1009" s="214"/>
      <c r="D1009" s="215"/>
      <c r="E1009" s="215"/>
      <c r="F1009" s="215"/>
      <c r="G1009" s="215"/>
      <c r="H1009" s="89"/>
      <c r="I1009" s="90"/>
      <c r="J1009" s="12"/>
    </row>
    <row r="1010" spans="3:10" ht="21" hidden="1" customHeight="1" x14ac:dyDescent="0.25">
      <c r="C1010" s="214"/>
      <c r="D1010" s="215"/>
      <c r="E1010" s="215"/>
      <c r="F1010" s="215"/>
      <c r="G1010" s="215"/>
      <c r="H1010" s="89"/>
      <c r="I1010" s="90"/>
      <c r="J1010" s="12"/>
    </row>
    <row r="1011" spans="3:10" ht="21" hidden="1" customHeight="1" x14ac:dyDescent="0.25">
      <c r="C1011" s="214"/>
      <c r="D1011" s="215"/>
      <c r="E1011" s="215"/>
      <c r="F1011" s="215"/>
      <c r="G1011" s="215"/>
      <c r="H1011" s="89"/>
      <c r="I1011" s="90"/>
      <c r="J1011" s="12"/>
    </row>
    <row r="1012" spans="3:10" ht="21" hidden="1" customHeight="1" x14ac:dyDescent="0.25">
      <c r="C1012" s="214"/>
      <c r="D1012" s="215"/>
      <c r="E1012" s="215"/>
      <c r="F1012" s="215"/>
      <c r="G1012" s="215"/>
      <c r="H1012" s="89"/>
      <c r="I1012" s="90"/>
      <c r="J1012" s="12"/>
    </row>
    <row r="1013" spans="3:10" ht="21" hidden="1" customHeight="1" x14ac:dyDescent="0.25">
      <c r="C1013" s="214"/>
      <c r="D1013" s="215"/>
      <c r="E1013" s="215"/>
      <c r="F1013" s="215"/>
      <c r="G1013" s="215"/>
      <c r="H1013" s="89"/>
      <c r="I1013" s="90"/>
      <c r="J1013" s="12"/>
    </row>
    <row r="1014" spans="3:10" ht="21" hidden="1" customHeight="1" x14ac:dyDescent="0.25">
      <c r="C1014" s="214"/>
      <c r="D1014" s="215"/>
      <c r="E1014" s="215"/>
      <c r="F1014" s="215"/>
      <c r="G1014" s="215"/>
      <c r="H1014" s="89"/>
      <c r="I1014" s="90"/>
      <c r="J1014" s="12"/>
    </row>
    <row r="1015" spans="3:10" ht="21" hidden="1" customHeight="1" x14ac:dyDescent="0.25">
      <c r="C1015" s="214"/>
      <c r="D1015" s="215"/>
      <c r="E1015" s="215"/>
      <c r="F1015" s="215"/>
      <c r="G1015" s="215"/>
      <c r="H1015" s="89"/>
      <c r="I1015" s="90"/>
      <c r="J1015" s="12"/>
    </row>
    <row r="1016" spans="3:10" ht="21" hidden="1" customHeight="1" x14ac:dyDescent="0.25">
      <c r="C1016" s="214"/>
      <c r="D1016" s="215"/>
      <c r="E1016" s="215"/>
      <c r="F1016" s="215"/>
      <c r="G1016" s="215"/>
      <c r="H1016" s="89"/>
      <c r="I1016" s="90"/>
      <c r="J1016" s="12"/>
    </row>
    <row r="1017" spans="3:10" ht="21" hidden="1" customHeight="1" x14ac:dyDescent="0.25">
      <c r="C1017" s="214"/>
      <c r="D1017" s="215"/>
      <c r="E1017" s="215"/>
      <c r="F1017" s="215"/>
      <c r="G1017" s="215"/>
      <c r="H1017" s="89"/>
      <c r="I1017" s="90"/>
      <c r="J1017" s="12"/>
    </row>
    <row r="1018" spans="3:10" ht="21" hidden="1" customHeight="1" x14ac:dyDescent="0.25">
      <c r="C1018" s="214"/>
      <c r="D1018" s="215"/>
      <c r="E1018" s="215"/>
      <c r="F1018" s="215"/>
      <c r="G1018" s="215"/>
      <c r="H1018" s="89"/>
      <c r="I1018" s="90"/>
      <c r="J1018" s="12"/>
    </row>
    <row r="1019" spans="3:10" ht="21" hidden="1" customHeight="1" x14ac:dyDescent="0.25">
      <c r="C1019" s="214"/>
      <c r="D1019" s="215"/>
      <c r="E1019" s="215"/>
      <c r="F1019" s="215"/>
      <c r="G1019" s="215"/>
      <c r="H1019" s="89"/>
      <c r="I1019" s="90"/>
      <c r="J1019" s="12"/>
    </row>
    <row r="1020" spans="3:10" ht="21" hidden="1" customHeight="1" x14ac:dyDescent="0.25">
      <c r="C1020" s="214"/>
      <c r="D1020" s="215"/>
      <c r="E1020" s="215"/>
      <c r="F1020" s="215"/>
      <c r="G1020" s="215"/>
      <c r="H1020" s="89"/>
      <c r="I1020" s="90"/>
      <c r="J1020" s="12"/>
    </row>
    <row r="1021" spans="3:10" ht="21" hidden="1" customHeight="1" x14ac:dyDescent="0.25">
      <c r="C1021" s="214"/>
      <c r="D1021" s="215"/>
      <c r="E1021" s="215"/>
      <c r="F1021" s="215"/>
      <c r="G1021" s="215"/>
      <c r="H1021" s="89"/>
      <c r="I1021" s="90"/>
      <c r="J1021" s="12"/>
    </row>
    <row r="1022" spans="3:10" ht="21" hidden="1" customHeight="1" x14ac:dyDescent="0.25">
      <c r="C1022" s="214"/>
      <c r="D1022" s="215"/>
      <c r="E1022" s="215"/>
      <c r="F1022" s="215"/>
      <c r="G1022" s="215"/>
      <c r="H1022" s="89"/>
      <c r="I1022" s="90"/>
      <c r="J1022" s="12"/>
    </row>
    <row r="1023" spans="3:10" ht="21" hidden="1" customHeight="1" x14ac:dyDescent="0.25">
      <c r="C1023" s="214"/>
      <c r="D1023" s="215"/>
      <c r="E1023" s="215"/>
      <c r="F1023" s="215"/>
      <c r="G1023" s="215"/>
      <c r="H1023" s="89"/>
      <c r="I1023" s="90"/>
      <c r="J1023" s="12"/>
    </row>
    <row r="1024" spans="3:10" ht="21" hidden="1" customHeight="1" x14ac:dyDescent="0.25">
      <c r="C1024" s="214"/>
      <c r="D1024" s="215"/>
      <c r="E1024" s="215"/>
      <c r="F1024" s="215"/>
      <c r="G1024" s="215"/>
      <c r="H1024" s="89"/>
      <c r="I1024" s="90"/>
      <c r="J1024" s="12"/>
    </row>
    <row r="1025" spans="3:10" ht="21" hidden="1" customHeight="1" x14ac:dyDescent="0.25">
      <c r="C1025" s="214"/>
      <c r="D1025" s="215"/>
      <c r="E1025" s="215"/>
      <c r="F1025" s="215"/>
      <c r="G1025" s="215"/>
      <c r="H1025" s="89"/>
      <c r="I1025" s="90"/>
      <c r="J1025" s="12"/>
    </row>
    <row r="1026" spans="3:10" ht="21" hidden="1" customHeight="1" x14ac:dyDescent="0.25">
      <c r="C1026" s="214"/>
      <c r="D1026" s="215"/>
      <c r="E1026" s="215"/>
      <c r="F1026" s="215"/>
      <c r="G1026" s="215"/>
      <c r="H1026" s="89"/>
      <c r="I1026" s="90"/>
      <c r="J1026" s="12"/>
    </row>
    <row r="1027" spans="3:10" ht="21" hidden="1" customHeight="1" x14ac:dyDescent="0.25">
      <c r="C1027" s="214"/>
      <c r="D1027" s="215"/>
      <c r="E1027" s="215"/>
      <c r="F1027" s="215"/>
      <c r="G1027" s="215"/>
      <c r="H1027" s="89"/>
      <c r="I1027" s="90"/>
      <c r="J1027" s="12"/>
    </row>
    <row r="1028" spans="3:10" ht="21" hidden="1" customHeight="1" x14ac:dyDescent="0.25">
      <c r="C1028" s="214"/>
      <c r="D1028" s="215"/>
      <c r="E1028" s="215"/>
      <c r="F1028" s="215"/>
      <c r="G1028" s="215"/>
      <c r="H1028" s="89"/>
      <c r="I1028" s="90"/>
      <c r="J1028" s="12"/>
    </row>
    <row r="1029" spans="3:10" ht="21" hidden="1" customHeight="1" x14ac:dyDescent="0.25">
      <c r="C1029" s="214"/>
      <c r="D1029" s="215"/>
      <c r="E1029" s="215"/>
      <c r="F1029" s="215"/>
      <c r="G1029" s="215"/>
      <c r="H1029" s="89"/>
      <c r="I1029" s="90"/>
      <c r="J1029" s="12"/>
    </row>
    <row r="1030" spans="3:10" ht="21" hidden="1" customHeight="1" x14ac:dyDescent="0.25">
      <c r="C1030" s="214"/>
      <c r="D1030" s="215"/>
      <c r="E1030" s="215"/>
      <c r="F1030" s="215"/>
      <c r="G1030" s="215"/>
      <c r="H1030" s="89"/>
      <c r="I1030" s="90"/>
      <c r="J1030" s="12"/>
    </row>
    <row r="1031" spans="3:10" ht="21" hidden="1" customHeight="1" x14ac:dyDescent="0.25">
      <c r="C1031" s="214"/>
      <c r="D1031" s="215"/>
      <c r="E1031" s="215"/>
      <c r="F1031" s="215"/>
      <c r="G1031" s="215"/>
      <c r="H1031" s="89"/>
      <c r="I1031" s="90"/>
      <c r="J1031" s="12"/>
    </row>
    <row r="1032" spans="3:10" ht="21" hidden="1" customHeight="1" x14ac:dyDescent="0.25">
      <c r="C1032" s="214"/>
      <c r="D1032" s="215"/>
      <c r="E1032" s="215"/>
      <c r="F1032" s="215"/>
      <c r="G1032" s="215"/>
      <c r="H1032" s="89"/>
      <c r="I1032" s="90"/>
      <c r="J1032" s="12"/>
    </row>
    <row r="1033" spans="3:10" ht="21" hidden="1" customHeight="1" x14ac:dyDescent="0.25">
      <c r="C1033" s="214"/>
      <c r="D1033" s="215"/>
      <c r="E1033" s="215"/>
      <c r="F1033" s="215"/>
      <c r="G1033" s="215"/>
      <c r="H1033" s="89"/>
      <c r="I1033" s="90"/>
      <c r="J1033" s="12"/>
    </row>
    <row r="1034" spans="3:10" ht="21" hidden="1" customHeight="1" x14ac:dyDescent="0.25">
      <c r="C1034" s="214"/>
      <c r="D1034" s="215"/>
      <c r="E1034" s="215"/>
      <c r="F1034" s="215"/>
      <c r="G1034" s="215"/>
      <c r="H1034" s="89"/>
      <c r="I1034" s="90"/>
      <c r="J1034" s="12"/>
    </row>
    <row r="1035" spans="3:10" ht="21" hidden="1" customHeight="1" x14ac:dyDescent="0.25">
      <c r="C1035" s="214"/>
      <c r="D1035" s="215"/>
      <c r="E1035" s="215"/>
      <c r="F1035" s="215"/>
      <c r="G1035" s="215"/>
      <c r="H1035" s="89"/>
      <c r="I1035" s="90"/>
      <c r="J1035" s="12"/>
    </row>
    <row r="1036" spans="3:10" ht="21" hidden="1" customHeight="1" x14ac:dyDescent="0.25">
      <c r="C1036" s="214"/>
      <c r="D1036" s="215"/>
      <c r="E1036" s="215"/>
      <c r="F1036" s="215"/>
      <c r="G1036" s="215"/>
      <c r="H1036" s="89"/>
      <c r="I1036" s="90"/>
      <c r="J1036" s="12"/>
    </row>
    <row r="1037" spans="3:10" ht="21" hidden="1" customHeight="1" x14ac:dyDescent="0.25">
      <c r="C1037" s="214"/>
      <c r="D1037" s="215"/>
      <c r="E1037" s="215"/>
      <c r="F1037" s="215"/>
      <c r="G1037" s="215"/>
      <c r="H1037" s="89"/>
      <c r="I1037" s="90"/>
      <c r="J1037" s="12"/>
    </row>
    <row r="1038" spans="3:10" ht="21" hidden="1" customHeight="1" x14ac:dyDescent="0.25">
      <c r="C1038" s="214"/>
      <c r="D1038" s="215"/>
      <c r="E1038" s="215"/>
      <c r="F1038" s="215"/>
      <c r="G1038" s="215"/>
      <c r="H1038" s="89"/>
      <c r="I1038" s="90"/>
      <c r="J1038" s="12"/>
    </row>
    <row r="1039" spans="3:10" ht="21" hidden="1" customHeight="1" x14ac:dyDescent="0.25">
      <c r="C1039" s="214"/>
      <c r="D1039" s="215"/>
      <c r="E1039" s="215"/>
      <c r="F1039" s="215"/>
      <c r="G1039" s="215"/>
      <c r="H1039" s="89"/>
      <c r="I1039" s="90"/>
      <c r="J1039" s="12"/>
    </row>
    <row r="1040" spans="3:10" ht="21" hidden="1" customHeight="1" x14ac:dyDescent="0.25">
      <c r="C1040" s="214"/>
      <c r="D1040" s="215"/>
      <c r="E1040" s="215"/>
      <c r="F1040" s="215"/>
      <c r="G1040" s="215"/>
      <c r="H1040" s="89"/>
      <c r="I1040" s="90"/>
      <c r="J1040" s="12"/>
    </row>
    <row r="1041" spans="3:10" ht="21" hidden="1" customHeight="1" x14ac:dyDescent="0.25">
      <c r="C1041" s="214"/>
      <c r="D1041" s="215"/>
      <c r="E1041" s="215"/>
      <c r="F1041" s="215"/>
      <c r="G1041" s="215"/>
      <c r="H1041" s="89"/>
      <c r="I1041" s="90"/>
      <c r="J1041" s="12"/>
    </row>
    <row r="1042" spans="3:10" ht="21" hidden="1" customHeight="1" x14ac:dyDescent="0.25">
      <c r="C1042" s="214"/>
      <c r="D1042" s="215"/>
      <c r="E1042" s="215"/>
      <c r="F1042" s="215"/>
      <c r="G1042" s="215"/>
      <c r="H1042" s="89"/>
      <c r="I1042" s="90"/>
      <c r="J1042" s="12"/>
    </row>
    <row r="1043" spans="3:10" ht="21" hidden="1" customHeight="1" x14ac:dyDescent="0.25">
      <c r="C1043" s="214"/>
      <c r="D1043" s="215"/>
      <c r="E1043" s="215"/>
      <c r="F1043" s="215"/>
      <c r="G1043" s="215"/>
      <c r="H1043" s="89"/>
      <c r="I1043" s="90"/>
      <c r="J1043" s="12"/>
    </row>
    <row r="1044" spans="3:10" ht="21" hidden="1" customHeight="1" x14ac:dyDescent="0.25">
      <c r="C1044" s="214"/>
      <c r="D1044" s="215"/>
      <c r="E1044" s="215"/>
      <c r="F1044" s="215"/>
      <c r="G1044" s="215"/>
      <c r="H1044" s="89"/>
      <c r="I1044" s="90"/>
      <c r="J1044" s="12"/>
    </row>
    <row r="1045" spans="3:10" ht="21" hidden="1" customHeight="1" x14ac:dyDescent="0.25">
      <c r="C1045" s="214"/>
      <c r="D1045" s="215"/>
      <c r="E1045" s="215"/>
      <c r="F1045" s="215"/>
      <c r="G1045" s="215"/>
      <c r="H1045" s="89"/>
      <c r="I1045" s="90"/>
      <c r="J1045" s="12"/>
    </row>
    <row r="1046" spans="3:10" ht="21" hidden="1" customHeight="1" x14ac:dyDescent="0.25">
      <c r="C1046" s="214"/>
      <c r="D1046" s="215"/>
      <c r="E1046" s="215"/>
      <c r="F1046" s="215"/>
      <c r="G1046" s="215"/>
      <c r="H1046" s="89"/>
      <c r="I1046" s="90"/>
      <c r="J1046" s="12"/>
    </row>
    <row r="1047" spans="3:10" ht="21" hidden="1" customHeight="1" x14ac:dyDescent="0.25">
      <c r="C1047" s="214"/>
      <c r="D1047" s="215"/>
      <c r="E1047" s="215"/>
      <c r="F1047" s="215"/>
      <c r="G1047" s="215"/>
      <c r="H1047" s="89"/>
      <c r="I1047" s="90"/>
      <c r="J1047" s="12"/>
    </row>
    <row r="1048" spans="3:10" ht="21" hidden="1" customHeight="1" x14ac:dyDescent="0.25">
      <c r="C1048" s="214"/>
      <c r="D1048" s="215"/>
      <c r="E1048" s="215"/>
      <c r="F1048" s="215"/>
      <c r="G1048" s="215"/>
      <c r="H1048" s="89"/>
      <c r="I1048" s="90"/>
      <c r="J1048" s="12"/>
    </row>
    <row r="1049" spans="3:10" ht="21" hidden="1" customHeight="1" x14ac:dyDescent="0.25">
      <c r="C1049" s="214"/>
      <c r="D1049" s="215"/>
      <c r="E1049" s="215"/>
      <c r="F1049" s="215"/>
      <c r="G1049" s="215"/>
      <c r="H1049" s="89"/>
      <c r="I1049" s="90"/>
      <c r="J1049" s="12"/>
    </row>
    <row r="1050" spans="3:10" ht="21" hidden="1" customHeight="1" x14ac:dyDescent="0.25">
      <c r="C1050" s="214"/>
      <c r="D1050" s="215"/>
      <c r="E1050" s="215"/>
      <c r="F1050" s="215"/>
      <c r="G1050" s="215"/>
      <c r="H1050" s="89"/>
      <c r="I1050" s="90"/>
      <c r="J1050" s="12"/>
    </row>
    <row r="1051" spans="3:10" ht="21" hidden="1" customHeight="1" x14ac:dyDescent="0.25">
      <c r="C1051" s="214"/>
      <c r="D1051" s="215"/>
      <c r="E1051" s="215"/>
      <c r="F1051" s="215"/>
      <c r="G1051" s="215"/>
      <c r="H1051" s="89"/>
      <c r="I1051" s="90"/>
      <c r="J1051" s="12"/>
    </row>
    <row r="1052" spans="3:10" ht="21" hidden="1" customHeight="1" x14ac:dyDescent="0.25">
      <c r="C1052" s="214"/>
      <c r="D1052" s="215"/>
      <c r="E1052" s="215"/>
      <c r="F1052" s="215"/>
      <c r="G1052" s="215"/>
      <c r="H1052" s="89"/>
      <c r="I1052" s="90"/>
      <c r="J1052" s="12"/>
    </row>
    <row r="1053" spans="3:10" ht="21" hidden="1" customHeight="1" x14ac:dyDescent="0.25">
      <c r="C1053" s="214"/>
      <c r="D1053" s="215"/>
      <c r="E1053" s="215"/>
      <c r="F1053" s="215"/>
      <c r="G1053" s="215"/>
      <c r="H1053" s="89"/>
      <c r="I1053" s="90"/>
      <c r="J1053" s="12"/>
    </row>
    <row r="1054" spans="3:10" ht="21" hidden="1" customHeight="1" x14ac:dyDescent="0.25">
      <c r="C1054" s="214"/>
      <c r="D1054" s="215"/>
      <c r="E1054" s="215"/>
      <c r="F1054" s="215"/>
      <c r="G1054" s="215"/>
      <c r="H1054" s="89"/>
      <c r="I1054" s="90"/>
      <c r="J1054" s="12"/>
    </row>
    <row r="1055" spans="3:10" ht="21" hidden="1" customHeight="1" x14ac:dyDescent="0.25">
      <c r="C1055" s="214"/>
      <c r="D1055" s="215"/>
      <c r="E1055" s="215"/>
      <c r="F1055" s="215"/>
      <c r="G1055" s="215"/>
      <c r="H1055" s="89"/>
      <c r="I1055" s="90"/>
      <c r="J1055" s="12"/>
    </row>
    <row r="1056" spans="3:10" ht="21" hidden="1" customHeight="1" x14ac:dyDescent="0.25">
      <c r="C1056" s="214"/>
      <c r="D1056" s="215"/>
      <c r="E1056" s="215"/>
      <c r="F1056" s="215"/>
      <c r="G1056" s="215"/>
      <c r="H1056" s="89"/>
      <c r="I1056" s="90"/>
      <c r="J1056" s="12"/>
    </row>
    <row r="1057" spans="3:10" ht="21" hidden="1" customHeight="1" x14ac:dyDescent="0.25">
      <c r="C1057" s="214"/>
      <c r="D1057" s="215"/>
      <c r="E1057" s="215"/>
      <c r="F1057" s="215"/>
      <c r="G1057" s="215"/>
      <c r="H1057" s="89"/>
      <c r="I1057" s="90"/>
      <c r="J1057" s="12"/>
    </row>
    <row r="1058" spans="3:10" ht="21" hidden="1" customHeight="1" x14ac:dyDescent="0.25">
      <c r="C1058" s="214"/>
      <c r="D1058" s="215"/>
      <c r="E1058" s="215"/>
      <c r="F1058" s="215"/>
      <c r="G1058" s="215"/>
      <c r="H1058" s="89"/>
      <c r="I1058" s="90"/>
      <c r="J1058" s="12"/>
    </row>
    <row r="1059" spans="3:10" ht="21" hidden="1" customHeight="1" x14ac:dyDescent="0.25">
      <c r="C1059" s="214"/>
      <c r="D1059" s="215"/>
      <c r="E1059" s="215"/>
      <c r="F1059" s="215"/>
      <c r="G1059" s="215"/>
      <c r="H1059" s="89"/>
      <c r="I1059" s="90"/>
      <c r="J1059" s="12"/>
    </row>
    <row r="1060" spans="3:10" ht="21" hidden="1" customHeight="1" x14ac:dyDescent="0.25">
      <c r="C1060" s="214"/>
      <c r="D1060" s="215"/>
      <c r="E1060" s="215"/>
      <c r="F1060" s="215"/>
      <c r="G1060" s="215"/>
      <c r="H1060" s="89"/>
      <c r="I1060" s="90"/>
      <c r="J1060" s="12"/>
    </row>
    <row r="1061" spans="3:10" ht="21" hidden="1" customHeight="1" x14ac:dyDescent="0.25">
      <c r="C1061" s="214"/>
      <c r="D1061" s="215"/>
      <c r="E1061" s="215"/>
      <c r="F1061" s="215"/>
      <c r="G1061" s="215"/>
      <c r="H1061" s="89"/>
      <c r="I1061" s="90"/>
      <c r="J1061" s="12"/>
    </row>
    <row r="1062" spans="3:10" ht="21" hidden="1" customHeight="1" x14ac:dyDescent="0.25">
      <c r="C1062" s="214"/>
      <c r="D1062" s="215"/>
      <c r="E1062" s="215"/>
      <c r="F1062" s="215"/>
      <c r="G1062" s="215"/>
      <c r="H1062" s="89"/>
      <c r="I1062" s="90"/>
      <c r="J1062" s="12"/>
    </row>
    <row r="1063" spans="3:10" ht="21" hidden="1" customHeight="1" x14ac:dyDescent="0.25">
      <c r="C1063" s="214"/>
      <c r="D1063" s="215"/>
      <c r="E1063" s="215"/>
      <c r="F1063" s="215"/>
      <c r="G1063" s="215"/>
      <c r="H1063" s="89"/>
      <c r="I1063" s="90"/>
      <c r="J1063" s="12"/>
    </row>
    <row r="1064" spans="3:10" ht="21" hidden="1" customHeight="1" x14ac:dyDescent="0.25">
      <c r="C1064" s="214"/>
      <c r="D1064" s="215"/>
      <c r="E1064" s="215"/>
      <c r="F1064" s="215"/>
      <c r="G1064" s="215"/>
      <c r="H1064" s="89"/>
      <c r="I1064" s="90"/>
      <c r="J1064" s="12"/>
    </row>
    <row r="1065" spans="3:10" ht="21" hidden="1" customHeight="1" x14ac:dyDescent="0.25">
      <c r="C1065" s="214"/>
      <c r="D1065" s="215"/>
      <c r="E1065" s="215"/>
      <c r="F1065" s="215"/>
      <c r="G1065" s="215"/>
      <c r="H1065" s="89"/>
      <c r="I1065" s="90"/>
      <c r="J1065" s="12"/>
    </row>
    <row r="1066" spans="3:10" ht="21" hidden="1" customHeight="1" x14ac:dyDescent="0.25">
      <c r="C1066" s="214"/>
      <c r="D1066" s="215"/>
      <c r="E1066" s="215"/>
      <c r="F1066" s="215"/>
      <c r="G1066" s="215"/>
      <c r="H1066" s="89"/>
      <c r="I1066" s="90"/>
      <c r="J1066" s="12"/>
    </row>
    <row r="1067" spans="3:10" ht="21" hidden="1" customHeight="1" x14ac:dyDescent="0.25">
      <c r="C1067" s="214"/>
      <c r="D1067" s="215"/>
      <c r="E1067" s="215"/>
      <c r="F1067" s="215"/>
      <c r="G1067" s="215"/>
      <c r="H1067" s="89"/>
      <c r="I1067" s="90"/>
      <c r="J1067" s="12"/>
    </row>
    <row r="1068" spans="3:10" ht="21" hidden="1" customHeight="1" x14ac:dyDescent="0.25">
      <c r="C1068" s="214"/>
      <c r="D1068" s="215"/>
      <c r="E1068" s="215"/>
      <c r="F1068" s="215"/>
      <c r="G1068" s="215"/>
      <c r="H1068" s="89"/>
      <c r="I1068" s="90"/>
      <c r="J1068" s="12"/>
    </row>
    <row r="1069" spans="3:10" ht="21" hidden="1" customHeight="1" x14ac:dyDescent="0.25">
      <c r="C1069" s="214"/>
      <c r="D1069" s="215"/>
      <c r="E1069" s="215"/>
      <c r="F1069" s="215"/>
      <c r="G1069" s="215"/>
      <c r="H1069" s="89"/>
      <c r="I1069" s="90"/>
      <c r="J1069" s="12"/>
    </row>
    <row r="1070" spans="3:10" ht="21" hidden="1" customHeight="1" x14ac:dyDescent="0.25">
      <c r="C1070" s="214"/>
      <c r="D1070" s="215"/>
      <c r="E1070" s="215"/>
      <c r="F1070" s="215"/>
      <c r="G1070" s="215"/>
      <c r="H1070" s="89"/>
      <c r="I1070" s="90"/>
      <c r="J1070" s="12"/>
    </row>
    <row r="1071" spans="3:10" ht="21" hidden="1" customHeight="1" x14ac:dyDescent="0.25">
      <c r="C1071" s="214"/>
      <c r="D1071" s="215"/>
      <c r="E1071" s="215"/>
      <c r="F1071" s="215"/>
      <c r="G1071" s="215"/>
      <c r="H1071" s="89"/>
      <c r="I1071" s="90"/>
      <c r="J1071" s="12"/>
    </row>
    <row r="1072" spans="3:10" ht="21" hidden="1" customHeight="1" x14ac:dyDescent="0.25">
      <c r="C1072" s="214"/>
      <c r="D1072" s="215"/>
      <c r="E1072" s="215"/>
      <c r="F1072" s="215"/>
      <c r="G1072" s="215"/>
      <c r="H1072" s="89"/>
      <c r="I1072" s="90"/>
      <c r="J1072" s="12"/>
    </row>
    <row r="1073" spans="3:10" ht="21" hidden="1" customHeight="1" x14ac:dyDescent="0.25">
      <c r="C1073" s="214"/>
      <c r="D1073" s="215"/>
      <c r="E1073" s="215"/>
      <c r="F1073" s="215"/>
      <c r="G1073" s="215"/>
      <c r="H1073" s="89"/>
      <c r="I1073" s="90"/>
      <c r="J1073" s="12"/>
    </row>
    <row r="1074" spans="3:10" ht="21" hidden="1" customHeight="1" x14ac:dyDescent="0.25">
      <c r="C1074" s="214"/>
      <c r="D1074" s="215"/>
      <c r="E1074" s="215"/>
      <c r="F1074" s="215"/>
      <c r="G1074" s="215"/>
      <c r="H1074" s="89"/>
      <c r="I1074" s="90"/>
      <c r="J1074" s="12"/>
    </row>
    <row r="1075" spans="3:10" ht="21" hidden="1" customHeight="1" x14ac:dyDescent="0.25">
      <c r="C1075" s="214"/>
      <c r="D1075" s="215"/>
      <c r="E1075" s="215"/>
      <c r="F1075" s="215"/>
      <c r="G1075" s="215"/>
      <c r="H1075" s="89"/>
      <c r="I1075" s="90"/>
      <c r="J1075" s="12"/>
    </row>
    <row r="1076" spans="3:10" ht="21" hidden="1" customHeight="1" x14ac:dyDescent="0.25">
      <c r="C1076" s="214"/>
      <c r="D1076" s="215"/>
      <c r="E1076" s="215"/>
      <c r="F1076" s="215"/>
      <c r="G1076" s="215"/>
      <c r="H1076" s="89"/>
      <c r="I1076" s="90"/>
      <c r="J1076" s="12"/>
    </row>
    <row r="1077" spans="3:10" ht="21" hidden="1" customHeight="1" x14ac:dyDescent="0.25">
      <c r="C1077" s="214"/>
      <c r="D1077" s="215"/>
      <c r="E1077" s="215"/>
      <c r="F1077" s="215"/>
      <c r="G1077" s="215"/>
      <c r="H1077" s="89"/>
      <c r="I1077" s="90"/>
      <c r="J1077" s="12"/>
    </row>
    <row r="1078" spans="3:10" ht="21" hidden="1" customHeight="1" x14ac:dyDescent="0.25">
      <c r="C1078" s="214"/>
      <c r="D1078" s="215"/>
      <c r="E1078" s="215"/>
      <c r="F1078" s="215"/>
      <c r="G1078" s="215"/>
      <c r="H1078" s="89"/>
      <c r="I1078" s="90"/>
      <c r="J1078" s="12"/>
    </row>
    <row r="1079" spans="3:10" ht="21" hidden="1" customHeight="1" x14ac:dyDescent="0.25">
      <c r="C1079" s="214"/>
      <c r="D1079" s="215"/>
      <c r="E1079" s="215"/>
      <c r="F1079" s="215"/>
      <c r="G1079" s="215"/>
      <c r="H1079" s="89"/>
      <c r="I1079" s="90"/>
      <c r="J1079" s="12"/>
    </row>
    <row r="1080" spans="3:10" ht="21" hidden="1" customHeight="1" x14ac:dyDescent="0.25">
      <c r="C1080" s="214"/>
      <c r="D1080" s="215"/>
      <c r="E1080" s="215"/>
      <c r="F1080" s="215"/>
      <c r="G1080" s="215"/>
      <c r="H1080" s="89"/>
      <c r="I1080" s="90"/>
      <c r="J1080" s="12"/>
    </row>
    <row r="1081" spans="3:10" ht="21" hidden="1" customHeight="1" x14ac:dyDescent="0.25">
      <c r="C1081" s="214"/>
      <c r="D1081" s="215"/>
      <c r="E1081" s="215"/>
      <c r="F1081" s="215"/>
      <c r="G1081" s="215"/>
      <c r="H1081" s="89"/>
      <c r="I1081" s="90"/>
      <c r="J1081" s="12"/>
    </row>
    <row r="1082" spans="3:10" ht="21" hidden="1" customHeight="1" x14ac:dyDescent="0.25">
      <c r="C1082" s="214"/>
      <c r="D1082" s="215"/>
      <c r="E1082" s="215"/>
      <c r="F1082" s="215"/>
      <c r="G1082" s="215"/>
      <c r="H1082" s="89"/>
      <c r="I1082" s="90"/>
      <c r="J1082" s="12"/>
    </row>
    <row r="1083" spans="3:10" ht="21" hidden="1" customHeight="1" x14ac:dyDescent="0.25">
      <c r="C1083" s="214"/>
      <c r="D1083" s="215"/>
      <c r="E1083" s="215"/>
      <c r="F1083" s="215"/>
      <c r="G1083" s="215"/>
      <c r="H1083" s="89"/>
      <c r="I1083" s="90"/>
      <c r="J1083" s="12"/>
    </row>
    <row r="1084" spans="3:10" ht="21" hidden="1" customHeight="1" x14ac:dyDescent="0.25">
      <c r="C1084" s="214"/>
      <c r="D1084" s="215"/>
      <c r="E1084" s="215"/>
      <c r="F1084" s="215"/>
      <c r="G1084" s="215"/>
      <c r="H1084" s="89"/>
      <c r="I1084" s="90"/>
      <c r="J1084" s="12"/>
    </row>
    <row r="1085" spans="3:10" ht="21" hidden="1" customHeight="1" x14ac:dyDescent="0.25">
      <c r="C1085" s="214"/>
      <c r="D1085" s="215"/>
      <c r="E1085" s="215"/>
      <c r="F1085" s="215"/>
      <c r="G1085" s="215"/>
      <c r="H1085" s="89"/>
      <c r="I1085" s="90"/>
      <c r="J1085" s="12"/>
    </row>
    <row r="1086" spans="3:10" ht="21" hidden="1" customHeight="1" x14ac:dyDescent="0.25">
      <c r="C1086" s="214"/>
      <c r="D1086" s="215"/>
      <c r="E1086" s="215"/>
      <c r="F1086" s="215"/>
      <c r="G1086" s="215"/>
      <c r="H1086" s="89"/>
      <c r="I1086" s="90"/>
      <c r="J1086" s="12"/>
    </row>
    <row r="1087" spans="3:10" ht="21" hidden="1" customHeight="1" x14ac:dyDescent="0.25">
      <c r="C1087" s="214"/>
      <c r="D1087" s="215"/>
      <c r="E1087" s="215"/>
      <c r="F1087" s="215"/>
      <c r="G1087" s="215"/>
      <c r="H1087" s="89"/>
      <c r="I1087" s="90"/>
      <c r="J1087" s="12"/>
    </row>
    <row r="1088" spans="3:10" ht="21" hidden="1" customHeight="1" x14ac:dyDescent="0.25">
      <c r="C1088" s="214"/>
      <c r="D1088" s="215"/>
      <c r="E1088" s="215"/>
      <c r="F1088" s="215"/>
      <c r="G1088" s="215"/>
      <c r="H1088" s="89"/>
      <c r="I1088" s="90"/>
      <c r="J1088" s="12"/>
    </row>
    <row r="1089" spans="3:10" ht="21" hidden="1" customHeight="1" x14ac:dyDescent="0.25">
      <c r="C1089" s="214"/>
      <c r="D1089" s="215"/>
      <c r="E1089" s="215"/>
      <c r="F1089" s="215"/>
      <c r="G1089" s="215"/>
      <c r="H1089" s="89"/>
      <c r="I1089" s="90"/>
      <c r="J1089" s="12"/>
    </row>
    <row r="1090" spans="3:10" ht="21" hidden="1" customHeight="1" x14ac:dyDescent="0.25">
      <c r="C1090" s="214"/>
      <c r="D1090" s="215"/>
      <c r="E1090" s="215"/>
      <c r="F1090" s="215"/>
      <c r="G1090" s="215"/>
      <c r="H1090" s="89"/>
      <c r="I1090" s="90"/>
      <c r="J1090" s="12"/>
    </row>
    <row r="1091" spans="3:10" ht="21" hidden="1" customHeight="1" x14ac:dyDescent="0.25">
      <c r="C1091" s="214"/>
      <c r="D1091" s="215"/>
      <c r="E1091" s="215"/>
      <c r="F1091" s="215"/>
      <c r="G1091" s="215"/>
      <c r="H1091" s="89"/>
      <c r="I1091" s="90"/>
      <c r="J1091" s="12"/>
    </row>
    <row r="1092" spans="3:10" ht="21" hidden="1" customHeight="1" x14ac:dyDescent="0.25">
      <c r="C1092" s="214"/>
      <c r="D1092" s="215"/>
      <c r="E1092" s="215"/>
      <c r="F1092" s="215"/>
      <c r="G1092" s="215"/>
      <c r="H1092" s="89"/>
      <c r="I1092" s="90"/>
      <c r="J1092" s="12"/>
    </row>
    <row r="1093" spans="3:10" ht="21" hidden="1" customHeight="1" x14ac:dyDescent="0.25">
      <c r="C1093" s="214"/>
      <c r="D1093" s="215"/>
      <c r="E1093" s="215"/>
      <c r="F1093" s="215"/>
      <c r="G1093" s="215"/>
      <c r="H1093" s="89"/>
      <c r="I1093" s="90"/>
      <c r="J1093" s="12"/>
    </row>
    <row r="1094" spans="3:10" ht="21" hidden="1" customHeight="1" x14ac:dyDescent="0.25">
      <c r="C1094" s="214"/>
      <c r="D1094" s="215"/>
      <c r="E1094" s="215"/>
      <c r="F1094" s="215"/>
      <c r="G1094" s="215"/>
      <c r="H1094" s="89"/>
      <c r="I1094" s="90"/>
      <c r="J1094" s="12"/>
    </row>
    <row r="1095" spans="3:10" ht="21" hidden="1" customHeight="1" x14ac:dyDescent="0.25">
      <c r="C1095" s="214"/>
      <c r="D1095" s="215"/>
      <c r="E1095" s="215"/>
      <c r="F1095" s="215"/>
      <c r="G1095" s="215"/>
      <c r="H1095" s="89"/>
      <c r="I1095" s="90"/>
      <c r="J1095" s="12"/>
    </row>
    <row r="1096" spans="3:10" ht="21" hidden="1" customHeight="1" x14ac:dyDescent="0.25">
      <c r="C1096" s="214"/>
      <c r="D1096" s="215"/>
      <c r="E1096" s="215"/>
      <c r="F1096" s="215"/>
      <c r="G1096" s="215"/>
      <c r="H1096" s="89"/>
      <c r="I1096" s="90"/>
      <c r="J1096" s="12"/>
    </row>
    <row r="1097" spans="3:10" ht="21" hidden="1" customHeight="1" x14ac:dyDescent="0.25">
      <c r="C1097" s="214"/>
      <c r="D1097" s="215"/>
      <c r="E1097" s="215"/>
      <c r="F1097" s="215"/>
      <c r="G1097" s="215"/>
      <c r="H1097" s="89"/>
      <c r="I1097" s="90"/>
      <c r="J1097" s="12"/>
    </row>
    <row r="1098" spans="3:10" ht="21" hidden="1" customHeight="1" x14ac:dyDescent="0.25">
      <c r="C1098" s="214"/>
      <c r="D1098" s="215"/>
      <c r="E1098" s="215"/>
      <c r="F1098" s="215"/>
      <c r="G1098" s="215"/>
      <c r="H1098" s="89"/>
      <c r="I1098" s="90"/>
      <c r="J1098" s="12"/>
    </row>
    <row r="1099" spans="3:10" ht="21" hidden="1" customHeight="1" x14ac:dyDescent="0.25">
      <c r="C1099" s="214"/>
      <c r="D1099" s="215"/>
      <c r="E1099" s="215"/>
      <c r="F1099" s="215"/>
      <c r="G1099" s="215"/>
      <c r="H1099" s="89"/>
      <c r="I1099" s="90"/>
      <c r="J1099" s="12"/>
    </row>
    <row r="1100" spans="3:10" ht="21" hidden="1" customHeight="1" x14ac:dyDescent="0.25">
      <c r="C1100" s="214"/>
      <c r="D1100" s="215"/>
      <c r="E1100" s="215"/>
      <c r="F1100" s="215"/>
      <c r="G1100" s="215"/>
      <c r="H1100" s="89"/>
      <c r="I1100" s="90"/>
      <c r="J1100" s="12"/>
    </row>
    <row r="1101" spans="3:10" ht="21" hidden="1" customHeight="1" x14ac:dyDescent="0.25">
      <c r="C1101" s="214"/>
      <c r="D1101" s="215"/>
      <c r="E1101" s="215"/>
      <c r="F1101" s="215"/>
      <c r="G1101" s="215"/>
      <c r="H1101" s="89"/>
      <c r="I1101" s="90"/>
      <c r="J1101" s="12"/>
    </row>
    <row r="1102" spans="3:10" ht="21" hidden="1" customHeight="1" x14ac:dyDescent="0.25">
      <c r="C1102" s="214"/>
      <c r="D1102" s="215"/>
      <c r="E1102" s="215"/>
      <c r="F1102" s="215"/>
      <c r="G1102" s="215"/>
      <c r="H1102" s="89"/>
      <c r="I1102" s="90"/>
      <c r="J1102" s="12"/>
    </row>
    <row r="1103" spans="3:10" ht="21" hidden="1" customHeight="1" x14ac:dyDescent="0.25">
      <c r="C1103" s="214"/>
      <c r="D1103" s="215"/>
      <c r="E1103" s="215"/>
      <c r="F1103" s="215"/>
      <c r="G1103" s="215"/>
      <c r="H1103" s="89"/>
      <c r="I1103" s="90"/>
      <c r="J1103" s="12"/>
    </row>
    <row r="1104" spans="3:10" ht="21" hidden="1" customHeight="1" x14ac:dyDescent="0.25">
      <c r="C1104" s="214"/>
      <c r="D1104" s="215"/>
      <c r="E1104" s="215"/>
      <c r="F1104" s="215"/>
      <c r="G1104" s="215"/>
      <c r="H1104" s="89"/>
      <c r="I1104" s="90"/>
      <c r="J1104" s="12"/>
    </row>
    <row r="1105" spans="3:10" ht="21" hidden="1" customHeight="1" x14ac:dyDescent="0.25">
      <c r="C1105" s="214"/>
      <c r="D1105" s="215"/>
      <c r="E1105" s="215"/>
      <c r="F1105" s="215"/>
      <c r="G1105" s="215"/>
      <c r="H1105" s="89"/>
      <c r="I1105" s="90"/>
      <c r="J1105" s="12"/>
    </row>
    <row r="1106" spans="3:10" ht="21" hidden="1" customHeight="1" x14ac:dyDescent="0.25">
      <c r="C1106" s="214"/>
      <c r="D1106" s="215"/>
      <c r="E1106" s="215"/>
      <c r="F1106" s="215"/>
      <c r="G1106" s="215"/>
      <c r="H1106" s="89"/>
      <c r="I1106" s="90"/>
      <c r="J1106" s="12"/>
    </row>
    <row r="1107" spans="3:10" ht="21" hidden="1" customHeight="1" x14ac:dyDescent="0.25">
      <c r="C1107" s="214"/>
      <c r="D1107" s="215"/>
      <c r="E1107" s="215"/>
      <c r="F1107" s="215"/>
      <c r="G1107" s="215"/>
      <c r="H1107" s="89"/>
      <c r="I1107" s="90"/>
      <c r="J1107" s="12"/>
    </row>
    <row r="1108" spans="3:10" ht="21" hidden="1" customHeight="1" x14ac:dyDescent="0.25">
      <c r="C1108" s="214"/>
      <c r="D1108" s="215"/>
      <c r="E1108" s="215"/>
      <c r="F1108" s="215"/>
      <c r="G1108" s="215"/>
      <c r="H1108" s="89"/>
      <c r="I1108" s="90"/>
      <c r="J1108" s="12"/>
    </row>
    <row r="1109" spans="3:10" ht="21" hidden="1" customHeight="1" x14ac:dyDescent="0.25">
      <c r="C1109" s="214"/>
      <c r="D1109" s="215"/>
      <c r="E1109" s="215"/>
      <c r="F1109" s="215"/>
      <c r="G1109" s="215"/>
      <c r="H1109" s="89"/>
      <c r="I1109" s="90"/>
      <c r="J1109" s="12"/>
    </row>
    <row r="1110" spans="3:10" ht="21" hidden="1" customHeight="1" x14ac:dyDescent="0.25">
      <c r="C1110" s="214"/>
      <c r="D1110" s="215"/>
      <c r="E1110" s="215"/>
      <c r="F1110" s="215"/>
      <c r="G1110" s="215"/>
      <c r="H1110" s="89"/>
      <c r="I1110" s="90"/>
      <c r="J1110" s="12"/>
    </row>
    <row r="1111" spans="3:10" ht="21" hidden="1" customHeight="1" x14ac:dyDescent="0.25">
      <c r="C1111" s="214"/>
      <c r="D1111" s="215"/>
      <c r="E1111" s="215"/>
      <c r="F1111" s="215"/>
      <c r="G1111" s="215"/>
      <c r="H1111" s="89"/>
      <c r="I1111" s="90"/>
      <c r="J1111" s="12"/>
    </row>
    <row r="1112" spans="3:10" ht="21" hidden="1" customHeight="1" x14ac:dyDescent="0.25">
      <c r="C1112" s="214"/>
      <c r="D1112" s="215"/>
      <c r="E1112" s="215"/>
      <c r="F1112" s="215"/>
      <c r="G1112" s="215"/>
      <c r="H1112" s="89"/>
      <c r="I1112" s="90"/>
      <c r="J1112" s="12"/>
    </row>
    <row r="1113" spans="3:10" ht="21" hidden="1" customHeight="1" x14ac:dyDescent="0.25">
      <c r="C1113" s="214"/>
      <c r="D1113" s="215"/>
      <c r="E1113" s="215"/>
      <c r="F1113" s="215"/>
      <c r="G1113" s="215"/>
      <c r="H1113" s="89"/>
      <c r="I1113" s="90"/>
      <c r="J1113" s="12"/>
    </row>
    <row r="1114" spans="3:10" ht="21" hidden="1" customHeight="1" x14ac:dyDescent="0.25">
      <c r="C1114" s="214"/>
      <c r="D1114" s="215"/>
      <c r="E1114" s="215"/>
      <c r="F1114" s="215"/>
      <c r="G1114" s="215"/>
      <c r="H1114" s="89"/>
      <c r="I1114" s="90"/>
      <c r="J1114" s="12"/>
    </row>
    <row r="1115" spans="3:10" ht="21" hidden="1" customHeight="1" x14ac:dyDescent="0.25">
      <c r="C1115" s="214"/>
      <c r="D1115" s="215"/>
      <c r="E1115" s="215"/>
      <c r="F1115" s="215"/>
      <c r="G1115" s="215"/>
      <c r="H1115" s="89"/>
      <c r="I1115" s="90"/>
      <c r="J1115" s="12"/>
    </row>
    <row r="1116" spans="3:10" ht="21" hidden="1" customHeight="1" x14ac:dyDescent="0.25">
      <c r="C1116" s="214"/>
      <c r="D1116" s="215"/>
      <c r="E1116" s="215"/>
      <c r="F1116" s="215"/>
      <c r="G1116" s="215"/>
      <c r="H1116" s="89"/>
      <c r="I1116" s="90"/>
      <c r="J1116" s="12"/>
    </row>
    <row r="1117" spans="3:10" ht="21" hidden="1" customHeight="1" x14ac:dyDescent="0.25">
      <c r="C1117" s="214"/>
      <c r="D1117" s="215"/>
      <c r="E1117" s="215"/>
      <c r="F1117" s="215"/>
      <c r="G1117" s="215"/>
      <c r="H1117" s="89"/>
      <c r="I1117" s="90"/>
      <c r="J1117" s="12"/>
    </row>
    <row r="1118" spans="3:10" ht="21" hidden="1" customHeight="1" x14ac:dyDescent="0.25">
      <c r="C1118" s="214"/>
      <c r="D1118" s="215"/>
      <c r="E1118" s="215"/>
      <c r="F1118" s="215"/>
      <c r="G1118" s="215"/>
      <c r="H1118" s="89"/>
      <c r="I1118" s="90"/>
      <c r="J1118" s="12"/>
    </row>
    <row r="1119" spans="3:10" ht="21" hidden="1" customHeight="1" x14ac:dyDescent="0.25">
      <c r="C1119" s="214"/>
      <c r="D1119" s="215"/>
      <c r="E1119" s="215"/>
      <c r="F1119" s="215"/>
      <c r="G1119" s="215"/>
      <c r="H1119" s="89"/>
      <c r="I1119" s="90"/>
      <c r="J1119" s="12"/>
    </row>
    <row r="1120" spans="3:10" ht="21" hidden="1" customHeight="1" x14ac:dyDescent="0.25">
      <c r="C1120" s="214"/>
      <c r="D1120" s="215"/>
      <c r="E1120" s="215"/>
      <c r="F1120" s="215"/>
      <c r="G1120" s="215"/>
      <c r="H1120" s="89"/>
      <c r="I1120" s="90"/>
      <c r="J1120" s="12"/>
    </row>
    <row r="1121" spans="3:10" ht="21" hidden="1" customHeight="1" x14ac:dyDescent="0.25">
      <c r="C1121" s="214"/>
      <c r="D1121" s="215"/>
      <c r="E1121" s="215"/>
      <c r="F1121" s="215"/>
      <c r="G1121" s="215"/>
      <c r="H1121" s="89"/>
      <c r="I1121" s="90"/>
      <c r="J1121" s="12"/>
    </row>
    <row r="1122" spans="3:10" ht="21" hidden="1" customHeight="1" x14ac:dyDescent="0.25">
      <c r="C1122" s="214"/>
      <c r="D1122" s="215"/>
      <c r="E1122" s="215"/>
      <c r="F1122" s="215"/>
      <c r="G1122" s="215"/>
      <c r="H1122" s="89"/>
      <c r="I1122" s="90"/>
      <c r="J1122" s="12"/>
    </row>
    <row r="1123" spans="3:10" ht="21" hidden="1" customHeight="1" x14ac:dyDescent="0.25">
      <c r="C1123" s="214"/>
      <c r="D1123" s="215"/>
      <c r="E1123" s="215"/>
      <c r="F1123" s="215"/>
      <c r="G1123" s="215"/>
      <c r="H1123" s="89"/>
      <c r="I1123" s="90"/>
      <c r="J1123" s="12"/>
    </row>
    <row r="1124" spans="3:10" ht="21" hidden="1" customHeight="1" x14ac:dyDescent="0.25">
      <c r="C1124" s="214"/>
      <c r="D1124" s="215"/>
      <c r="E1124" s="215"/>
      <c r="F1124" s="215"/>
      <c r="G1124" s="215"/>
      <c r="H1124" s="89"/>
      <c r="I1124" s="90"/>
      <c r="J1124" s="12"/>
    </row>
    <row r="1125" spans="3:10" ht="21" hidden="1" customHeight="1" x14ac:dyDescent="0.25">
      <c r="C1125" s="214"/>
      <c r="D1125" s="215"/>
      <c r="E1125" s="215"/>
      <c r="F1125" s="215"/>
      <c r="G1125" s="215"/>
      <c r="H1125" s="89"/>
      <c r="I1125" s="90"/>
      <c r="J1125" s="12"/>
    </row>
    <row r="1126" spans="3:10" ht="21" hidden="1" customHeight="1" x14ac:dyDescent="0.25">
      <c r="C1126" s="214"/>
      <c r="D1126" s="215"/>
      <c r="E1126" s="215"/>
      <c r="F1126" s="215"/>
      <c r="G1126" s="215"/>
      <c r="H1126" s="89"/>
      <c r="I1126" s="90"/>
      <c r="J1126" s="12"/>
    </row>
    <row r="1127" spans="3:10" ht="21" hidden="1" customHeight="1" x14ac:dyDescent="0.25">
      <c r="C1127" s="214"/>
      <c r="D1127" s="215"/>
      <c r="E1127" s="215"/>
      <c r="F1127" s="215"/>
      <c r="G1127" s="215"/>
      <c r="H1127" s="89"/>
      <c r="I1127" s="90"/>
      <c r="J1127" s="12"/>
    </row>
    <row r="1128" spans="3:10" ht="21" hidden="1" customHeight="1" x14ac:dyDescent="0.25">
      <c r="C1128" s="214"/>
      <c r="D1128" s="215"/>
      <c r="E1128" s="215"/>
      <c r="F1128" s="215"/>
      <c r="G1128" s="215"/>
      <c r="H1128" s="89"/>
      <c r="I1128" s="90"/>
      <c r="J1128" s="12"/>
    </row>
    <row r="1129" spans="3:10" ht="21" hidden="1" customHeight="1" x14ac:dyDescent="0.25">
      <c r="C1129" s="214"/>
      <c r="D1129" s="215"/>
      <c r="E1129" s="215"/>
      <c r="F1129" s="215"/>
      <c r="G1129" s="215"/>
      <c r="H1129" s="89"/>
      <c r="I1129" s="90"/>
      <c r="J1129" s="12"/>
    </row>
    <row r="1130" spans="3:10" ht="21" hidden="1" customHeight="1" x14ac:dyDescent="0.25">
      <c r="C1130" s="214"/>
      <c r="D1130" s="215"/>
      <c r="E1130" s="215"/>
      <c r="F1130" s="215"/>
      <c r="G1130" s="215"/>
      <c r="H1130" s="89"/>
      <c r="I1130" s="90"/>
      <c r="J1130" s="12"/>
    </row>
    <row r="1131" spans="3:10" ht="21" hidden="1" customHeight="1" x14ac:dyDescent="0.25">
      <c r="C1131" s="214"/>
      <c r="D1131" s="215"/>
      <c r="E1131" s="215"/>
      <c r="F1131" s="215"/>
      <c r="G1131" s="215"/>
      <c r="H1131" s="89"/>
      <c r="I1131" s="90"/>
      <c r="J1131" s="12"/>
    </row>
    <row r="1132" spans="3:10" ht="21" hidden="1" customHeight="1" x14ac:dyDescent="0.25">
      <c r="C1132" s="214"/>
      <c r="D1132" s="215"/>
      <c r="E1132" s="215"/>
      <c r="F1132" s="215"/>
      <c r="G1132" s="215"/>
      <c r="H1132" s="89"/>
      <c r="I1132" s="90"/>
      <c r="J1132" s="12"/>
    </row>
    <row r="1133" spans="3:10" ht="21" hidden="1" customHeight="1" x14ac:dyDescent="0.25">
      <c r="C1133" s="214"/>
      <c r="D1133" s="215"/>
      <c r="E1133" s="215"/>
      <c r="F1133" s="215"/>
      <c r="G1133" s="215"/>
      <c r="H1133" s="89"/>
      <c r="I1133" s="90"/>
      <c r="J1133" s="12"/>
    </row>
    <row r="1134" spans="3:10" ht="21" hidden="1" customHeight="1" x14ac:dyDescent="0.25">
      <c r="C1134" s="214"/>
      <c r="D1134" s="215"/>
      <c r="E1134" s="215"/>
      <c r="F1134" s="215"/>
      <c r="G1134" s="215"/>
      <c r="H1134" s="89"/>
      <c r="I1134" s="90"/>
      <c r="J1134" s="12"/>
    </row>
    <row r="1135" spans="3:10" ht="21" hidden="1" customHeight="1" x14ac:dyDescent="0.25">
      <c r="C1135" s="214"/>
      <c r="D1135" s="215"/>
      <c r="E1135" s="215"/>
      <c r="F1135" s="215"/>
      <c r="G1135" s="215"/>
      <c r="H1135" s="89"/>
      <c r="I1135" s="90"/>
      <c r="J1135" s="12"/>
    </row>
    <row r="1136" spans="3:10" ht="21" hidden="1" customHeight="1" x14ac:dyDescent="0.25">
      <c r="C1136" s="214"/>
      <c r="D1136" s="215"/>
      <c r="E1136" s="215"/>
      <c r="F1136" s="215"/>
      <c r="G1136" s="215"/>
      <c r="H1136" s="89"/>
      <c r="I1136" s="90"/>
      <c r="J1136" s="12"/>
    </row>
    <row r="1137" spans="3:10" ht="21" hidden="1" customHeight="1" x14ac:dyDescent="0.25">
      <c r="C1137" s="214"/>
      <c r="D1137" s="215"/>
      <c r="E1137" s="215"/>
      <c r="F1137" s="215"/>
      <c r="G1137" s="215"/>
      <c r="H1137" s="89"/>
      <c r="I1137" s="90"/>
      <c r="J1137" s="12"/>
    </row>
    <row r="1138" spans="3:10" ht="21" hidden="1" customHeight="1" x14ac:dyDescent="0.25">
      <c r="C1138" s="214"/>
      <c r="D1138" s="215"/>
      <c r="E1138" s="215"/>
      <c r="F1138" s="215"/>
      <c r="G1138" s="215"/>
      <c r="H1138" s="89"/>
      <c r="I1138" s="90"/>
      <c r="J1138" s="12"/>
    </row>
    <row r="1139" spans="3:10" ht="21" hidden="1" customHeight="1" x14ac:dyDescent="0.25">
      <c r="C1139" s="214"/>
      <c r="D1139" s="215"/>
      <c r="E1139" s="215"/>
      <c r="F1139" s="215"/>
      <c r="G1139" s="215"/>
      <c r="H1139" s="89"/>
      <c r="I1139" s="90"/>
      <c r="J1139" s="12"/>
    </row>
    <row r="1140" spans="3:10" ht="21" hidden="1" customHeight="1" x14ac:dyDescent="0.25">
      <c r="C1140" s="214"/>
      <c r="D1140" s="215"/>
      <c r="E1140" s="215"/>
      <c r="F1140" s="215"/>
      <c r="G1140" s="215"/>
      <c r="H1140" s="89"/>
      <c r="I1140" s="90"/>
      <c r="J1140" s="12"/>
    </row>
    <row r="1141" spans="3:10" ht="21" hidden="1" customHeight="1" x14ac:dyDescent="0.25">
      <c r="C1141" s="214"/>
      <c r="D1141" s="215"/>
      <c r="E1141" s="215"/>
      <c r="F1141" s="215"/>
      <c r="G1141" s="215"/>
      <c r="H1141" s="89"/>
      <c r="I1141" s="90"/>
      <c r="J1141" s="12"/>
    </row>
    <row r="1142" spans="3:10" ht="21" hidden="1" customHeight="1" x14ac:dyDescent="0.25">
      <c r="C1142" s="214"/>
      <c r="D1142" s="215"/>
      <c r="E1142" s="215"/>
      <c r="F1142" s="215"/>
      <c r="G1142" s="215"/>
      <c r="H1142" s="89"/>
      <c r="I1142" s="90"/>
      <c r="J1142" s="12"/>
    </row>
    <row r="1143" spans="3:10" ht="21" hidden="1" customHeight="1" x14ac:dyDescent="0.25">
      <c r="C1143" s="214"/>
      <c r="D1143" s="215"/>
      <c r="E1143" s="215"/>
      <c r="F1143" s="215"/>
      <c r="G1143" s="215"/>
      <c r="H1143" s="89"/>
      <c r="I1143" s="90"/>
      <c r="J1143" s="12"/>
    </row>
    <row r="1144" spans="3:10" ht="21" hidden="1" customHeight="1" x14ac:dyDescent="0.25">
      <c r="C1144" s="214"/>
      <c r="D1144" s="215"/>
      <c r="E1144" s="215"/>
      <c r="F1144" s="215"/>
      <c r="G1144" s="215"/>
      <c r="H1144" s="89"/>
      <c r="I1144" s="90"/>
      <c r="J1144" s="12"/>
    </row>
    <row r="1145" spans="3:10" ht="21" hidden="1" customHeight="1" x14ac:dyDescent="0.25">
      <c r="C1145" s="214"/>
      <c r="D1145" s="215"/>
      <c r="E1145" s="215"/>
      <c r="F1145" s="215"/>
      <c r="G1145" s="215"/>
      <c r="H1145" s="89"/>
      <c r="I1145" s="90"/>
      <c r="J1145" s="12"/>
    </row>
    <row r="1146" spans="3:10" ht="21" hidden="1" customHeight="1" x14ac:dyDescent="0.25">
      <c r="C1146" s="214"/>
      <c r="D1146" s="215"/>
      <c r="E1146" s="215"/>
      <c r="F1146" s="215"/>
      <c r="G1146" s="215"/>
      <c r="H1146" s="89"/>
      <c r="I1146" s="90"/>
      <c r="J1146" s="12"/>
    </row>
    <row r="1147" spans="3:10" ht="21" hidden="1" customHeight="1" x14ac:dyDescent="0.25">
      <c r="C1147" s="214"/>
      <c r="D1147" s="215"/>
      <c r="E1147" s="215"/>
      <c r="F1147" s="215"/>
      <c r="G1147" s="215"/>
      <c r="H1147" s="89"/>
      <c r="I1147" s="90"/>
      <c r="J1147" s="12"/>
    </row>
    <row r="1148" spans="3:10" ht="21" hidden="1" customHeight="1" x14ac:dyDescent="0.25">
      <c r="C1148" s="214"/>
      <c r="D1148" s="215"/>
      <c r="E1148" s="215"/>
      <c r="F1148" s="215"/>
      <c r="G1148" s="215"/>
      <c r="H1148" s="89"/>
      <c r="I1148" s="90"/>
      <c r="J1148" s="12"/>
    </row>
    <row r="1149" spans="3:10" ht="21" hidden="1" customHeight="1" x14ac:dyDescent="0.25">
      <c r="C1149" s="214"/>
      <c r="D1149" s="215"/>
      <c r="E1149" s="215"/>
      <c r="F1149" s="215"/>
      <c r="G1149" s="215"/>
      <c r="H1149" s="89"/>
      <c r="I1149" s="90"/>
      <c r="J1149" s="12"/>
    </row>
    <row r="1150" spans="3:10" ht="21" hidden="1" customHeight="1" x14ac:dyDescent="0.25">
      <c r="C1150" s="214"/>
      <c r="D1150" s="215"/>
      <c r="E1150" s="215"/>
      <c r="F1150" s="215"/>
      <c r="G1150" s="215"/>
      <c r="H1150" s="89"/>
      <c r="I1150" s="90"/>
      <c r="J1150" s="12"/>
    </row>
    <row r="1151" spans="3:10" ht="21" hidden="1" customHeight="1" x14ac:dyDescent="0.25">
      <c r="C1151" s="214"/>
      <c r="D1151" s="215"/>
      <c r="E1151" s="215"/>
      <c r="F1151" s="215"/>
      <c r="G1151" s="215"/>
      <c r="H1151" s="89"/>
      <c r="I1151" s="90"/>
      <c r="J1151" s="12"/>
    </row>
    <row r="1152" spans="3:10" ht="21" hidden="1" customHeight="1" x14ac:dyDescent="0.25">
      <c r="C1152" s="214"/>
      <c r="D1152" s="215"/>
      <c r="E1152" s="215"/>
      <c r="F1152" s="215"/>
      <c r="G1152" s="215"/>
      <c r="H1152" s="89"/>
      <c r="I1152" s="90"/>
      <c r="J1152" s="12"/>
    </row>
    <row r="1153" spans="3:10" ht="21" hidden="1" customHeight="1" x14ac:dyDescent="0.25">
      <c r="C1153" s="214"/>
      <c r="D1153" s="215"/>
      <c r="E1153" s="215"/>
      <c r="F1153" s="215"/>
      <c r="G1153" s="215"/>
      <c r="H1153" s="89"/>
      <c r="I1153" s="90"/>
      <c r="J1153" s="12"/>
    </row>
    <row r="1154" spans="3:10" ht="21" hidden="1" customHeight="1" x14ac:dyDescent="0.25">
      <c r="C1154" s="214"/>
      <c r="D1154" s="215"/>
      <c r="E1154" s="215"/>
      <c r="F1154" s="215"/>
      <c r="G1154" s="215"/>
      <c r="H1154" s="89"/>
      <c r="I1154" s="90"/>
      <c r="J1154" s="12"/>
    </row>
    <row r="1155" spans="3:10" ht="21" hidden="1" customHeight="1" x14ac:dyDescent="0.25">
      <c r="C1155" s="214"/>
      <c r="D1155" s="215"/>
      <c r="E1155" s="215"/>
      <c r="F1155" s="215"/>
      <c r="G1155" s="215"/>
      <c r="H1155" s="89"/>
      <c r="I1155" s="90"/>
      <c r="J1155" s="12"/>
    </row>
    <row r="1156" spans="3:10" ht="21" hidden="1" customHeight="1" x14ac:dyDescent="0.25">
      <c r="C1156" s="214"/>
      <c r="D1156" s="215"/>
      <c r="E1156" s="215"/>
      <c r="F1156" s="215"/>
      <c r="G1156" s="215"/>
      <c r="H1156" s="89"/>
      <c r="I1156" s="90"/>
      <c r="J1156" s="12"/>
    </row>
    <row r="1157" spans="3:10" ht="21" hidden="1" customHeight="1" x14ac:dyDescent="0.25">
      <c r="C1157" s="214"/>
      <c r="D1157" s="215"/>
      <c r="E1157" s="215"/>
      <c r="F1157" s="215"/>
      <c r="G1157" s="215"/>
      <c r="H1157" s="89"/>
      <c r="I1157" s="90"/>
      <c r="J1157" s="12"/>
    </row>
    <row r="1158" spans="3:10" ht="21" hidden="1" customHeight="1" x14ac:dyDescent="0.25">
      <c r="C1158" s="214"/>
      <c r="D1158" s="215"/>
      <c r="E1158" s="215"/>
      <c r="F1158" s="215"/>
      <c r="G1158" s="215"/>
      <c r="H1158" s="89"/>
      <c r="I1158" s="90"/>
      <c r="J1158" s="12"/>
    </row>
    <row r="1159" spans="3:10" ht="21" hidden="1" customHeight="1" x14ac:dyDescent="0.25">
      <c r="C1159" s="214"/>
      <c r="D1159" s="215"/>
      <c r="E1159" s="215"/>
      <c r="F1159" s="215"/>
      <c r="G1159" s="215"/>
      <c r="H1159" s="89"/>
      <c r="I1159" s="90"/>
      <c r="J1159" s="12"/>
    </row>
    <row r="1160" spans="3:10" ht="21" hidden="1" customHeight="1" x14ac:dyDescent="0.25">
      <c r="C1160" s="214"/>
      <c r="D1160" s="215"/>
      <c r="E1160" s="215"/>
      <c r="F1160" s="215"/>
      <c r="G1160" s="215"/>
      <c r="H1160" s="89"/>
      <c r="I1160" s="90"/>
      <c r="J1160" s="12"/>
    </row>
    <row r="1161" spans="3:10" ht="21" hidden="1" customHeight="1" x14ac:dyDescent="0.25">
      <c r="C1161" s="214"/>
      <c r="D1161" s="215"/>
      <c r="E1161" s="215"/>
      <c r="F1161" s="215"/>
      <c r="G1161" s="215"/>
      <c r="H1161" s="89"/>
      <c r="I1161" s="90"/>
      <c r="J1161" s="12"/>
    </row>
    <row r="1162" spans="3:10" ht="21" hidden="1" customHeight="1" x14ac:dyDescent="0.25">
      <c r="C1162" s="214"/>
      <c r="D1162" s="215"/>
      <c r="E1162" s="215"/>
      <c r="F1162" s="215"/>
      <c r="G1162" s="215"/>
      <c r="H1162" s="89"/>
      <c r="I1162" s="90"/>
      <c r="J1162" s="12"/>
    </row>
    <row r="1163" spans="3:10" ht="21" hidden="1" customHeight="1" x14ac:dyDescent="0.25">
      <c r="C1163" s="214"/>
      <c r="D1163" s="215"/>
      <c r="E1163" s="215"/>
      <c r="F1163" s="215"/>
      <c r="G1163" s="215"/>
      <c r="H1163" s="89"/>
      <c r="I1163" s="90"/>
      <c r="J1163" s="12"/>
    </row>
    <row r="1164" spans="3:10" ht="21" hidden="1" customHeight="1" x14ac:dyDescent="0.25">
      <c r="C1164" s="214"/>
      <c r="D1164" s="215"/>
      <c r="E1164" s="215"/>
      <c r="F1164" s="215"/>
      <c r="G1164" s="215"/>
      <c r="H1164" s="89"/>
      <c r="I1164" s="90"/>
      <c r="J1164" s="12"/>
    </row>
    <row r="1165" spans="3:10" ht="21" hidden="1" customHeight="1" x14ac:dyDescent="0.25">
      <c r="C1165" s="214"/>
      <c r="D1165" s="215"/>
      <c r="E1165" s="215"/>
      <c r="F1165" s="215"/>
      <c r="G1165" s="215"/>
      <c r="H1165" s="89"/>
      <c r="I1165" s="90"/>
      <c r="J1165" s="12"/>
    </row>
    <row r="1166" spans="3:10" ht="21" hidden="1" customHeight="1" x14ac:dyDescent="0.25">
      <c r="C1166" s="214"/>
      <c r="D1166" s="215"/>
      <c r="E1166" s="215"/>
      <c r="F1166" s="215"/>
      <c r="G1166" s="215"/>
      <c r="H1166" s="89"/>
      <c r="I1166" s="90"/>
      <c r="J1166" s="12"/>
    </row>
    <row r="1167" spans="3:10" ht="21" hidden="1" customHeight="1" x14ac:dyDescent="0.25">
      <c r="C1167" s="214"/>
      <c r="D1167" s="215"/>
      <c r="E1167" s="215"/>
      <c r="F1167" s="215"/>
      <c r="G1167" s="215"/>
      <c r="H1167" s="89"/>
      <c r="I1167" s="90"/>
      <c r="J1167" s="12"/>
    </row>
    <row r="1168" spans="3:10" ht="21" hidden="1" customHeight="1" x14ac:dyDescent="0.25">
      <c r="C1168" s="214"/>
      <c r="D1168" s="215"/>
      <c r="E1168" s="215"/>
      <c r="F1168" s="215"/>
      <c r="G1168" s="215"/>
      <c r="H1168" s="89"/>
      <c r="I1168" s="90"/>
      <c r="J1168" s="12"/>
    </row>
    <row r="1169" spans="3:10" ht="21" hidden="1" customHeight="1" x14ac:dyDescent="0.25">
      <c r="C1169" s="214"/>
      <c r="D1169" s="215"/>
      <c r="E1169" s="215"/>
      <c r="F1169" s="215"/>
      <c r="G1169" s="215"/>
      <c r="H1169" s="89"/>
      <c r="I1169" s="90"/>
      <c r="J1169" s="12"/>
    </row>
    <row r="1170" spans="3:10" ht="21" hidden="1" customHeight="1" x14ac:dyDescent="0.25">
      <c r="C1170" s="214"/>
      <c r="D1170" s="215"/>
      <c r="E1170" s="215"/>
      <c r="F1170" s="215"/>
      <c r="G1170" s="215"/>
      <c r="H1170" s="89"/>
      <c r="I1170" s="90"/>
      <c r="J1170" s="12"/>
    </row>
    <row r="1171" spans="3:10" ht="21" hidden="1" customHeight="1" x14ac:dyDescent="0.25">
      <c r="C1171" s="214"/>
      <c r="D1171" s="215"/>
      <c r="E1171" s="215"/>
      <c r="F1171" s="215"/>
      <c r="G1171" s="215"/>
      <c r="H1171" s="89"/>
      <c r="I1171" s="90"/>
      <c r="J1171" s="12"/>
    </row>
    <row r="1172" spans="3:10" ht="21" hidden="1" customHeight="1" x14ac:dyDescent="0.25">
      <c r="C1172" s="214"/>
      <c r="D1172" s="215"/>
      <c r="E1172" s="215"/>
      <c r="F1172" s="215"/>
      <c r="G1172" s="215"/>
      <c r="H1172" s="89"/>
      <c r="I1172" s="90"/>
      <c r="J1172" s="12"/>
    </row>
    <row r="1173" spans="3:10" ht="21" hidden="1" customHeight="1" x14ac:dyDescent="0.25">
      <c r="C1173" s="214"/>
      <c r="D1173" s="215"/>
      <c r="E1173" s="215"/>
      <c r="F1173" s="215"/>
      <c r="G1173" s="215"/>
      <c r="H1173" s="89"/>
      <c r="I1173" s="90"/>
      <c r="J1173" s="12"/>
    </row>
    <row r="1174" spans="3:10" ht="21" hidden="1" customHeight="1" x14ac:dyDescent="0.25">
      <c r="C1174" s="214"/>
      <c r="D1174" s="215"/>
      <c r="E1174" s="215"/>
      <c r="F1174" s="215"/>
      <c r="G1174" s="215"/>
      <c r="H1174" s="89"/>
      <c r="I1174" s="90"/>
      <c r="J1174" s="12"/>
    </row>
    <row r="1175" spans="3:10" ht="21" hidden="1" customHeight="1" x14ac:dyDescent="0.25">
      <c r="C1175" s="214"/>
      <c r="D1175" s="215"/>
      <c r="E1175" s="215"/>
      <c r="F1175" s="215"/>
      <c r="G1175" s="215"/>
      <c r="H1175" s="89"/>
      <c r="I1175" s="90"/>
      <c r="J1175" s="12"/>
    </row>
    <row r="1176" spans="3:10" ht="21" hidden="1" customHeight="1" x14ac:dyDescent="0.25">
      <c r="C1176" s="214"/>
      <c r="D1176" s="215"/>
      <c r="E1176" s="215"/>
      <c r="F1176" s="215"/>
      <c r="G1176" s="215"/>
      <c r="H1176" s="89"/>
      <c r="I1176" s="90"/>
      <c r="J1176" s="12"/>
    </row>
    <row r="1177" spans="3:10" ht="21" hidden="1" customHeight="1" x14ac:dyDescent="0.25">
      <c r="C1177" s="214"/>
      <c r="D1177" s="215"/>
      <c r="E1177" s="215"/>
      <c r="F1177" s="215"/>
      <c r="G1177" s="215"/>
      <c r="H1177" s="89"/>
      <c r="I1177" s="90"/>
      <c r="J1177" s="12"/>
    </row>
    <row r="1178" spans="3:10" ht="21" hidden="1" customHeight="1" x14ac:dyDescent="0.25">
      <c r="C1178" s="214"/>
      <c r="D1178" s="215"/>
      <c r="E1178" s="215"/>
      <c r="F1178" s="215"/>
      <c r="G1178" s="215"/>
      <c r="H1178" s="89"/>
      <c r="I1178" s="90"/>
      <c r="J1178" s="12"/>
    </row>
    <row r="1179" spans="3:10" ht="21" hidden="1" customHeight="1" x14ac:dyDescent="0.25">
      <c r="C1179" s="214"/>
      <c r="D1179" s="215"/>
      <c r="E1179" s="215"/>
      <c r="F1179" s="215"/>
      <c r="G1179" s="215"/>
      <c r="H1179" s="89"/>
      <c r="I1179" s="90"/>
      <c r="J1179" s="12"/>
    </row>
    <row r="1180" spans="3:10" ht="21" hidden="1" customHeight="1" x14ac:dyDescent="0.25">
      <c r="C1180" s="214"/>
      <c r="D1180" s="215"/>
      <c r="E1180" s="215"/>
      <c r="F1180" s="215"/>
      <c r="G1180" s="215"/>
      <c r="H1180" s="89"/>
      <c r="I1180" s="90"/>
      <c r="J1180" s="12"/>
    </row>
    <row r="1181" spans="3:10" ht="21" hidden="1" customHeight="1" x14ac:dyDescent="0.25">
      <c r="C1181" s="214"/>
      <c r="D1181" s="215"/>
      <c r="E1181" s="215"/>
      <c r="F1181" s="215"/>
      <c r="G1181" s="215"/>
      <c r="H1181" s="89"/>
      <c r="I1181" s="90"/>
      <c r="J1181" s="12"/>
    </row>
    <row r="1182" spans="3:10" ht="21" hidden="1" customHeight="1" x14ac:dyDescent="0.25">
      <c r="C1182" s="214"/>
      <c r="D1182" s="215"/>
      <c r="E1182" s="215"/>
      <c r="F1182" s="215"/>
      <c r="G1182" s="215"/>
      <c r="H1182" s="89"/>
      <c r="I1182" s="90"/>
      <c r="J1182" s="12"/>
    </row>
    <row r="1183" spans="3:10" ht="21" hidden="1" customHeight="1" x14ac:dyDescent="0.25">
      <c r="C1183" s="214"/>
      <c r="D1183" s="215"/>
      <c r="E1183" s="215"/>
      <c r="F1183" s="215"/>
      <c r="G1183" s="215"/>
      <c r="H1183" s="89"/>
      <c r="I1183" s="90"/>
      <c r="J1183" s="12"/>
    </row>
    <row r="1184" spans="3:10" ht="21" hidden="1" customHeight="1" x14ac:dyDescent="0.25">
      <c r="C1184" s="214"/>
      <c r="D1184" s="215"/>
      <c r="E1184" s="215"/>
      <c r="F1184" s="215"/>
      <c r="G1184" s="215"/>
      <c r="H1184" s="89"/>
      <c r="I1184" s="90"/>
      <c r="J1184" s="12"/>
    </row>
    <row r="1185" spans="3:10" ht="21" hidden="1" customHeight="1" x14ac:dyDescent="0.25">
      <c r="C1185" s="214"/>
      <c r="D1185" s="215"/>
      <c r="E1185" s="215"/>
      <c r="F1185" s="215"/>
      <c r="G1185" s="215"/>
      <c r="H1185" s="89"/>
      <c r="I1185" s="90"/>
      <c r="J1185" s="12"/>
    </row>
    <row r="1186" spans="3:10" ht="21" hidden="1" customHeight="1" x14ac:dyDescent="0.25">
      <c r="C1186" s="214"/>
      <c r="D1186" s="215"/>
      <c r="E1186" s="215"/>
      <c r="F1186" s="215"/>
      <c r="G1186" s="215"/>
      <c r="H1186" s="89"/>
      <c r="I1186" s="90"/>
      <c r="J1186" s="12"/>
    </row>
    <row r="1187" spans="3:10" ht="21" hidden="1" customHeight="1" x14ac:dyDescent="0.25">
      <c r="C1187" s="214"/>
      <c r="D1187" s="215"/>
      <c r="E1187" s="215"/>
      <c r="F1187" s="215"/>
      <c r="G1187" s="215"/>
      <c r="H1187" s="89"/>
      <c r="I1187" s="90"/>
      <c r="J1187" s="12"/>
    </row>
    <row r="1188" spans="3:10" ht="21" hidden="1" customHeight="1" x14ac:dyDescent="0.25">
      <c r="C1188" s="214"/>
      <c r="D1188" s="215"/>
      <c r="E1188" s="215"/>
      <c r="F1188" s="215"/>
      <c r="G1188" s="215"/>
      <c r="H1188" s="89"/>
      <c r="I1188" s="90"/>
      <c r="J1188" s="12"/>
    </row>
    <row r="1189" spans="3:10" ht="21" hidden="1" customHeight="1" x14ac:dyDescent="0.25">
      <c r="C1189" s="214"/>
      <c r="D1189" s="215"/>
      <c r="E1189" s="215"/>
      <c r="F1189" s="215"/>
      <c r="G1189" s="215"/>
      <c r="H1189" s="89"/>
      <c r="I1189" s="90"/>
      <c r="J1189" s="12"/>
    </row>
    <row r="1190" spans="3:10" ht="21" hidden="1" customHeight="1" x14ac:dyDescent="0.25">
      <c r="C1190" s="214"/>
      <c r="D1190" s="215"/>
      <c r="E1190" s="215"/>
      <c r="F1190" s="215"/>
      <c r="G1190" s="215"/>
      <c r="H1190" s="89"/>
      <c r="I1190" s="90"/>
      <c r="J1190" s="12"/>
    </row>
    <row r="1191" spans="3:10" ht="21" hidden="1" customHeight="1" x14ac:dyDescent="0.25">
      <c r="C1191" s="214"/>
      <c r="D1191" s="215"/>
      <c r="E1191" s="215"/>
      <c r="F1191" s="215"/>
      <c r="G1191" s="215"/>
      <c r="H1191" s="89"/>
      <c r="I1191" s="90"/>
      <c r="J1191" s="12"/>
    </row>
    <row r="1192" spans="3:10" ht="21" hidden="1" customHeight="1" x14ac:dyDescent="0.25">
      <c r="C1192" s="214"/>
      <c r="D1192" s="215"/>
      <c r="E1192" s="215"/>
      <c r="F1192" s="215"/>
      <c r="G1192" s="215"/>
      <c r="H1192" s="89"/>
      <c r="I1192" s="90"/>
      <c r="J1192" s="12"/>
    </row>
    <row r="1193" spans="3:10" ht="21" hidden="1" customHeight="1" x14ac:dyDescent="0.25">
      <c r="C1193" s="214"/>
      <c r="D1193" s="215"/>
      <c r="E1193" s="215"/>
      <c r="F1193" s="215"/>
      <c r="G1193" s="215"/>
      <c r="H1193" s="89"/>
      <c r="I1193" s="90"/>
      <c r="J1193" s="12"/>
    </row>
    <row r="1194" spans="3:10" ht="21" hidden="1" customHeight="1" x14ac:dyDescent="0.25">
      <c r="C1194" s="214"/>
      <c r="D1194" s="215"/>
      <c r="E1194" s="215"/>
      <c r="F1194" s="215"/>
      <c r="G1194" s="215"/>
      <c r="H1194" s="89"/>
      <c r="I1194" s="90"/>
      <c r="J1194" s="12"/>
    </row>
    <row r="1195" spans="3:10" ht="21" hidden="1" customHeight="1" x14ac:dyDescent="0.25">
      <c r="C1195" s="214"/>
      <c r="D1195" s="215"/>
      <c r="E1195" s="215"/>
      <c r="F1195" s="215"/>
      <c r="G1195" s="215"/>
      <c r="H1195" s="89"/>
      <c r="I1195" s="90"/>
      <c r="J1195" s="12"/>
    </row>
    <row r="1196" spans="3:10" ht="21" hidden="1" customHeight="1" x14ac:dyDescent="0.25">
      <c r="C1196" s="214"/>
      <c r="D1196" s="215"/>
      <c r="E1196" s="215"/>
      <c r="F1196" s="215"/>
      <c r="G1196" s="215"/>
      <c r="H1196" s="89"/>
      <c r="I1196" s="90"/>
      <c r="J1196" s="12"/>
    </row>
    <row r="1197" spans="3:10" ht="21" hidden="1" customHeight="1" x14ac:dyDescent="0.25">
      <c r="C1197" s="214"/>
      <c r="D1197" s="215"/>
      <c r="E1197" s="215"/>
      <c r="F1197" s="215"/>
      <c r="G1197" s="215"/>
      <c r="H1197" s="89"/>
      <c r="I1197" s="90"/>
      <c r="J1197" s="12"/>
    </row>
    <row r="1198" spans="3:10" ht="21" hidden="1" customHeight="1" x14ac:dyDescent="0.25">
      <c r="C1198" s="214"/>
      <c r="D1198" s="215"/>
      <c r="E1198" s="215"/>
      <c r="F1198" s="215"/>
      <c r="G1198" s="215"/>
      <c r="H1198" s="89"/>
      <c r="I1198" s="90"/>
      <c r="J1198" s="12"/>
    </row>
    <row r="1199" spans="3:10" ht="21" hidden="1" customHeight="1" x14ac:dyDescent="0.25">
      <c r="C1199" s="214"/>
      <c r="D1199" s="215"/>
      <c r="E1199" s="215"/>
      <c r="F1199" s="215"/>
      <c r="G1199" s="215"/>
      <c r="H1199" s="89"/>
      <c r="I1199" s="90"/>
      <c r="J1199" s="12"/>
    </row>
    <row r="1200" spans="3:10" ht="21" hidden="1" customHeight="1" x14ac:dyDescent="0.25">
      <c r="C1200" s="214"/>
      <c r="D1200" s="215"/>
      <c r="E1200" s="215"/>
      <c r="F1200" s="215"/>
      <c r="G1200" s="215"/>
      <c r="H1200" s="89"/>
      <c r="I1200" s="90"/>
      <c r="J1200" s="12"/>
    </row>
    <row r="1201" spans="3:10" ht="21" hidden="1" customHeight="1" x14ac:dyDescent="0.25">
      <c r="C1201" s="214"/>
      <c r="D1201" s="215"/>
      <c r="E1201" s="215"/>
      <c r="F1201" s="215"/>
      <c r="G1201" s="215"/>
      <c r="H1201" s="89"/>
      <c r="I1201" s="90"/>
      <c r="J1201" s="12"/>
    </row>
    <row r="1202" spans="3:10" ht="21" hidden="1" customHeight="1" x14ac:dyDescent="0.25">
      <c r="C1202" s="214"/>
      <c r="D1202" s="215"/>
      <c r="E1202" s="215"/>
      <c r="F1202" s="215"/>
      <c r="G1202" s="215"/>
      <c r="H1202" s="89"/>
      <c r="I1202" s="90"/>
      <c r="J1202" s="12"/>
    </row>
    <row r="1203" spans="3:10" ht="21" hidden="1" customHeight="1" x14ac:dyDescent="0.25">
      <c r="C1203" s="214"/>
      <c r="D1203" s="215"/>
      <c r="E1203" s="215"/>
      <c r="F1203" s="215"/>
      <c r="G1203" s="215"/>
      <c r="H1203" s="89"/>
      <c r="I1203" s="90"/>
      <c r="J1203" s="12"/>
    </row>
    <row r="1204" spans="3:10" ht="21" hidden="1" customHeight="1" x14ac:dyDescent="0.25">
      <c r="C1204" s="214"/>
      <c r="D1204" s="215"/>
      <c r="E1204" s="215"/>
      <c r="F1204" s="215"/>
      <c r="G1204" s="215"/>
      <c r="H1204" s="89"/>
      <c r="I1204" s="90"/>
      <c r="J1204" s="12"/>
    </row>
    <row r="1205" spans="3:10" ht="21" hidden="1" customHeight="1" x14ac:dyDescent="0.25">
      <c r="C1205" s="214"/>
      <c r="D1205" s="215"/>
      <c r="E1205" s="215"/>
      <c r="F1205" s="215"/>
      <c r="G1205" s="215"/>
      <c r="H1205" s="89"/>
      <c r="I1205" s="90"/>
      <c r="J1205" s="12"/>
    </row>
    <row r="1206" spans="3:10" ht="21" hidden="1" customHeight="1" x14ac:dyDescent="0.25">
      <c r="C1206" s="214"/>
      <c r="D1206" s="215"/>
      <c r="E1206" s="215"/>
      <c r="F1206" s="215"/>
      <c r="G1206" s="215"/>
      <c r="H1206" s="89"/>
      <c r="I1206" s="90"/>
      <c r="J1206" s="12"/>
    </row>
    <row r="1207" spans="3:10" ht="21" hidden="1" customHeight="1" x14ac:dyDescent="0.25">
      <c r="C1207" s="214"/>
      <c r="D1207" s="215"/>
      <c r="E1207" s="215"/>
      <c r="F1207" s="215"/>
      <c r="G1207" s="215"/>
      <c r="H1207" s="89"/>
      <c r="I1207" s="90"/>
      <c r="J1207" s="12"/>
    </row>
    <row r="1208" spans="3:10" ht="21" hidden="1" customHeight="1" x14ac:dyDescent="0.25">
      <c r="C1208" s="214"/>
      <c r="D1208" s="215"/>
      <c r="E1208" s="215"/>
      <c r="F1208" s="215"/>
      <c r="G1208" s="215"/>
      <c r="H1208" s="89"/>
      <c r="I1208" s="90"/>
      <c r="J1208" s="12"/>
    </row>
    <row r="1209" spans="3:10" ht="21" hidden="1" customHeight="1" x14ac:dyDescent="0.25">
      <c r="C1209" s="214"/>
      <c r="D1209" s="215"/>
      <c r="E1209" s="215"/>
      <c r="F1209" s="215"/>
      <c r="G1209" s="215"/>
      <c r="H1209" s="89"/>
      <c r="I1209" s="90"/>
      <c r="J1209" s="12"/>
    </row>
    <row r="1210" spans="3:10" ht="21" hidden="1" customHeight="1" x14ac:dyDescent="0.25">
      <c r="C1210" s="214"/>
      <c r="D1210" s="215"/>
      <c r="E1210" s="215"/>
      <c r="F1210" s="215"/>
      <c r="G1210" s="215"/>
      <c r="H1210" s="89"/>
      <c r="I1210" s="90"/>
      <c r="J1210" s="12"/>
    </row>
    <row r="1211" spans="3:10" ht="21" hidden="1" customHeight="1" x14ac:dyDescent="0.25">
      <c r="C1211" s="214"/>
      <c r="D1211" s="215"/>
      <c r="E1211" s="215"/>
      <c r="F1211" s="215"/>
      <c r="G1211" s="215"/>
      <c r="H1211" s="89"/>
      <c r="I1211" s="90"/>
      <c r="J1211" s="12"/>
    </row>
    <row r="1212" spans="3:10" ht="21" hidden="1" customHeight="1" x14ac:dyDescent="0.25">
      <c r="C1212" s="214"/>
      <c r="D1212" s="215"/>
      <c r="E1212" s="215"/>
      <c r="F1212" s="215"/>
      <c r="G1212" s="215"/>
      <c r="H1212" s="89"/>
      <c r="I1212" s="90"/>
      <c r="J1212" s="12"/>
    </row>
    <row r="1213" spans="3:10" ht="21" hidden="1" customHeight="1" x14ac:dyDescent="0.25">
      <c r="C1213" s="214"/>
      <c r="D1213" s="215"/>
      <c r="E1213" s="215"/>
      <c r="F1213" s="215"/>
      <c r="G1213" s="215"/>
      <c r="H1213" s="89"/>
      <c r="I1213" s="90"/>
      <c r="J1213" s="12"/>
    </row>
    <row r="1214" spans="3:10" ht="21" hidden="1" customHeight="1" x14ac:dyDescent="0.25">
      <c r="C1214" s="214"/>
      <c r="D1214" s="215"/>
      <c r="E1214" s="215"/>
      <c r="F1214" s="215"/>
      <c r="G1214" s="215"/>
      <c r="H1214" s="89"/>
      <c r="I1214" s="90"/>
      <c r="J1214" s="12"/>
    </row>
    <row r="1215" spans="3:10" ht="21" hidden="1" customHeight="1" x14ac:dyDescent="0.25">
      <c r="C1215" s="214"/>
      <c r="D1215" s="215"/>
      <c r="E1215" s="215"/>
      <c r="F1215" s="215"/>
      <c r="G1215" s="215"/>
      <c r="H1215" s="89"/>
      <c r="I1215" s="90"/>
      <c r="J1215" s="12"/>
    </row>
    <row r="1216" spans="3:10" ht="21" hidden="1" customHeight="1" x14ac:dyDescent="0.25">
      <c r="C1216" s="214"/>
      <c r="D1216" s="215"/>
      <c r="E1216" s="215"/>
      <c r="F1216" s="215"/>
      <c r="G1216" s="215"/>
      <c r="H1216" s="89"/>
      <c r="I1216" s="90"/>
      <c r="J1216" s="12"/>
    </row>
    <row r="1217" spans="3:10" ht="21" hidden="1" customHeight="1" x14ac:dyDescent="0.25">
      <c r="C1217" s="214"/>
      <c r="D1217" s="215"/>
      <c r="E1217" s="215"/>
      <c r="F1217" s="215"/>
      <c r="G1217" s="215"/>
      <c r="H1217" s="89"/>
      <c r="I1217" s="90"/>
      <c r="J1217" s="12"/>
    </row>
    <row r="1218" spans="3:10" ht="21" hidden="1" customHeight="1" x14ac:dyDescent="0.25">
      <c r="C1218" s="214"/>
      <c r="D1218" s="215"/>
      <c r="E1218" s="215"/>
      <c r="F1218" s="215"/>
      <c r="G1218" s="215"/>
      <c r="H1218" s="89"/>
      <c r="I1218" s="90"/>
      <c r="J1218" s="12"/>
    </row>
    <row r="1219" spans="3:10" ht="21" hidden="1" customHeight="1" x14ac:dyDescent="0.25">
      <c r="C1219" s="214"/>
      <c r="D1219" s="215"/>
      <c r="E1219" s="215"/>
      <c r="F1219" s="215"/>
      <c r="G1219" s="215"/>
      <c r="H1219" s="89"/>
      <c r="I1219" s="90"/>
      <c r="J1219" s="12"/>
    </row>
    <row r="1220" spans="3:10" ht="21" hidden="1" customHeight="1" x14ac:dyDescent="0.25">
      <c r="C1220" s="214"/>
      <c r="D1220" s="215"/>
      <c r="E1220" s="215"/>
      <c r="F1220" s="215"/>
      <c r="G1220" s="215"/>
      <c r="H1220" s="89"/>
      <c r="I1220" s="90"/>
      <c r="J1220" s="12"/>
    </row>
    <row r="1221" spans="3:10" ht="21" hidden="1" customHeight="1" x14ac:dyDescent="0.25">
      <c r="C1221" s="214"/>
      <c r="D1221" s="215"/>
      <c r="E1221" s="215"/>
      <c r="F1221" s="215"/>
      <c r="G1221" s="215"/>
      <c r="H1221" s="89"/>
      <c r="I1221" s="90"/>
      <c r="J1221" s="12"/>
    </row>
    <row r="1222" spans="3:10" ht="21" hidden="1" customHeight="1" x14ac:dyDescent="0.25">
      <c r="C1222" s="214"/>
      <c r="D1222" s="215"/>
      <c r="E1222" s="215"/>
      <c r="F1222" s="215"/>
      <c r="G1222" s="215"/>
      <c r="H1222" s="89"/>
      <c r="I1222" s="90"/>
      <c r="J1222" s="12"/>
    </row>
    <row r="1223" spans="3:10" ht="21" hidden="1" customHeight="1" x14ac:dyDescent="0.25">
      <c r="C1223" s="214"/>
      <c r="D1223" s="215"/>
      <c r="E1223" s="215"/>
      <c r="F1223" s="215"/>
      <c r="G1223" s="215"/>
      <c r="H1223" s="89"/>
      <c r="I1223" s="90"/>
      <c r="J1223" s="12"/>
    </row>
    <row r="1224" spans="3:10" ht="21" hidden="1" customHeight="1" x14ac:dyDescent="0.25">
      <c r="C1224" s="214"/>
      <c r="D1224" s="215"/>
      <c r="E1224" s="215"/>
      <c r="F1224" s="215"/>
      <c r="G1224" s="215"/>
      <c r="H1224" s="89"/>
      <c r="I1224" s="90"/>
      <c r="J1224" s="12"/>
    </row>
    <row r="1225" spans="3:10" ht="21" hidden="1" customHeight="1" x14ac:dyDescent="0.25">
      <c r="C1225" s="214"/>
      <c r="D1225" s="215"/>
      <c r="E1225" s="215"/>
      <c r="F1225" s="215"/>
      <c r="G1225" s="215"/>
      <c r="H1225" s="89"/>
      <c r="I1225" s="90"/>
      <c r="J1225" s="12"/>
    </row>
    <row r="1226" spans="3:10" ht="21" hidden="1" customHeight="1" x14ac:dyDescent="0.25">
      <c r="C1226" s="214"/>
      <c r="D1226" s="215"/>
      <c r="E1226" s="215"/>
      <c r="F1226" s="215"/>
      <c r="G1226" s="215"/>
      <c r="H1226" s="89"/>
      <c r="I1226" s="90"/>
      <c r="J1226" s="12"/>
    </row>
    <row r="1227" spans="3:10" ht="21" hidden="1" customHeight="1" x14ac:dyDescent="0.25">
      <c r="C1227" s="214"/>
      <c r="D1227" s="215"/>
      <c r="E1227" s="215"/>
      <c r="F1227" s="215"/>
      <c r="G1227" s="215"/>
      <c r="H1227" s="89"/>
      <c r="I1227" s="90"/>
      <c r="J1227" s="12"/>
    </row>
    <row r="1228" spans="3:10" ht="21" hidden="1" customHeight="1" x14ac:dyDescent="0.25">
      <c r="C1228" s="214"/>
      <c r="D1228" s="215"/>
      <c r="E1228" s="215"/>
      <c r="F1228" s="215"/>
      <c r="G1228" s="215"/>
      <c r="H1228" s="89"/>
      <c r="I1228" s="90"/>
      <c r="J1228" s="12"/>
    </row>
    <row r="1229" spans="3:10" ht="21" hidden="1" customHeight="1" x14ac:dyDescent="0.25">
      <c r="C1229" s="214"/>
      <c r="D1229" s="215"/>
      <c r="E1229" s="215"/>
      <c r="F1229" s="215"/>
      <c r="G1229" s="215"/>
      <c r="H1229" s="89"/>
      <c r="I1229" s="90"/>
      <c r="J1229" s="12"/>
    </row>
    <row r="1230" spans="3:10" ht="21" hidden="1" customHeight="1" x14ac:dyDescent="0.25">
      <c r="C1230" s="214"/>
      <c r="D1230" s="215"/>
      <c r="E1230" s="215"/>
      <c r="F1230" s="215"/>
      <c r="G1230" s="215"/>
      <c r="H1230" s="89"/>
      <c r="I1230" s="90"/>
      <c r="J1230" s="12"/>
    </row>
    <row r="1231" spans="3:10" ht="21" hidden="1" customHeight="1" x14ac:dyDescent="0.25">
      <c r="C1231" s="214"/>
      <c r="D1231" s="215"/>
      <c r="E1231" s="215"/>
      <c r="F1231" s="215"/>
      <c r="G1231" s="215"/>
      <c r="H1231" s="89"/>
      <c r="I1231" s="90"/>
      <c r="J1231" s="12"/>
    </row>
    <row r="1232" spans="3:10" ht="21" hidden="1" customHeight="1" x14ac:dyDescent="0.25">
      <c r="C1232" s="214"/>
      <c r="D1232" s="215"/>
      <c r="E1232" s="215"/>
      <c r="F1232" s="215"/>
      <c r="G1232" s="215"/>
      <c r="H1232" s="89"/>
      <c r="I1232" s="90"/>
      <c r="J1232" s="12"/>
    </row>
    <row r="1233" spans="3:10" ht="21" hidden="1" customHeight="1" x14ac:dyDescent="0.25">
      <c r="C1233" s="214"/>
      <c r="D1233" s="215"/>
      <c r="E1233" s="215"/>
      <c r="F1233" s="215"/>
      <c r="G1233" s="215"/>
      <c r="H1233" s="89"/>
      <c r="I1233" s="90"/>
      <c r="J1233" s="12"/>
    </row>
    <row r="1234" spans="3:10" ht="21" hidden="1" customHeight="1" x14ac:dyDescent="0.25">
      <c r="C1234" s="214"/>
      <c r="D1234" s="215"/>
      <c r="E1234" s="215"/>
      <c r="F1234" s="215"/>
      <c r="G1234" s="215"/>
      <c r="H1234" s="89"/>
      <c r="I1234" s="90"/>
      <c r="J1234" s="12"/>
    </row>
    <row r="1235" spans="3:10" ht="21" hidden="1" customHeight="1" x14ac:dyDescent="0.25">
      <c r="C1235" s="214"/>
      <c r="D1235" s="215"/>
      <c r="E1235" s="215"/>
      <c r="F1235" s="215"/>
      <c r="G1235" s="215"/>
      <c r="H1235" s="89"/>
      <c r="I1235" s="90"/>
      <c r="J1235" s="12"/>
    </row>
    <row r="1236" spans="3:10" ht="21" hidden="1" customHeight="1" x14ac:dyDescent="0.25">
      <c r="C1236" s="214"/>
      <c r="D1236" s="215"/>
      <c r="E1236" s="215"/>
      <c r="F1236" s="215"/>
      <c r="G1236" s="215"/>
      <c r="H1236" s="89"/>
      <c r="I1236" s="90"/>
      <c r="J1236" s="12"/>
    </row>
    <row r="1237" spans="3:10" ht="21" hidden="1" customHeight="1" x14ac:dyDescent="0.25">
      <c r="C1237" s="214"/>
      <c r="D1237" s="215"/>
      <c r="E1237" s="215"/>
      <c r="F1237" s="215"/>
      <c r="G1237" s="215"/>
      <c r="H1237" s="89"/>
      <c r="I1237" s="90"/>
      <c r="J1237" s="12"/>
    </row>
    <row r="1238" spans="3:10" ht="21" hidden="1" customHeight="1" x14ac:dyDescent="0.25">
      <c r="C1238" s="214"/>
      <c r="D1238" s="215"/>
      <c r="E1238" s="215"/>
      <c r="F1238" s="215"/>
      <c r="G1238" s="215"/>
      <c r="H1238" s="89"/>
      <c r="I1238" s="90"/>
      <c r="J1238" s="12"/>
    </row>
    <row r="1239" spans="3:10" ht="21" hidden="1" customHeight="1" x14ac:dyDescent="0.25">
      <c r="C1239" s="214"/>
      <c r="D1239" s="215"/>
      <c r="E1239" s="215"/>
      <c r="F1239" s="215"/>
      <c r="G1239" s="215"/>
      <c r="H1239" s="89"/>
      <c r="I1239" s="90"/>
      <c r="J1239" s="12"/>
    </row>
    <row r="1240" spans="3:10" ht="21" hidden="1" customHeight="1" x14ac:dyDescent="0.25">
      <c r="C1240" s="214"/>
      <c r="D1240" s="215"/>
      <c r="E1240" s="215"/>
      <c r="F1240" s="215"/>
      <c r="G1240" s="215"/>
      <c r="H1240" s="89"/>
      <c r="I1240" s="90"/>
      <c r="J1240" s="12"/>
    </row>
    <row r="1241" spans="3:10" ht="21" hidden="1" customHeight="1" x14ac:dyDescent="0.25">
      <c r="C1241" s="214"/>
      <c r="D1241" s="215"/>
      <c r="E1241" s="215"/>
      <c r="F1241" s="215"/>
      <c r="G1241" s="215"/>
      <c r="H1241" s="89"/>
      <c r="I1241" s="90"/>
      <c r="J1241" s="12"/>
    </row>
    <row r="1242" spans="3:10" ht="21" hidden="1" customHeight="1" x14ac:dyDescent="0.25">
      <c r="C1242" s="214"/>
      <c r="D1242" s="215"/>
      <c r="E1242" s="215"/>
      <c r="F1242" s="215"/>
      <c r="G1242" s="215"/>
      <c r="H1242" s="89"/>
      <c r="I1242" s="90"/>
      <c r="J1242" s="12"/>
    </row>
    <row r="1243" spans="3:10" ht="21" hidden="1" customHeight="1" x14ac:dyDescent="0.25">
      <c r="C1243" s="214"/>
      <c r="D1243" s="215"/>
      <c r="E1243" s="215"/>
      <c r="F1243" s="215"/>
      <c r="G1243" s="215"/>
      <c r="H1243" s="89"/>
      <c r="I1243" s="90"/>
      <c r="J1243" s="12"/>
    </row>
    <row r="1244" spans="3:10" ht="21" hidden="1" customHeight="1" x14ac:dyDescent="0.25">
      <c r="C1244" s="214"/>
      <c r="D1244" s="215"/>
      <c r="E1244" s="215"/>
      <c r="F1244" s="215"/>
      <c r="G1244" s="215"/>
      <c r="H1244" s="89"/>
      <c r="I1244" s="90"/>
      <c r="J1244" s="12"/>
    </row>
    <row r="1245" spans="3:10" ht="21" hidden="1" customHeight="1" x14ac:dyDescent="0.25">
      <c r="C1245" s="214"/>
      <c r="D1245" s="215"/>
      <c r="E1245" s="215"/>
      <c r="F1245" s="215"/>
      <c r="G1245" s="215"/>
      <c r="H1245" s="89"/>
      <c r="I1245" s="90"/>
      <c r="J1245" s="12"/>
    </row>
    <row r="1246" spans="3:10" ht="21" hidden="1" customHeight="1" x14ac:dyDescent="0.25">
      <c r="C1246" s="214"/>
      <c r="D1246" s="215"/>
      <c r="E1246" s="215"/>
      <c r="F1246" s="215"/>
      <c r="G1246" s="215"/>
      <c r="H1246" s="89"/>
      <c r="I1246" s="90"/>
      <c r="J1246" s="12"/>
    </row>
    <row r="1247" spans="3:10" ht="21" hidden="1" customHeight="1" x14ac:dyDescent="0.25">
      <c r="C1247" s="214"/>
      <c r="D1247" s="215"/>
      <c r="E1247" s="215"/>
      <c r="F1247" s="215"/>
      <c r="G1247" s="215"/>
      <c r="H1247" s="89"/>
      <c r="I1247" s="90"/>
      <c r="J1247" s="12"/>
    </row>
    <row r="1248" spans="3:10" ht="21" hidden="1" customHeight="1" x14ac:dyDescent="0.25">
      <c r="C1248" s="214"/>
      <c r="D1248" s="215"/>
      <c r="E1248" s="215"/>
      <c r="F1248" s="215"/>
      <c r="G1248" s="215"/>
      <c r="H1248" s="89"/>
      <c r="I1248" s="90"/>
      <c r="J1248" s="12"/>
    </row>
    <row r="1249" spans="3:10" ht="21" hidden="1" customHeight="1" x14ac:dyDescent="0.25">
      <c r="C1249" s="214"/>
      <c r="D1249" s="215"/>
      <c r="E1249" s="215"/>
      <c r="F1249" s="215"/>
      <c r="G1249" s="215"/>
      <c r="H1249" s="89"/>
      <c r="I1249" s="90"/>
      <c r="J1249" s="12"/>
    </row>
    <row r="1250" spans="3:10" ht="21" hidden="1" customHeight="1" x14ac:dyDescent="0.25">
      <c r="C1250" s="214"/>
      <c r="D1250" s="215"/>
      <c r="E1250" s="215"/>
      <c r="F1250" s="215"/>
      <c r="G1250" s="215"/>
      <c r="H1250" s="89"/>
      <c r="I1250" s="90"/>
      <c r="J1250" s="12"/>
    </row>
    <row r="1251" spans="3:10" ht="21" hidden="1" customHeight="1" x14ac:dyDescent="0.25">
      <c r="C1251" s="214"/>
      <c r="D1251" s="215"/>
      <c r="E1251" s="215"/>
      <c r="F1251" s="215"/>
      <c r="G1251" s="215"/>
      <c r="H1251" s="89"/>
      <c r="I1251" s="90"/>
      <c r="J1251" s="12"/>
    </row>
    <row r="1252" spans="3:10" ht="21" hidden="1" customHeight="1" x14ac:dyDescent="0.25">
      <c r="C1252" s="214"/>
      <c r="D1252" s="215"/>
      <c r="E1252" s="215"/>
      <c r="F1252" s="215"/>
      <c r="G1252" s="215"/>
      <c r="H1252" s="89"/>
      <c r="I1252" s="90"/>
      <c r="J1252" s="12"/>
    </row>
    <row r="1253" spans="3:10" ht="21" hidden="1" customHeight="1" x14ac:dyDescent="0.25">
      <c r="C1253" s="214"/>
      <c r="D1253" s="215"/>
      <c r="E1253" s="215"/>
      <c r="F1253" s="215"/>
      <c r="G1253" s="215"/>
      <c r="H1253" s="89"/>
      <c r="I1253" s="90"/>
      <c r="J1253" s="12"/>
    </row>
    <row r="1254" spans="3:10" ht="21" hidden="1" customHeight="1" x14ac:dyDescent="0.25">
      <c r="C1254" s="214"/>
      <c r="D1254" s="215"/>
      <c r="E1254" s="215"/>
      <c r="F1254" s="215"/>
      <c r="G1254" s="215"/>
      <c r="H1254" s="89"/>
      <c r="I1254" s="90"/>
      <c r="J1254" s="12"/>
    </row>
    <row r="1255" spans="3:10" ht="21" hidden="1" customHeight="1" x14ac:dyDescent="0.25">
      <c r="C1255" s="214"/>
      <c r="D1255" s="215"/>
      <c r="E1255" s="215"/>
      <c r="F1255" s="215"/>
      <c r="G1255" s="215"/>
      <c r="H1255" s="89"/>
      <c r="I1255" s="90"/>
      <c r="J1255" s="12"/>
    </row>
    <row r="1256" spans="3:10" ht="21" hidden="1" customHeight="1" x14ac:dyDescent="0.25">
      <c r="C1256" s="214"/>
      <c r="D1256" s="215"/>
      <c r="E1256" s="215"/>
      <c r="F1256" s="215"/>
      <c r="G1256" s="215"/>
      <c r="H1256" s="89"/>
      <c r="I1256" s="90"/>
      <c r="J1256" s="12"/>
    </row>
    <row r="1257" spans="3:10" ht="21" hidden="1" customHeight="1" x14ac:dyDescent="0.25">
      <c r="C1257" s="214"/>
      <c r="D1257" s="215"/>
      <c r="E1257" s="215"/>
      <c r="F1257" s="215"/>
      <c r="G1257" s="215"/>
      <c r="H1257" s="89"/>
      <c r="I1257" s="90"/>
      <c r="J1257" s="12"/>
    </row>
    <row r="1258" spans="3:10" ht="21" hidden="1" customHeight="1" x14ac:dyDescent="0.25">
      <c r="C1258" s="214"/>
      <c r="D1258" s="215"/>
      <c r="E1258" s="215"/>
      <c r="F1258" s="215"/>
      <c r="G1258" s="215"/>
      <c r="H1258" s="89"/>
      <c r="I1258" s="90"/>
      <c r="J1258" s="12"/>
    </row>
    <row r="1259" spans="3:10" ht="21" hidden="1" customHeight="1" x14ac:dyDescent="0.25">
      <c r="C1259" s="214"/>
      <c r="D1259" s="215"/>
      <c r="E1259" s="215"/>
      <c r="F1259" s="215"/>
      <c r="G1259" s="215"/>
      <c r="H1259" s="89"/>
      <c r="I1259" s="90"/>
      <c r="J1259" s="12"/>
    </row>
    <row r="1260" spans="3:10" ht="21" hidden="1" customHeight="1" x14ac:dyDescent="0.25">
      <c r="C1260" s="214"/>
      <c r="D1260" s="215"/>
      <c r="E1260" s="215"/>
      <c r="F1260" s="215"/>
      <c r="G1260" s="215"/>
      <c r="H1260" s="89"/>
      <c r="I1260" s="90"/>
      <c r="J1260" s="12"/>
    </row>
    <row r="1261" spans="3:10" ht="21" hidden="1" customHeight="1" x14ac:dyDescent="0.25">
      <c r="C1261" s="214"/>
      <c r="D1261" s="215"/>
      <c r="E1261" s="215"/>
      <c r="F1261" s="215"/>
      <c r="G1261" s="215"/>
      <c r="H1261" s="89"/>
      <c r="I1261" s="90"/>
      <c r="J1261" s="12"/>
    </row>
    <row r="1262" spans="3:10" ht="21" hidden="1" customHeight="1" x14ac:dyDescent="0.25">
      <c r="C1262" s="214"/>
      <c r="D1262" s="215"/>
      <c r="E1262" s="215"/>
      <c r="F1262" s="215"/>
      <c r="G1262" s="215"/>
      <c r="H1262" s="89"/>
      <c r="I1262" s="90"/>
      <c r="J1262" s="12"/>
    </row>
    <row r="1263" spans="3:10" ht="21" hidden="1" customHeight="1" x14ac:dyDescent="0.25">
      <c r="C1263" s="214"/>
      <c r="D1263" s="215"/>
      <c r="E1263" s="215"/>
      <c r="F1263" s="215"/>
      <c r="G1263" s="215"/>
      <c r="H1263" s="89"/>
      <c r="I1263" s="90"/>
      <c r="J1263" s="12"/>
    </row>
    <row r="1264" spans="3:10" ht="21" hidden="1" customHeight="1" x14ac:dyDescent="0.25">
      <c r="C1264" s="214"/>
      <c r="D1264" s="215"/>
      <c r="E1264" s="215"/>
      <c r="F1264" s="215"/>
      <c r="G1264" s="215"/>
      <c r="H1264" s="89"/>
      <c r="I1264" s="90"/>
      <c r="J1264" s="12"/>
    </row>
    <row r="1265" spans="3:10" ht="21" hidden="1" customHeight="1" x14ac:dyDescent="0.25">
      <c r="C1265" s="214"/>
      <c r="D1265" s="215"/>
      <c r="E1265" s="215"/>
      <c r="F1265" s="215"/>
      <c r="G1265" s="215"/>
      <c r="H1265" s="89"/>
      <c r="I1265" s="90"/>
      <c r="J1265" s="12"/>
    </row>
    <row r="1266" spans="3:10" ht="21" hidden="1" customHeight="1" x14ac:dyDescent="0.25">
      <c r="C1266" s="214"/>
      <c r="D1266" s="215"/>
      <c r="E1266" s="215"/>
      <c r="F1266" s="215"/>
      <c r="G1266" s="215"/>
      <c r="H1266" s="89"/>
      <c r="I1266" s="90"/>
      <c r="J1266" s="12"/>
    </row>
    <row r="1267" spans="3:10" ht="21" hidden="1" customHeight="1" x14ac:dyDescent="0.25">
      <c r="C1267" s="214"/>
      <c r="D1267" s="215"/>
      <c r="E1267" s="215"/>
      <c r="F1267" s="215"/>
      <c r="G1267" s="215"/>
      <c r="H1267" s="89"/>
      <c r="I1267" s="90"/>
      <c r="J1267" s="12"/>
    </row>
    <row r="1268" spans="3:10" ht="21" hidden="1" customHeight="1" x14ac:dyDescent="0.25">
      <c r="C1268" s="214"/>
      <c r="D1268" s="215"/>
      <c r="E1268" s="215"/>
      <c r="F1268" s="215"/>
      <c r="G1268" s="215"/>
      <c r="H1268" s="89"/>
      <c r="I1268" s="90"/>
      <c r="J1268" s="12"/>
    </row>
    <row r="1269" spans="3:10" ht="21" hidden="1" customHeight="1" x14ac:dyDescent="0.25">
      <c r="C1269" s="214"/>
      <c r="D1269" s="215"/>
      <c r="E1269" s="215"/>
      <c r="F1269" s="215"/>
      <c r="G1269" s="215"/>
      <c r="H1269" s="89"/>
      <c r="I1269" s="90"/>
      <c r="J1269" s="12"/>
    </row>
    <row r="1270" spans="3:10" ht="21" hidden="1" customHeight="1" x14ac:dyDescent="0.25">
      <c r="C1270" s="214"/>
      <c r="D1270" s="215"/>
      <c r="E1270" s="215"/>
      <c r="F1270" s="215"/>
      <c r="G1270" s="215"/>
      <c r="H1270" s="89"/>
      <c r="I1270" s="90"/>
      <c r="J1270" s="12"/>
    </row>
    <row r="1271" spans="3:10" ht="21" hidden="1" customHeight="1" x14ac:dyDescent="0.25">
      <c r="C1271" s="214"/>
      <c r="D1271" s="215"/>
      <c r="E1271" s="215"/>
      <c r="F1271" s="215"/>
      <c r="G1271" s="215"/>
      <c r="H1271" s="89"/>
      <c r="I1271" s="90"/>
      <c r="J1271" s="12"/>
    </row>
    <row r="1272" spans="3:10" ht="21" hidden="1" customHeight="1" x14ac:dyDescent="0.25">
      <c r="C1272" s="214"/>
      <c r="D1272" s="215"/>
      <c r="E1272" s="215"/>
      <c r="F1272" s="215"/>
      <c r="G1272" s="215"/>
      <c r="H1272" s="89"/>
      <c r="I1272" s="90"/>
      <c r="J1272" s="12"/>
    </row>
    <row r="1273" spans="3:10" ht="21" hidden="1" customHeight="1" x14ac:dyDescent="0.25">
      <c r="C1273" s="214"/>
      <c r="D1273" s="215"/>
      <c r="E1273" s="215"/>
      <c r="F1273" s="215"/>
      <c r="G1273" s="215"/>
      <c r="H1273" s="89"/>
      <c r="I1273" s="90"/>
      <c r="J1273" s="12"/>
    </row>
    <row r="1274" spans="3:10" ht="21" hidden="1" customHeight="1" x14ac:dyDescent="0.25">
      <c r="C1274" s="214"/>
      <c r="D1274" s="215"/>
      <c r="E1274" s="215"/>
      <c r="F1274" s="215"/>
      <c r="G1274" s="215"/>
      <c r="H1274" s="89"/>
      <c r="I1274" s="90"/>
      <c r="J1274" s="12"/>
    </row>
    <row r="1275" spans="3:10" ht="21" hidden="1" customHeight="1" x14ac:dyDescent="0.25">
      <c r="C1275" s="214"/>
      <c r="D1275" s="215"/>
      <c r="E1275" s="215"/>
      <c r="F1275" s="215"/>
      <c r="G1275" s="215"/>
      <c r="H1275" s="89"/>
      <c r="I1275" s="90"/>
      <c r="J1275" s="12"/>
    </row>
    <row r="1276" spans="3:10" ht="21" hidden="1" customHeight="1" x14ac:dyDescent="0.25">
      <c r="C1276" s="214"/>
      <c r="D1276" s="215"/>
      <c r="E1276" s="215"/>
      <c r="F1276" s="215"/>
      <c r="G1276" s="215"/>
      <c r="H1276" s="89"/>
      <c r="I1276" s="90"/>
      <c r="J1276" s="12"/>
    </row>
    <row r="1277" spans="3:10" ht="21" hidden="1" customHeight="1" x14ac:dyDescent="0.25">
      <c r="C1277" s="214"/>
      <c r="D1277" s="215"/>
      <c r="E1277" s="215"/>
      <c r="F1277" s="215"/>
      <c r="G1277" s="215"/>
      <c r="H1277" s="89"/>
      <c r="I1277" s="90"/>
      <c r="J1277" s="12"/>
    </row>
    <row r="1278" spans="3:10" ht="21" hidden="1" customHeight="1" x14ac:dyDescent="0.25">
      <c r="C1278" s="214"/>
      <c r="D1278" s="215"/>
      <c r="E1278" s="215"/>
      <c r="F1278" s="215"/>
      <c r="G1278" s="215"/>
      <c r="H1278" s="89"/>
      <c r="I1278" s="90"/>
      <c r="J1278" s="12"/>
    </row>
    <row r="1279" spans="3:10" ht="21" hidden="1" customHeight="1" x14ac:dyDescent="0.25">
      <c r="C1279" s="214"/>
      <c r="D1279" s="215"/>
      <c r="E1279" s="215"/>
      <c r="F1279" s="215"/>
      <c r="G1279" s="215"/>
      <c r="H1279" s="89"/>
      <c r="I1279" s="90"/>
      <c r="J1279" s="12"/>
    </row>
    <row r="1280" spans="3:10" ht="21" hidden="1" customHeight="1" x14ac:dyDescent="0.25">
      <c r="C1280" s="214"/>
      <c r="D1280" s="215"/>
      <c r="E1280" s="215"/>
      <c r="F1280" s="215"/>
      <c r="G1280" s="215"/>
      <c r="H1280" s="89"/>
      <c r="I1280" s="90"/>
      <c r="J1280" s="12"/>
    </row>
    <row r="1281" spans="3:10" ht="21" hidden="1" customHeight="1" x14ac:dyDescent="0.25">
      <c r="C1281" s="214"/>
      <c r="D1281" s="215"/>
      <c r="E1281" s="215"/>
      <c r="F1281" s="215"/>
      <c r="G1281" s="215"/>
      <c r="H1281" s="89"/>
      <c r="I1281" s="90"/>
      <c r="J1281" s="12"/>
    </row>
    <row r="1282" spans="3:10" ht="21" hidden="1" customHeight="1" x14ac:dyDescent="0.25">
      <c r="C1282" s="214"/>
      <c r="D1282" s="215"/>
      <c r="E1282" s="215"/>
      <c r="F1282" s="215"/>
      <c r="G1282" s="215"/>
      <c r="H1282" s="89"/>
      <c r="I1282" s="90"/>
      <c r="J1282" s="12"/>
    </row>
    <row r="1283" spans="3:10" ht="21" hidden="1" customHeight="1" x14ac:dyDescent="0.25">
      <c r="C1283" s="214"/>
      <c r="D1283" s="215"/>
      <c r="E1283" s="215"/>
      <c r="F1283" s="215"/>
      <c r="G1283" s="215"/>
      <c r="H1283" s="89"/>
      <c r="I1283" s="90"/>
      <c r="J1283" s="12"/>
    </row>
    <row r="1284" spans="3:10" ht="21" hidden="1" customHeight="1" x14ac:dyDescent="0.25">
      <c r="C1284" s="214"/>
      <c r="D1284" s="215"/>
      <c r="E1284" s="215"/>
      <c r="F1284" s="215"/>
      <c r="G1284" s="215"/>
      <c r="H1284" s="89"/>
      <c r="I1284" s="90"/>
      <c r="J1284" s="12"/>
    </row>
    <row r="1285" spans="3:10" ht="21" hidden="1" customHeight="1" x14ac:dyDescent="0.25">
      <c r="C1285" s="214"/>
      <c r="D1285" s="215"/>
      <c r="E1285" s="215"/>
      <c r="F1285" s="215"/>
      <c r="G1285" s="215"/>
      <c r="H1285" s="89"/>
      <c r="I1285" s="90"/>
      <c r="J1285" s="12"/>
    </row>
    <row r="1286" spans="3:10" ht="21" hidden="1" customHeight="1" x14ac:dyDescent="0.25">
      <c r="C1286" s="214"/>
      <c r="D1286" s="215"/>
      <c r="E1286" s="215"/>
      <c r="F1286" s="215"/>
      <c r="G1286" s="215"/>
      <c r="H1286" s="89"/>
      <c r="I1286" s="90"/>
      <c r="J1286" s="12"/>
    </row>
    <row r="1287" spans="3:10" ht="21" hidden="1" customHeight="1" x14ac:dyDescent="0.25">
      <c r="C1287" s="214"/>
      <c r="D1287" s="215"/>
      <c r="E1287" s="215"/>
      <c r="F1287" s="215"/>
      <c r="G1287" s="215"/>
      <c r="H1287" s="89"/>
      <c r="I1287" s="90"/>
      <c r="J1287" s="12"/>
    </row>
    <row r="1288" spans="3:10" ht="21" hidden="1" customHeight="1" x14ac:dyDescent="0.25">
      <c r="C1288" s="214"/>
      <c r="D1288" s="215"/>
      <c r="E1288" s="215"/>
      <c r="F1288" s="215"/>
      <c r="G1288" s="215"/>
      <c r="H1288" s="89"/>
      <c r="I1288" s="90"/>
      <c r="J1288" s="12"/>
    </row>
    <row r="1289" spans="3:10" ht="21" hidden="1" customHeight="1" x14ac:dyDescent="0.25">
      <c r="C1289" s="214"/>
      <c r="D1289" s="215"/>
      <c r="E1289" s="215"/>
      <c r="F1289" s="215"/>
      <c r="G1289" s="215"/>
      <c r="H1289" s="89"/>
      <c r="I1289" s="90"/>
      <c r="J1289" s="12"/>
    </row>
    <row r="1290" spans="3:10" ht="21" hidden="1" customHeight="1" x14ac:dyDescent="0.25">
      <c r="C1290" s="214"/>
      <c r="D1290" s="215"/>
      <c r="E1290" s="215"/>
      <c r="F1290" s="215"/>
      <c r="G1290" s="215"/>
      <c r="H1290" s="89"/>
      <c r="I1290" s="90"/>
      <c r="J1290" s="12"/>
    </row>
    <row r="1291" spans="3:10" ht="21" hidden="1" customHeight="1" x14ac:dyDescent="0.25">
      <c r="C1291" s="214"/>
      <c r="D1291" s="215"/>
      <c r="E1291" s="215"/>
      <c r="F1291" s="215"/>
      <c r="G1291" s="215"/>
      <c r="H1291" s="89"/>
      <c r="I1291" s="90"/>
      <c r="J1291" s="12"/>
    </row>
    <row r="1292" spans="3:10" ht="21" hidden="1" customHeight="1" x14ac:dyDescent="0.25">
      <c r="C1292" s="214"/>
      <c r="D1292" s="215"/>
      <c r="E1292" s="215"/>
      <c r="F1292" s="215"/>
      <c r="G1292" s="215"/>
      <c r="H1292" s="89"/>
      <c r="I1292" s="90"/>
      <c r="J1292" s="12"/>
    </row>
    <row r="1293" spans="3:10" ht="21" hidden="1" customHeight="1" x14ac:dyDescent="0.25">
      <c r="C1293" s="214"/>
      <c r="D1293" s="215"/>
      <c r="E1293" s="215"/>
      <c r="F1293" s="215"/>
      <c r="G1293" s="215"/>
      <c r="H1293" s="89"/>
      <c r="I1293" s="90"/>
      <c r="J1293" s="12"/>
    </row>
    <row r="1294" spans="3:10" ht="21" hidden="1" customHeight="1" x14ac:dyDescent="0.25">
      <c r="C1294" s="214"/>
      <c r="D1294" s="215"/>
      <c r="E1294" s="215"/>
      <c r="F1294" s="215"/>
      <c r="G1294" s="215"/>
      <c r="H1294" s="89"/>
      <c r="I1294" s="90"/>
      <c r="J1294" s="12"/>
    </row>
    <row r="1295" spans="3:10" ht="21" hidden="1" customHeight="1" x14ac:dyDescent="0.25">
      <c r="C1295" s="214"/>
      <c r="D1295" s="215"/>
      <c r="E1295" s="215"/>
      <c r="F1295" s="215"/>
      <c r="G1295" s="215"/>
      <c r="H1295" s="89"/>
      <c r="I1295" s="90"/>
      <c r="J1295" s="12"/>
    </row>
    <row r="1296" spans="3:10" ht="21" hidden="1" customHeight="1" x14ac:dyDescent="0.25">
      <c r="C1296" s="214"/>
      <c r="D1296" s="215"/>
      <c r="E1296" s="215"/>
      <c r="F1296" s="215"/>
      <c r="G1296" s="215"/>
      <c r="H1296" s="89"/>
      <c r="I1296" s="90"/>
      <c r="J1296" s="12"/>
    </row>
    <row r="1297" spans="3:10" ht="21" hidden="1" customHeight="1" x14ac:dyDescent="0.25">
      <c r="C1297" s="214"/>
      <c r="D1297" s="215"/>
      <c r="E1297" s="215"/>
      <c r="F1297" s="215"/>
      <c r="G1297" s="215"/>
      <c r="H1297" s="89"/>
      <c r="I1297" s="90"/>
      <c r="J1297" s="12"/>
    </row>
    <row r="1298" spans="3:10" ht="21" hidden="1" customHeight="1" x14ac:dyDescent="0.25">
      <c r="C1298" s="214"/>
      <c r="D1298" s="215"/>
      <c r="E1298" s="215"/>
      <c r="F1298" s="215"/>
      <c r="G1298" s="215"/>
      <c r="H1298" s="89"/>
      <c r="I1298" s="90"/>
      <c r="J1298" s="12"/>
    </row>
    <row r="1299" spans="3:10" ht="21" hidden="1" customHeight="1" x14ac:dyDescent="0.25">
      <c r="C1299" s="214"/>
      <c r="D1299" s="215"/>
      <c r="E1299" s="215"/>
      <c r="F1299" s="215"/>
      <c r="G1299" s="215"/>
      <c r="H1299" s="89"/>
      <c r="I1299" s="90"/>
      <c r="J1299" s="12"/>
    </row>
    <row r="1300" spans="3:10" ht="21" hidden="1" customHeight="1" x14ac:dyDescent="0.25">
      <c r="C1300" s="214"/>
      <c r="D1300" s="215"/>
      <c r="E1300" s="215"/>
      <c r="F1300" s="215"/>
      <c r="G1300" s="215"/>
      <c r="H1300" s="89"/>
      <c r="I1300" s="90"/>
      <c r="J1300" s="12"/>
    </row>
    <row r="1301" spans="3:10" ht="21" hidden="1" customHeight="1" x14ac:dyDescent="0.25">
      <c r="C1301" s="214"/>
      <c r="D1301" s="215"/>
      <c r="E1301" s="215"/>
      <c r="F1301" s="215"/>
      <c r="G1301" s="215"/>
      <c r="H1301" s="89"/>
      <c r="I1301" s="90"/>
      <c r="J1301" s="12"/>
    </row>
    <row r="1302" spans="3:10" ht="21" hidden="1" customHeight="1" x14ac:dyDescent="0.25">
      <c r="C1302" s="214"/>
      <c r="D1302" s="215"/>
      <c r="E1302" s="215"/>
      <c r="F1302" s="215"/>
      <c r="G1302" s="215"/>
      <c r="H1302" s="89"/>
      <c r="I1302" s="90"/>
      <c r="J1302" s="12"/>
    </row>
    <row r="1303" spans="3:10" ht="21" hidden="1" customHeight="1" x14ac:dyDescent="0.25">
      <c r="C1303" s="214"/>
      <c r="D1303" s="215"/>
      <c r="E1303" s="215"/>
      <c r="F1303" s="215"/>
      <c r="G1303" s="215"/>
      <c r="H1303" s="89"/>
      <c r="I1303" s="90"/>
      <c r="J1303" s="12"/>
    </row>
    <row r="1304" spans="3:10" ht="21" hidden="1" customHeight="1" x14ac:dyDescent="0.25">
      <c r="C1304" s="214"/>
      <c r="D1304" s="215"/>
      <c r="E1304" s="215"/>
      <c r="F1304" s="215"/>
      <c r="G1304" s="215"/>
      <c r="H1304" s="89"/>
      <c r="I1304" s="90"/>
      <c r="J1304" s="12"/>
    </row>
    <row r="1305" spans="3:10" ht="21" hidden="1" customHeight="1" x14ac:dyDescent="0.25">
      <c r="C1305" s="214"/>
      <c r="D1305" s="215"/>
      <c r="E1305" s="215"/>
      <c r="F1305" s="215"/>
      <c r="G1305" s="215"/>
      <c r="H1305" s="89"/>
      <c r="I1305" s="90"/>
      <c r="J1305" s="12"/>
    </row>
    <row r="1306" spans="3:10" ht="21" hidden="1" customHeight="1" x14ac:dyDescent="0.25">
      <c r="C1306" s="214"/>
      <c r="D1306" s="215"/>
      <c r="E1306" s="215"/>
      <c r="F1306" s="215"/>
      <c r="G1306" s="215"/>
      <c r="H1306" s="89"/>
      <c r="I1306" s="90"/>
      <c r="J1306" s="12"/>
    </row>
    <row r="1307" spans="3:10" ht="21" hidden="1" customHeight="1" x14ac:dyDescent="0.25">
      <c r="C1307" s="214"/>
      <c r="D1307" s="215"/>
      <c r="E1307" s="215"/>
      <c r="F1307" s="215"/>
      <c r="G1307" s="215"/>
      <c r="H1307" s="89"/>
      <c r="I1307" s="90"/>
      <c r="J1307" s="12"/>
    </row>
    <row r="1308" spans="3:10" ht="21" hidden="1" customHeight="1" x14ac:dyDescent="0.25">
      <c r="C1308" s="214"/>
      <c r="D1308" s="215"/>
      <c r="E1308" s="215"/>
      <c r="F1308" s="215"/>
      <c r="G1308" s="215"/>
      <c r="H1308" s="89"/>
      <c r="I1308" s="90"/>
      <c r="J1308" s="12"/>
    </row>
    <row r="1309" spans="3:10" ht="21" hidden="1" customHeight="1" x14ac:dyDescent="0.25">
      <c r="C1309" s="214"/>
      <c r="D1309" s="215"/>
      <c r="E1309" s="215"/>
      <c r="F1309" s="215"/>
      <c r="G1309" s="215"/>
      <c r="H1309" s="89"/>
      <c r="I1309" s="90"/>
      <c r="J1309" s="12"/>
    </row>
    <row r="1310" spans="3:10" ht="21" hidden="1" customHeight="1" x14ac:dyDescent="0.25">
      <c r="C1310" s="214"/>
      <c r="D1310" s="215"/>
      <c r="E1310" s="215"/>
      <c r="F1310" s="215"/>
      <c r="G1310" s="215"/>
      <c r="H1310" s="89"/>
      <c r="I1310" s="90"/>
      <c r="J1310" s="12"/>
    </row>
    <row r="1311" spans="3:10" ht="21" hidden="1" customHeight="1" x14ac:dyDescent="0.25">
      <c r="C1311" s="214"/>
      <c r="D1311" s="215"/>
      <c r="E1311" s="215"/>
      <c r="F1311" s="215"/>
      <c r="G1311" s="215"/>
      <c r="H1311" s="89"/>
      <c r="I1311" s="90"/>
      <c r="J1311" s="12"/>
    </row>
    <row r="1312" spans="3:10" ht="21" hidden="1" customHeight="1" x14ac:dyDescent="0.25">
      <c r="C1312" s="214"/>
      <c r="D1312" s="215"/>
      <c r="E1312" s="215"/>
      <c r="F1312" s="215"/>
      <c r="G1312" s="215"/>
      <c r="H1312" s="89"/>
      <c r="I1312" s="90"/>
      <c r="J1312" s="12"/>
    </row>
    <row r="1313" spans="3:10" ht="21" hidden="1" customHeight="1" x14ac:dyDescent="0.25">
      <c r="C1313" s="214"/>
      <c r="D1313" s="215"/>
      <c r="E1313" s="215"/>
      <c r="F1313" s="215"/>
      <c r="G1313" s="215"/>
      <c r="H1313" s="89"/>
      <c r="I1313" s="90"/>
      <c r="J1313" s="12"/>
    </row>
    <row r="1314" spans="3:10" ht="21" hidden="1" customHeight="1" x14ac:dyDescent="0.25">
      <c r="C1314" s="214"/>
      <c r="D1314" s="215"/>
      <c r="E1314" s="215"/>
      <c r="F1314" s="215"/>
      <c r="G1314" s="215"/>
      <c r="H1314" s="89"/>
      <c r="I1314" s="90"/>
      <c r="J1314" s="12"/>
    </row>
    <row r="1315" spans="3:10" ht="21" hidden="1" customHeight="1" x14ac:dyDescent="0.25">
      <c r="C1315" s="214"/>
      <c r="D1315" s="215"/>
      <c r="E1315" s="215"/>
      <c r="F1315" s="215"/>
      <c r="G1315" s="215"/>
      <c r="H1315" s="89"/>
      <c r="I1315" s="90"/>
      <c r="J1315" s="12"/>
    </row>
    <row r="1316" spans="3:10" ht="21" hidden="1" customHeight="1" x14ac:dyDescent="0.25">
      <c r="C1316" s="214"/>
      <c r="D1316" s="215"/>
      <c r="E1316" s="215"/>
      <c r="F1316" s="215"/>
      <c r="G1316" s="215"/>
      <c r="H1316" s="89"/>
      <c r="I1316" s="90"/>
      <c r="J1316" s="12"/>
    </row>
    <row r="1317" spans="3:10" ht="21" hidden="1" customHeight="1" x14ac:dyDescent="0.25">
      <c r="C1317" s="214"/>
      <c r="D1317" s="215"/>
      <c r="E1317" s="215"/>
      <c r="F1317" s="215"/>
      <c r="G1317" s="215"/>
      <c r="H1317" s="89"/>
      <c r="I1317" s="90"/>
      <c r="J1317" s="12"/>
    </row>
    <row r="1318" spans="3:10" ht="21" hidden="1" customHeight="1" x14ac:dyDescent="0.25">
      <c r="C1318" s="214"/>
      <c r="D1318" s="215"/>
      <c r="E1318" s="215"/>
      <c r="F1318" s="215"/>
      <c r="G1318" s="215"/>
      <c r="H1318" s="89"/>
      <c r="I1318" s="90"/>
      <c r="J1318" s="12"/>
    </row>
    <row r="1319" spans="3:10" ht="21" hidden="1" customHeight="1" x14ac:dyDescent="0.25">
      <c r="C1319" s="214"/>
      <c r="D1319" s="215"/>
      <c r="E1319" s="215"/>
      <c r="F1319" s="215"/>
      <c r="G1319" s="215"/>
      <c r="H1319" s="89"/>
      <c r="I1319" s="90"/>
      <c r="J1319" s="12"/>
    </row>
    <row r="1320" spans="3:10" ht="21" hidden="1" customHeight="1" x14ac:dyDescent="0.25">
      <c r="C1320" s="214"/>
      <c r="D1320" s="215"/>
      <c r="E1320" s="215"/>
      <c r="F1320" s="215"/>
      <c r="G1320" s="215"/>
      <c r="H1320" s="89"/>
      <c r="I1320" s="90"/>
      <c r="J1320" s="12"/>
    </row>
    <row r="1321" spans="3:10" ht="21" hidden="1" customHeight="1" x14ac:dyDescent="0.25">
      <c r="C1321" s="214"/>
      <c r="D1321" s="215"/>
      <c r="E1321" s="215"/>
      <c r="F1321" s="215"/>
      <c r="G1321" s="215"/>
      <c r="H1321" s="89"/>
      <c r="I1321" s="90"/>
      <c r="J1321" s="12"/>
    </row>
    <row r="1322" spans="3:10" ht="21" hidden="1" customHeight="1" x14ac:dyDescent="0.25">
      <c r="C1322" s="214"/>
      <c r="D1322" s="215"/>
      <c r="E1322" s="215"/>
      <c r="F1322" s="215"/>
      <c r="G1322" s="215"/>
      <c r="H1322" s="89"/>
      <c r="I1322" s="90"/>
      <c r="J1322" s="12"/>
    </row>
    <row r="1323" spans="3:10" ht="21" hidden="1" customHeight="1" x14ac:dyDescent="0.25">
      <c r="C1323" s="214"/>
      <c r="D1323" s="215"/>
      <c r="E1323" s="215"/>
      <c r="F1323" s="215"/>
      <c r="G1323" s="215"/>
      <c r="H1323" s="89"/>
      <c r="I1323" s="90"/>
      <c r="J1323" s="12"/>
    </row>
    <row r="1324" spans="3:10" ht="21" hidden="1" customHeight="1" x14ac:dyDescent="0.25">
      <c r="C1324" s="214"/>
      <c r="D1324" s="215"/>
      <c r="E1324" s="215"/>
      <c r="F1324" s="215"/>
      <c r="G1324" s="215"/>
      <c r="H1324" s="89"/>
      <c r="I1324" s="90"/>
      <c r="J1324" s="12"/>
    </row>
    <row r="1325" spans="3:10" ht="21" hidden="1" customHeight="1" x14ac:dyDescent="0.25">
      <c r="C1325" s="214"/>
      <c r="D1325" s="215"/>
      <c r="E1325" s="215"/>
      <c r="F1325" s="215"/>
      <c r="G1325" s="215"/>
      <c r="H1325" s="89"/>
      <c r="I1325" s="90"/>
      <c r="J1325" s="12"/>
    </row>
    <row r="1326" spans="3:10" ht="21" hidden="1" customHeight="1" x14ac:dyDescent="0.25">
      <c r="C1326" s="214"/>
      <c r="D1326" s="215"/>
      <c r="E1326" s="215"/>
      <c r="F1326" s="215"/>
      <c r="G1326" s="215"/>
      <c r="H1326" s="89"/>
      <c r="I1326" s="90"/>
      <c r="J1326" s="12"/>
    </row>
    <row r="1327" spans="3:10" ht="21" hidden="1" customHeight="1" x14ac:dyDescent="0.25">
      <c r="C1327" s="214"/>
      <c r="D1327" s="215"/>
      <c r="E1327" s="215"/>
      <c r="F1327" s="215"/>
      <c r="G1327" s="215"/>
      <c r="H1327" s="89"/>
      <c r="I1327" s="90"/>
      <c r="J1327" s="12"/>
    </row>
    <row r="1328" spans="3:10" ht="21" hidden="1" customHeight="1" x14ac:dyDescent="0.25">
      <c r="C1328" s="214"/>
      <c r="D1328" s="215"/>
      <c r="E1328" s="215"/>
      <c r="F1328" s="215"/>
      <c r="G1328" s="215"/>
      <c r="H1328" s="89"/>
      <c r="I1328" s="90"/>
      <c r="J1328" s="12"/>
    </row>
    <row r="1329" spans="3:10" ht="21" hidden="1" customHeight="1" x14ac:dyDescent="0.25">
      <c r="C1329" s="214"/>
      <c r="D1329" s="215"/>
      <c r="E1329" s="215"/>
      <c r="F1329" s="215"/>
      <c r="G1329" s="215"/>
      <c r="H1329" s="89"/>
      <c r="I1329" s="90"/>
      <c r="J1329" s="12"/>
    </row>
    <row r="1330" spans="3:10" ht="21" hidden="1" customHeight="1" x14ac:dyDescent="0.25">
      <c r="C1330" s="214"/>
      <c r="D1330" s="215"/>
      <c r="E1330" s="215"/>
      <c r="F1330" s="215"/>
      <c r="G1330" s="215"/>
      <c r="H1330" s="89"/>
      <c r="I1330" s="90"/>
      <c r="J1330" s="12"/>
    </row>
    <row r="1331" spans="3:10" ht="21" hidden="1" customHeight="1" x14ac:dyDescent="0.25">
      <c r="C1331" s="214"/>
      <c r="D1331" s="215"/>
      <c r="E1331" s="215"/>
      <c r="F1331" s="215"/>
      <c r="G1331" s="215"/>
      <c r="H1331" s="89"/>
      <c r="I1331" s="90"/>
      <c r="J1331" s="12"/>
    </row>
    <row r="1332" spans="3:10" ht="21" hidden="1" customHeight="1" x14ac:dyDescent="0.25">
      <c r="C1332" s="214"/>
      <c r="D1332" s="215"/>
      <c r="E1332" s="215"/>
      <c r="F1332" s="215"/>
      <c r="G1332" s="215"/>
      <c r="H1332" s="89"/>
      <c r="I1332" s="90"/>
      <c r="J1332" s="12"/>
    </row>
    <row r="1333" spans="3:10" ht="21" hidden="1" customHeight="1" x14ac:dyDescent="0.25">
      <c r="C1333" s="214"/>
      <c r="D1333" s="215"/>
      <c r="E1333" s="215"/>
      <c r="F1333" s="215"/>
      <c r="G1333" s="215"/>
      <c r="H1333" s="89"/>
      <c r="I1333" s="90"/>
      <c r="J1333" s="12"/>
    </row>
    <row r="1334" spans="3:10" ht="21" hidden="1" customHeight="1" x14ac:dyDescent="0.25">
      <c r="C1334" s="214"/>
      <c r="D1334" s="215"/>
      <c r="E1334" s="215"/>
      <c r="F1334" s="215"/>
      <c r="G1334" s="215"/>
      <c r="H1334" s="89"/>
      <c r="I1334" s="90"/>
      <c r="J1334" s="12"/>
    </row>
    <row r="1335" spans="3:10" ht="21" hidden="1" customHeight="1" x14ac:dyDescent="0.25">
      <c r="C1335" s="214"/>
      <c r="D1335" s="215"/>
      <c r="E1335" s="215"/>
      <c r="F1335" s="215"/>
      <c r="G1335" s="215"/>
      <c r="H1335" s="89"/>
      <c r="I1335" s="90"/>
      <c r="J1335" s="12"/>
    </row>
    <row r="1336" spans="3:10" ht="21" hidden="1" customHeight="1" x14ac:dyDescent="0.25">
      <c r="C1336" s="214"/>
      <c r="D1336" s="215"/>
      <c r="E1336" s="215"/>
      <c r="F1336" s="215"/>
      <c r="G1336" s="215"/>
      <c r="H1336" s="89"/>
      <c r="I1336" s="90"/>
      <c r="J1336" s="12"/>
    </row>
    <row r="1337" spans="3:10" ht="21" hidden="1" customHeight="1" x14ac:dyDescent="0.25">
      <c r="C1337" s="214"/>
      <c r="D1337" s="215"/>
      <c r="E1337" s="215"/>
      <c r="F1337" s="215"/>
      <c r="G1337" s="215"/>
      <c r="H1337" s="89"/>
      <c r="I1337" s="90"/>
      <c r="J1337" s="12"/>
    </row>
    <row r="1338" spans="3:10" ht="21" hidden="1" customHeight="1" x14ac:dyDescent="0.25">
      <c r="C1338" s="214"/>
      <c r="D1338" s="215"/>
      <c r="E1338" s="215"/>
      <c r="F1338" s="215"/>
      <c r="G1338" s="215"/>
      <c r="H1338" s="89"/>
      <c r="I1338" s="90"/>
      <c r="J1338" s="12"/>
    </row>
    <row r="1339" spans="3:10" ht="21" hidden="1" customHeight="1" x14ac:dyDescent="0.25">
      <c r="C1339" s="214"/>
      <c r="D1339" s="215"/>
      <c r="E1339" s="215"/>
      <c r="F1339" s="215"/>
      <c r="G1339" s="215"/>
      <c r="H1339" s="89"/>
      <c r="I1339" s="90"/>
      <c r="J1339" s="12"/>
    </row>
    <row r="1340" spans="3:10" ht="21" hidden="1" customHeight="1" x14ac:dyDescent="0.25">
      <c r="C1340" s="214"/>
      <c r="D1340" s="215"/>
      <c r="E1340" s="215"/>
      <c r="F1340" s="215"/>
      <c r="G1340" s="215"/>
      <c r="H1340" s="89"/>
      <c r="I1340" s="90"/>
      <c r="J1340" s="12"/>
    </row>
    <row r="1341" spans="3:10" ht="21" hidden="1" customHeight="1" x14ac:dyDescent="0.25">
      <c r="C1341" s="214"/>
      <c r="D1341" s="215"/>
      <c r="E1341" s="215"/>
      <c r="F1341" s="215"/>
      <c r="G1341" s="215"/>
      <c r="H1341" s="89"/>
      <c r="I1341" s="90"/>
      <c r="J1341" s="12"/>
    </row>
    <row r="1342" spans="3:10" ht="21" hidden="1" customHeight="1" x14ac:dyDescent="0.25">
      <c r="C1342" s="214"/>
      <c r="D1342" s="215"/>
      <c r="E1342" s="215"/>
      <c r="F1342" s="215"/>
      <c r="G1342" s="215"/>
      <c r="H1342" s="89"/>
      <c r="I1342" s="90"/>
      <c r="J1342" s="12"/>
    </row>
    <row r="1343" spans="3:10" ht="21" hidden="1" customHeight="1" x14ac:dyDescent="0.25">
      <c r="C1343" s="214"/>
      <c r="D1343" s="215"/>
      <c r="E1343" s="215"/>
      <c r="F1343" s="215"/>
      <c r="G1343" s="215"/>
      <c r="H1343" s="89"/>
      <c r="I1343" s="90"/>
      <c r="J1343" s="12"/>
    </row>
    <row r="1344" spans="3:10" ht="21" hidden="1" customHeight="1" x14ac:dyDescent="0.25">
      <c r="C1344" s="214"/>
      <c r="D1344" s="215"/>
      <c r="E1344" s="215"/>
      <c r="F1344" s="215"/>
      <c r="G1344" s="215"/>
      <c r="H1344" s="89"/>
      <c r="I1344" s="90"/>
      <c r="J1344" s="12"/>
    </row>
    <row r="1345" spans="3:10" ht="21" hidden="1" customHeight="1" x14ac:dyDescent="0.25">
      <c r="C1345" s="214"/>
      <c r="D1345" s="215"/>
      <c r="E1345" s="215"/>
      <c r="F1345" s="215"/>
      <c r="G1345" s="215"/>
      <c r="H1345" s="89"/>
      <c r="I1345" s="90"/>
      <c r="J1345" s="12"/>
    </row>
    <row r="1346" spans="3:10" ht="21" hidden="1" customHeight="1" x14ac:dyDescent="0.25">
      <c r="C1346" s="214"/>
      <c r="D1346" s="215"/>
      <c r="E1346" s="215"/>
      <c r="F1346" s="215"/>
      <c r="G1346" s="215"/>
      <c r="H1346" s="89"/>
      <c r="I1346" s="90"/>
      <c r="J1346" s="12"/>
    </row>
    <row r="1347" spans="3:10" ht="21" hidden="1" customHeight="1" x14ac:dyDescent="0.25">
      <c r="C1347" s="214"/>
      <c r="D1347" s="215"/>
      <c r="E1347" s="215"/>
      <c r="F1347" s="215"/>
      <c r="G1347" s="215"/>
      <c r="H1347" s="89"/>
      <c r="I1347" s="90"/>
      <c r="J1347" s="12"/>
    </row>
    <row r="1348" spans="3:10" ht="21" hidden="1" customHeight="1" x14ac:dyDescent="0.25">
      <c r="C1348" s="214"/>
      <c r="D1348" s="215"/>
      <c r="E1348" s="215"/>
      <c r="F1348" s="215"/>
      <c r="G1348" s="215"/>
      <c r="H1348" s="89"/>
      <c r="I1348" s="90"/>
      <c r="J1348" s="12"/>
    </row>
    <row r="1349" spans="3:10" ht="21" hidden="1" customHeight="1" x14ac:dyDescent="0.25">
      <c r="C1349" s="214"/>
      <c r="D1349" s="215"/>
      <c r="E1349" s="215"/>
      <c r="F1349" s="215"/>
      <c r="G1349" s="215"/>
      <c r="H1349" s="89"/>
      <c r="I1349" s="90"/>
      <c r="J1349" s="12"/>
    </row>
    <row r="1350" spans="3:10" ht="21" hidden="1" customHeight="1" x14ac:dyDescent="0.25">
      <c r="C1350" s="214"/>
      <c r="D1350" s="215"/>
      <c r="E1350" s="215"/>
      <c r="F1350" s="215"/>
      <c r="G1350" s="215"/>
      <c r="H1350" s="89"/>
      <c r="I1350" s="90"/>
      <c r="J1350" s="12"/>
    </row>
    <row r="1351" spans="3:10" ht="21" hidden="1" customHeight="1" x14ac:dyDescent="0.25">
      <c r="C1351" s="214"/>
      <c r="D1351" s="215"/>
      <c r="E1351" s="215"/>
      <c r="F1351" s="215"/>
      <c r="G1351" s="215"/>
      <c r="H1351" s="89"/>
      <c r="I1351" s="90"/>
      <c r="J1351" s="12"/>
    </row>
    <row r="1352" spans="3:10" ht="21" hidden="1" customHeight="1" x14ac:dyDescent="0.25">
      <c r="C1352" s="214"/>
      <c r="D1352" s="215"/>
      <c r="E1352" s="215"/>
      <c r="F1352" s="215"/>
      <c r="G1352" s="215"/>
      <c r="H1352" s="89"/>
      <c r="I1352" s="90"/>
      <c r="J1352" s="12"/>
    </row>
    <row r="1353" spans="3:10" ht="21" hidden="1" customHeight="1" x14ac:dyDescent="0.25">
      <c r="C1353" s="214"/>
      <c r="D1353" s="215"/>
      <c r="E1353" s="215"/>
      <c r="F1353" s="215"/>
      <c r="G1353" s="215"/>
      <c r="H1353" s="89"/>
      <c r="I1353" s="90"/>
      <c r="J1353" s="12"/>
    </row>
    <row r="1354" spans="3:10" ht="21" hidden="1" customHeight="1" x14ac:dyDescent="0.25">
      <c r="C1354" s="214"/>
      <c r="D1354" s="215"/>
      <c r="E1354" s="215"/>
      <c r="F1354" s="215"/>
      <c r="G1354" s="215"/>
      <c r="H1354" s="89"/>
      <c r="I1354" s="90"/>
      <c r="J1354" s="12"/>
    </row>
    <row r="1355" spans="3:10" ht="21" hidden="1" customHeight="1" x14ac:dyDescent="0.25">
      <c r="C1355" s="214"/>
      <c r="D1355" s="215"/>
      <c r="E1355" s="215"/>
      <c r="F1355" s="215"/>
      <c r="G1355" s="215"/>
      <c r="H1355" s="89"/>
      <c r="I1355" s="90"/>
      <c r="J1355" s="12"/>
    </row>
    <row r="1356" spans="3:10" ht="21" hidden="1" customHeight="1" x14ac:dyDescent="0.25">
      <c r="C1356" s="214"/>
      <c r="D1356" s="215"/>
      <c r="E1356" s="215"/>
      <c r="F1356" s="215"/>
      <c r="G1356" s="215"/>
      <c r="H1356" s="89"/>
      <c r="I1356" s="90"/>
      <c r="J1356" s="12"/>
    </row>
    <row r="1357" spans="3:10" ht="21" hidden="1" customHeight="1" x14ac:dyDescent="0.25">
      <c r="C1357" s="214"/>
      <c r="D1357" s="215"/>
      <c r="E1357" s="215"/>
      <c r="F1357" s="215"/>
      <c r="G1357" s="215"/>
      <c r="H1357" s="89"/>
      <c r="I1357" s="90"/>
      <c r="J1357" s="12"/>
    </row>
    <row r="1358" spans="3:10" ht="21" hidden="1" customHeight="1" x14ac:dyDescent="0.25">
      <c r="C1358" s="214"/>
      <c r="D1358" s="215"/>
      <c r="E1358" s="215"/>
      <c r="F1358" s="215"/>
      <c r="G1358" s="215"/>
      <c r="H1358" s="89"/>
      <c r="I1358" s="90"/>
      <c r="J1358" s="12"/>
    </row>
    <row r="1359" spans="3:10" ht="21" hidden="1" customHeight="1" x14ac:dyDescent="0.25">
      <c r="C1359" s="214"/>
      <c r="D1359" s="215"/>
      <c r="E1359" s="215"/>
      <c r="F1359" s="215"/>
      <c r="G1359" s="215"/>
      <c r="H1359" s="89"/>
      <c r="I1359" s="90"/>
      <c r="J1359" s="12"/>
    </row>
    <row r="1360" spans="3:10" ht="21" hidden="1" customHeight="1" x14ac:dyDescent="0.25">
      <c r="C1360" s="214"/>
      <c r="D1360" s="215"/>
      <c r="E1360" s="215"/>
      <c r="F1360" s="215"/>
      <c r="G1360" s="215"/>
      <c r="H1360" s="89"/>
      <c r="I1360" s="90"/>
      <c r="J1360" s="12"/>
    </row>
    <row r="1361" spans="3:10" ht="21" hidden="1" customHeight="1" x14ac:dyDescent="0.25">
      <c r="C1361" s="214"/>
      <c r="D1361" s="215"/>
      <c r="E1361" s="215"/>
      <c r="F1361" s="215"/>
      <c r="G1361" s="215"/>
      <c r="H1361" s="89"/>
      <c r="I1361" s="90"/>
      <c r="J1361" s="12"/>
    </row>
    <row r="1362" spans="3:10" ht="21" hidden="1" customHeight="1" x14ac:dyDescent="0.25">
      <c r="C1362" s="214"/>
      <c r="D1362" s="215"/>
      <c r="E1362" s="215"/>
      <c r="F1362" s="215"/>
      <c r="G1362" s="215"/>
      <c r="H1362" s="89"/>
      <c r="I1362" s="90"/>
      <c r="J1362" s="12"/>
    </row>
    <row r="1363" spans="3:10" ht="21" hidden="1" customHeight="1" x14ac:dyDescent="0.25">
      <c r="C1363" s="214"/>
      <c r="D1363" s="215"/>
      <c r="E1363" s="215"/>
      <c r="F1363" s="215"/>
      <c r="G1363" s="215"/>
      <c r="H1363" s="89"/>
      <c r="I1363" s="90"/>
      <c r="J1363" s="12"/>
    </row>
    <row r="1364" spans="3:10" ht="21" hidden="1" customHeight="1" x14ac:dyDescent="0.25">
      <c r="C1364" s="214"/>
      <c r="D1364" s="215"/>
      <c r="E1364" s="215"/>
      <c r="F1364" s="215"/>
      <c r="G1364" s="215"/>
      <c r="H1364" s="89"/>
      <c r="I1364" s="90"/>
      <c r="J1364" s="12"/>
    </row>
    <row r="1365" spans="3:10" ht="21" hidden="1" customHeight="1" x14ac:dyDescent="0.25">
      <c r="C1365" s="214"/>
      <c r="D1365" s="215"/>
      <c r="E1365" s="215"/>
      <c r="F1365" s="215"/>
      <c r="G1365" s="215"/>
      <c r="H1365" s="89"/>
      <c r="I1365" s="90"/>
      <c r="J1365" s="12"/>
    </row>
    <row r="1366" spans="3:10" ht="21" hidden="1" customHeight="1" x14ac:dyDescent="0.25">
      <c r="C1366" s="214"/>
      <c r="D1366" s="215"/>
      <c r="E1366" s="215"/>
      <c r="F1366" s="215"/>
      <c r="G1366" s="215"/>
      <c r="H1366" s="89"/>
      <c r="I1366" s="90"/>
      <c r="J1366" s="12"/>
    </row>
    <row r="1367" spans="3:10" ht="21" hidden="1" customHeight="1" x14ac:dyDescent="0.25">
      <c r="C1367" s="214"/>
      <c r="D1367" s="215"/>
      <c r="E1367" s="215"/>
      <c r="F1367" s="215"/>
      <c r="G1367" s="215"/>
      <c r="H1367" s="89"/>
      <c r="I1367" s="90"/>
      <c r="J1367" s="12"/>
    </row>
    <row r="1368" spans="3:10" ht="21" hidden="1" customHeight="1" x14ac:dyDescent="0.25">
      <c r="C1368" s="214"/>
      <c r="D1368" s="215"/>
      <c r="E1368" s="215"/>
      <c r="F1368" s="215"/>
      <c r="G1368" s="215"/>
      <c r="H1368" s="89"/>
      <c r="I1368" s="90"/>
      <c r="J1368" s="12"/>
    </row>
    <row r="1369" spans="3:10" ht="21" hidden="1" customHeight="1" x14ac:dyDescent="0.25">
      <c r="C1369" s="214"/>
      <c r="D1369" s="215"/>
      <c r="E1369" s="215"/>
      <c r="F1369" s="215"/>
      <c r="G1369" s="215"/>
      <c r="H1369" s="89"/>
      <c r="I1369" s="90"/>
      <c r="J1369" s="12"/>
    </row>
    <row r="1370" spans="3:10" ht="21" hidden="1" customHeight="1" x14ac:dyDescent="0.25">
      <c r="C1370" s="214"/>
      <c r="D1370" s="215"/>
      <c r="E1370" s="215"/>
      <c r="F1370" s="215"/>
      <c r="G1370" s="215"/>
      <c r="H1370" s="89"/>
      <c r="I1370" s="90"/>
      <c r="J1370" s="12"/>
    </row>
    <row r="1371" spans="3:10" ht="21" hidden="1" customHeight="1" x14ac:dyDescent="0.25">
      <c r="C1371" s="214"/>
      <c r="D1371" s="215"/>
      <c r="E1371" s="215"/>
      <c r="F1371" s="215"/>
      <c r="G1371" s="215"/>
      <c r="H1371" s="89"/>
      <c r="I1371" s="90"/>
      <c r="J1371" s="12"/>
    </row>
    <row r="1372" spans="3:10" ht="21" hidden="1" customHeight="1" x14ac:dyDescent="0.25">
      <c r="C1372" s="214"/>
      <c r="D1372" s="215"/>
      <c r="E1372" s="215"/>
      <c r="F1372" s="215"/>
      <c r="G1372" s="215"/>
      <c r="H1372" s="89"/>
      <c r="I1372" s="90"/>
      <c r="J1372" s="12"/>
    </row>
    <row r="1373" spans="3:10" ht="21" hidden="1" customHeight="1" x14ac:dyDescent="0.25">
      <c r="C1373" s="214"/>
      <c r="D1373" s="215"/>
      <c r="E1373" s="215"/>
      <c r="F1373" s="215"/>
      <c r="G1373" s="215"/>
      <c r="H1373" s="89"/>
      <c r="I1373" s="90"/>
      <c r="J1373" s="12"/>
    </row>
    <row r="1374" spans="3:10" ht="21" hidden="1" customHeight="1" x14ac:dyDescent="0.25">
      <c r="C1374" s="214"/>
      <c r="D1374" s="215"/>
      <c r="E1374" s="215"/>
      <c r="F1374" s="215"/>
      <c r="G1374" s="215"/>
      <c r="H1374" s="89"/>
      <c r="I1374" s="90"/>
      <c r="J1374" s="12"/>
    </row>
    <row r="1375" spans="3:10" ht="21" hidden="1" customHeight="1" x14ac:dyDescent="0.25">
      <c r="C1375" s="214"/>
      <c r="D1375" s="215"/>
      <c r="E1375" s="215"/>
      <c r="F1375" s="215"/>
      <c r="G1375" s="215"/>
      <c r="H1375" s="89"/>
      <c r="I1375" s="90"/>
      <c r="J1375" s="12"/>
    </row>
    <row r="1376" spans="3:10" ht="21" hidden="1" customHeight="1" x14ac:dyDescent="0.25">
      <c r="C1376" s="214"/>
      <c r="D1376" s="215"/>
      <c r="E1376" s="215"/>
      <c r="F1376" s="215"/>
      <c r="G1376" s="215"/>
      <c r="H1376" s="89"/>
      <c r="I1376" s="90"/>
      <c r="J1376" s="12"/>
    </row>
    <row r="1377" spans="3:10" ht="21" hidden="1" customHeight="1" x14ac:dyDescent="0.25">
      <c r="C1377" s="214"/>
      <c r="D1377" s="215"/>
      <c r="E1377" s="215"/>
      <c r="F1377" s="215"/>
      <c r="G1377" s="215"/>
      <c r="H1377" s="89"/>
      <c r="I1377" s="90"/>
      <c r="J1377" s="12"/>
    </row>
    <row r="1378" spans="3:10" ht="21" hidden="1" customHeight="1" x14ac:dyDescent="0.25">
      <c r="C1378" s="214"/>
      <c r="D1378" s="215"/>
      <c r="E1378" s="215"/>
      <c r="F1378" s="215"/>
      <c r="G1378" s="215"/>
      <c r="H1378" s="89"/>
      <c r="I1378" s="90"/>
      <c r="J1378" s="12"/>
    </row>
    <row r="1379" spans="3:10" ht="21" hidden="1" customHeight="1" x14ac:dyDescent="0.25">
      <c r="C1379" s="214"/>
      <c r="D1379" s="215"/>
      <c r="E1379" s="215"/>
      <c r="F1379" s="215"/>
      <c r="G1379" s="215"/>
      <c r="H1379" s="89"/>
      <c r="I1379" s="90"/>
      <c r="J1379" s="12"/>
    </row>
    <row r="1380" spans="3:10" ht="21" hidden="1" customHeight="1" x14ac:dyDescent="0.25">
      <c r="C1380" s="214"/>
      <c r="D1380" s="215"/>
      <c r="E1380" s="215"/>
      <c r="F1380" s="215"/>
      <c r="G1380" s="215"/>
      <c r="H1380" s="89"/>
      <c r="I1380" s="90"/>
      <c r="J1380" s="12"/>
    </row>
    <row r="1381" spans="3:10" ht="21" hidden="1" customHeight="1" x14ac:dyDescent="0.25">
      <c r="C1381" s="214"/>
      <c r="D1381" s="215"/>
      <c r="E1381" s="215"/>
      <c r="F1381" s="215"/>
      <c r="G1381" s="215"/>
      <c r="H1381" s="89"/>
      <c r="I1381" s="90"/>
      <c r="J1381" s="12"/>
    </row>
    <row r="1382" spans="3:10" ht="21" hidden="1" customHeight="1" x14ac:dyDescent="0.25">
      <c r="C1382" s="214"/>
      <c r="D1382" s="215"/>
      <c r="E1382" s="215"/>
      <c r="F1382" s="215"/>
      <c r="G1382" s="215"/>
      <c r="H1382" s="89"/>
      <c r="I1382" s="90"/>
      <c r="J1382" s="12"/>
    </row>
    <row r="1383" spans="3:10" ht="21" hidden="1" customHeight="1" x14ac:dyDescent="0.25">
      <c r="C1383" s="214"/>
      <c r="D1383" s="215"/>
      <c r="E1383" s="215"/>
      <c r="F1383" s="215"/>
      <c r="G1383" s="215"/>
      <c r="H1383" s="89"/>
      <c r="I1383" s="90"/>
      <c r="J1383" s="12"/>
    </row>
    <row r="1384" spans="3:10" ht="21" hidden="1" customHeight="1" x14ac:dyDescent="0.25">
      <c r="C1384" s="214"/>
      <c r="D1384" s="215"/>
      <c r="E1384" s="215"/>
      <c r="F1384" s="215"/>
      <c r="G1384" s="215"/>
      <c r="H1384" s="89"/>
      <c r="I1384" s="90"/>
      <c r="J1384" s="12"/>
    </row>
    <row r="1385" spans="3:10" ht="21" hidden="1" customHeight="1" x14ac:dyDescent="0.25">
      <c r="C1385" s="214"/>
      <c r="D1385" s="215"/>
      <c r="E1385" s="215"/>
      <c r="F1385" s="215"/>
      <c r="G1385" s="215"/>
      <c r="H1385" s="89"/>
      <c r="I1385" s="90"/>
      <c r="J1385" s="12"/>
    </row>
    <row r="1386" spans="3:10" ht="21" hidden="1" customHeight="1" x14ac:dyDescent="0.25">
      <c r="C1386" s="214"/>
      <c r="D1386" s="215"/>
      <c r="E1386" s="215"/>
      <c r="F1386" s="215"/>
      <c r="G1386" s="215"/>
      <c r="H1386" s="89"/>
      <c r="I1386" s="90"/>
      <c r="J1386" s="12"/>
    </row>
    <row r="1387" spans="3:10" ht="21" hidden="1" customHeight="1" x14ac:dyDescent="0.25">
      <c r="C1387" s="214"/>
      <c r="D1387" s="215"/>
      <c r="E1387" s="215"/>
      <c r="F1387" s="215"/>
      <c r="G1387" s="215"/>
      <c r="H1387" s="89"/>
      <c r="I1387" s="90"/>
      <c r="J1387" s="12"/>
    </row>
    <row r="1388" spans="3:10" ht="21" hidden="1" customHeight="1" x14ac:dyDescent="0.25">
      <c r="C1388" s="214"/>
      <c r="D1388" s="215"/>
      <c r="E1388" s="215"/>
      <c r="F1388" s="215"/>
      <c r="G1388" s="215"/>
      <c r="H1388" s="89"/>
      <c r="I1388" s="90"/>
      <c r="J1388" s="12"/>
    </row>
    <row r="1389" spans="3:10" ht="21" hidden="1" customHeight="1" x14ac:dyDescent="0.25">
      <c r="C1389" s="214"/>
      <c r="D1389" s="215"/>
      <c r="E1389" s="215"/>
      <c r="F1389" s="215"/>
      <c r="G1389" s="215"/>
      <c r="H1389" s="89"/>
      <c r="I1389" s="90"/>
      <c r="J1389" s="12"/>
    </row>
    <row r="1390" spans="3:10" ht="21" hidden="1" customHeight="1" x14ac:dyDescent="0.25">
      <c r="C1390" s="214"/>
      <c r="D1390" s="215"/>
      <c r="E1390" s="215"/>
      <c r="F1390" s="215"/>
      <c r="G1390" s="215"/>
      <c r="H1390" s="89"/>
      <c r="I1390" s="90"/>
      <c r="J1390" s="12"/>
    </row>
    <row r="1391" spans="3:10" ht="21" hidden="1" customHeight="1" x14ac:dyDescent="0.25">
      <c r="C1391" s="214"/>
      <c r="D1391" s="215"/>
      <c r="E1391" s="215"/>
      <c r="F1391" s="215"/>
      <c r="G1391" s="215"/>
      <c r="H1391" s="89"/>
      <c r="I1391" s="90"/>
      <c r="J1391" s="12"/>
    </row>
    <row r="1392" spans="3:10" ht="21" hidden="1" customHeight="1" x14ac:dyDescent="0.25">
      <c r="C1392" s="214"/>
      <c r="D1392" s="215"/>
      <c r="E1392" s="215"/>
      <c r="F1392" s="215"/>
      <c r="G1392" s="215"/>
      <c r="H1392" s="89"/>
      <c r="I1392" s="90"/>
      <c r="J1392" s="12"/>
    </row>
    <row r="1393" spans="3:10" ht="21" hidden="1" customHeight="1" x14ac:dyDescent="0.25">
      <c r="C1393" s="214"/>
      <c r="D1393" s="215"/>
      <c r="E1393" s="215"/>
      <c r="F1393" s="215"/>
      <c r="G1393" s="215"/>
      <c r="H1393" s="89"/>
      <c r="I1393" s="90"/>
      <c r="J1393" s="12"/>
    </row>
    <row r="1394" spans="3:10" ht="21" hidden="1" customHeight="1" x14ac:dyDescent="0.25">
      <c r="C1394" s="214"/>
      <c r="D1394" s="215"/>
      <c r="E1394" s="215"/>
      <c r="F1394" s="215"/>
      <c r="G1394" s="215"/>
      <c r="H1394" s="89"/>
      <c r="I1394" s="90"/>
      <c r="J1394" s="12"/>
    </row>
    <row r="1395" spans="3:10" ht="21" hidden="1" customHeight="1" x14ac:dyDescent="0.25">
      <c r="C1395" s="214"/>
      <c r="D1395" s="215"/>
      <c r="E1395" s="215"/>
      <c r="F1395" s="215"/>
      <c r="G1395" s="215"/>
      <c r="H1395" s="89"/>
      <c r="I1395" s="90"/>
      <c r="J1395" s="12"/>
    </row>
    <row r="1396" spans="3:10" ht="21" hidden="1" customHeight="1" x14ac:dyDescent="0.25">
      <c r="C1396" s="214"/>
      <c r="D1396" s="215"/>
      <c r="E1396" s="215"/>
      <c r="F1396" s="215"/>
      <c r="G1396" s="215"/>
      <c r="H1396" s="89"/>
      <c r="I1396" s="90"/>
      <c r="J1396" s="12"/>
    </row>
    <row r="1397" spans="3:10" ht="21" hidden="1" customHeight="1" x14ac:dyDescent="0.25">
      <c r="C1397" s="214"/>
      <c r="D1397" s="215"/>
      <c r="E1397" s="215"/>
      <c r="F1397" s="215"/>
      <c r="G1397" s="215"/>
      <c r="H1397" s="89"/>
      <c r="I1397" s="90"/>
      <c r="J1397" s="12"/>
    </row>
    <row r="1398" spans="3:10" ht="21" hidden="1" customHeight="1" x14ac:dyDescent="0.25">
      <c r="C1398" s="214"/>
      <c r="D1398" s="215"/>
      <c r="E1398" s="215"/>
      <c r="F1398" s="215"/>
      <c r="G1398" s="215"/>
      <c r="H1398" s="89"/>
      <c r="I1398" s="90"/>
      <c r="J1398" s="12"/>
    </row>
    <row r="1399" spans="3:10" ht="21" hidden="1" customHeight="1" x14ac:dyDescent="0.25">
      <c r="C1399" s="214"/>
      <c r="D1399" s="215"/>
      <c r="E1399" s="215"/>
      <c r="F1399" s="215"/>
      <c r="G1399" s="215"/>
      <c r="H1399" s="89"/>
      <c r="I1399" s="90"/>
      <c r="J1399" s="12"/>
    </row>
    <row r="1400" spans="3:10" ht="21" hidden="1" customHeight="1" x14ac:dyDescent="0.25">
      <c r="C1400" s="214"/>
      <c r="D1400" s="215"/>
      <c r="E1400" s="215"/>
      <c r="F1400" s="215"/>
      <c r="G1400" s="215"/>
      <c r="H1400" s="89"/>
      <c r="I1400" s="90"/>
      <c r="J1400" s="12"/>
    </row>
    <row r="1401" spans="3:10" ht="21" hidden="1" customHeight="1" x14ac:dyDescent="0.25">
      <c r="C1401" s="214"/>
      <c r="D1401" s="215"/>
      <c r="E1401" s="215"/>
      <c r="F1401" s="215"/>
      <c r="G1401" s="215"/>
      <c r="H1401" s="89"/>
      <c r="I1401" s="90"/>
      <c r="J1401" s="12"/>
    </row>
    <row r="1402" spans="3:10" ht="21" hidden="1" customHeight="1" x14ac:dyDescent="0.25">
      <c r="C1402" s="214"/>
      <c r="D1402" s="215"/>
      <c r="E1402" s="215"/>
      <c r="F1402" s="215"/>
      <c r="G1402" s="215"/>
      <c r="H1402" s="89"/>
      <c r="I1402" s="90"/>
      <c r="J1402" s="12"/>
    </row>
    <row r="1403" spans="3:10" ht="21" hidden="1" customHeight="1" x14ac:dyDescent="0.25">
      <c r="C1403" s="214"/>
      <c r="D1403" s="215"/>
      <c r="E1403" s="215"/>
      <c r="F1403" s="215"/>
      <c r="G1403" s="215"/>
      <c r="H1403" s="89"/>
      <c r="I1403" s="90"/>
      <c r="J1403" s="12"/>
    </row>
    <row r="1404" spans="3:10" ht="21" hidden="1" customHeight="1" x14ac:dyDescent="0.25">
      <c r="C1404" s="214"/>
      <c r="D1404" s="215"/>
      <c r="E1404" s="215"/>
      <c r="F1404" s="215"/>
      <c r="G1404" s="215"/>
      <c r="H1404" s="89"/>
      <c r="I1404" s="90"/>
      <c r="J1404" s="12"/>
    </row>
    <row r="1405" spans="3:10" ht="21" hidden="1" customHeight="1" x14ac:dyDescent="0.25">
      <c r="C1405" s="214"/>
      <c r="D1405" s="215"/>
      <c r="E1405" s="215"/>
      <c r="F1405" s="215"/>
      <c r="G1405" s="215"/>
      <c r="H1405" s="89"/>
      <c r="I1405" s="90"/>
      <c r="J1405" s="12"/>
    </row>
    <row r="1406" spans="3:10" ht="21" hidden="1" customHeight="1" x14ac:dyDescent="0.25">
      <c r="C1406" s="214"/>
      <c r="D1406" s="215"/>
      <c r="E1406" s="215"/>
      <c r="F1406" s="215"/>
      <c r="G1406" s="215"/>
      <c r="H1406" s="89"/>
      <c r="I1406" s="90"/>
      <c r="J1406" s="12"/>
    </row>
    <row r="1407" spans="3:10" ht="21" hidden="1" customHeight="1" x14ac:dyDescent="0.25">
      <c r="C1407" s="214"/>
      <c r="D1407" s="215"/>
      <c r="E1407" s="215"/>
      <c r="F1407" s="215"/>
      <c r="G1407" s="215"/>
      <c r="H1407" s="89"/>
      <c r="I1407" s="90"/>
      <c r="J1407" s="12"/>
    </row>
    <row r="1408" spans="3:10" ht="21" hidden="1" customHeight="1" x14ac:dyDescent="0.25">
      <c r="C1408" s="214"/>
      <c r="D1408" s="215"/>
      <c r="E1408" s="215"/>
      <c r="F1408" s="215"/>
      <c r="G1408" s="215"/>
      <c r="H1408" s="89"/>
      <c r="I1408" s="90"/>
      <c r="J1408" s="12"/>
    </row>
    <row r="1409" spans="3:10" ht="21" hidden="1" customHeight="1" x14ac:dyDescent="0.25">
      <c r="C1409" s="214"/>
      <c r="D1409" s="215"/>
      <c r="E1409" s="215"/>
      <c r="F1409" s="215"/>
      <c r="G1409" s="215"/>
      <c r="H1409" s="89"/>
      <c r="I1409" s="90"/>
      <c r="J1409" s="12"/>
    </row>
    <row r="1410" spans="3:10" ht="21" hidden="1" customHeight="1" x14ac:dyDescent="0.25">
      <c r="C1410" s="214"/>
      <c r="D1410" s="215"/>
      <c r="E1410" s="215"/>
      <c r="F1410" s="215"/>
      <c r="G1410" s="215"/>
      <c r="H1410" s="89"/>
      <c r="I1410" s="90"/>
      <c r="J1410" s="12"/>
    </row>
    <row r="1411" spans="3:10" ht="21" hidden="1" customHeight="1" x14ac:dyDescent="0.25">
      <c r="C1411" s="214"/>
      <c r="D1411" s="215"/>
      <c r="E1411" s="215"/>
      <c r="F1411" s="215"/>
      <c r="G1411" s="215"/>
      <c r="H1411" s="89"/>
      <c r="I1411" s="90"/>
      <c r="J1411" s="12"/>
    </row>
    <row r="1412" spans="3:10" ht="21" hidden="1" customHeight="1" x14ac:dyDescent="0.25">
      <c r="C1412" s="214"/>
      <c r="D1412" s="215"/>
      <c r="E1412" s="215"/>
      <c r="F1412" s="215"/>
      <c r="G1412" s="215"/>
      <c r="H1412" s="89"/>
      <c r="I1412" s="90"/>
      <c r="J1412" s="12"/>
    </row>
    <row r="1413" spans="3:10" ht="21" hidden="1" customHeight="1" x14ac:dyDescent="0.25">
      <c r="C1413" s="214"/>
      <c r="D1413" s="215"/>
      <c r="E1413" s="215"/>
      <c r="F1413" s="215"/>
      <c r="G1413" s="215"/>
      <c r="H1413" s="89"/>
      <c r="I1413" s="90"/>
      <c r="J1413" s="12"/>
    </row>
    <row r="1414" spans="3:10" ht="21" hidden="1" customHeight="1" x14ac:dyDescent="0.25">
      <c r="C1414" s="214"/>
      <c r="D1414" s="215"/>
      <c r="E1414" s="215"/>
      <c r="F1414" s="215"/>
      <c r="G1414" s="215"/>
      <c r="H1414" s="89"/>
      <c r="I1414" s="90"/>
      <c r="J1414" s="12"/>
    </row>
    <row r="1415" spans="3:10" ht="21" hidden="1" customHeight="1" x14ac:dyDescent="0.25">
      <c r="C1415" s="214"/>
      <c r="D1415" s="215"/>
      <c r="E1415" s="215"/>
      <c r="F1415" s="215"/>
      <c r="G1415" s="215"/>
      <c r="H1415" s="89"/>
      <c r="I1415" s="90"/>
      <c r="J1415" s="12"/>
    </row>
    <row r="1416" spans="3:10" ht="21" hidden="1" customHeight="1" x14ac:dyDescent="0.25">
      <c r="C1416" s="214"/>
      <c r="D1416" s="215"/>
      <c r="E1416" s="215"/>
      <c r="F1416" s="215"/>
      <c r="G1416" s="215"/>
      <c r="H1416" s="89"/>
      <c r="I1416" s="90"/>
      <c r="J1416" s="12"/>
    </row>
    <row r="1417" spans="3:10" ht="21" hidden="1" customHeight="1" x14ac:dyDescent="0.25">
      <c r="C1417" s="214"/>
      <c r="D1417" s="215"/>
      <c r="E1417" s="215"/>
      <c r="F1417" s="215"/>
      <c r="G1417" s="215"/>
      <c r="H1417" s="89"/>
      <c r="I1417" s="90"/>
      <c r="J1417" s="12"/>
    </row>
    <row r="1418" spans="3:10" ht="21" hidden="1" customHeight="1" x14ac:dyDescent="0.25">
      <c r="C1418" s="214"/>
      <c r="D1418" s="215"/>
      <c r="E1418" s="215"/>
      <c r="F1418" s="215"/>
      <c r="G1418" s="215"/>
      <c r="H1418" s="89"/>
      <c r="I1418" s="90"/>
      <c r="J1418" s="12"/>
    </row>
    <row r="1419" spans="3:10" ht="21" hidden="1" customHeight="1" x14ac:dyDescent="0.25">
      <c r="C1419" s="214"/>
      <c r="D1419" s="215"/>
      <c r="E1419" s="215"/>
      <c r="F1419" s="215"/>
      <c r="G1419" s="215"/>
      <c r="H1419" s="89"/>
      <c r="I1419" s="90"/>
      <c r="J1419" s="12"/>
    </row>
    <row r="1420" spans="3:10" ht="21" hidden="1" customHeight="1" x14ac:dyDescent="0.25">
      <c r="C1420" s="214"/>
      <c r="D1420" s="215"/>
      <c r="E1420" s="215"/>
      <c r="F1420" s="215"/>
      <c r="G1420" s="215"/>
      <c r="H1420" s="89"/>
      <c r="I1420" s="90"/>
      <c r="J1420" s="12"/>
    </row>
    <row r="1421" spans="3:10" ht="21" hidden="1" customHeight="1" x14ac:dyDescent="0.25">
      <c r="C1421" s="214"/>
      <c r="D1421" s="215"/>
      <c r="E1421" s="215"/>
      <c r="F1421" s="215"/>
      <c r="G1421" s="215"/>
      <c r="H1421" s="89"/>
      <c r="I1421" s="90"/>
      <c r="J1421" s="12"/>
    </row>
    <row r="1422" spans="3:10" ht="21" hidden="1" customHeight="1" x14ac:dyDescent="0.25">
      <c r="C1422" s="214"/>
      <c r="D1422" s="215"/>
      <c r="E1422" s="215"/>
      <c r="F1422" s="215"/>
      <c r="G1422" s="215"/>
      <c r="H1422" s="89"/>
      <c r="I1422" s="90"/>
      <c r="J1422" s="12"/>
    </row>
    <row r="1423" spans="3:10" ht="21" hidden="1" customHeight="1" x14ac:dyDescent="0.25">
      <c r="C1423" s="214"/>
      <c r="D1423" s="215"/>
      <c r="E1423" s="215"/>
      <c r="F1423" s="215"/>
      <c r="G1423" s="215"/>
      <c r="H1423" s="89"/>
      <c r="I1423" s="90"/>
      <c r="J1423" s="12"/>
    </row>
    <row r="1424" spans="3:10" ht="21" hidden="1" customHeight="1" x14ac:dyDescent="0.25">
      <c r="C1424" s="214"/>
      <c r="D1424" s="215"/>
      <c r="E1424" s="215"/>
      <c r="F1424" s="215"/>
      <c r="G1424" s="215"/>
      <c r="H1424" s="89"/>
      <c r="I1424" s="90"/>
      <c r="J1424" s="12"/>
    </row>
    <row r="1425" spans="3:10" ht="21" hidden="1" customHeight="1" x14ac:dyDescent="0.25">
      <c r="C1425" s="214"/>
      <c r="D1425" s="215"/>
      <c r="E1425" s="215"/>
      <c r="F1425" s="215"/>
      <c r="G1425" s="215"/>
      <c r="H1425" s="89"/>
      <c r="I1425" s="90"/>
      <c r="J1425" s="12"/>
    </row>
    <row r="1426" spans="3:10" ht="21" hidden="1" customHeight="1" x14ac:dyDescent="0.25">
      <c r="C1426" s="214"/>
      <c r="D1426" s="215"/>
      <c r="E1426" s="215"/>
      <c r="F1426" s="215"/>
      <c r="G1426" s="215"/>
      <c r="H1426" s="89"/>
      <c r="I1426" s="90"/>
      <c r="J1426" s="12"/>
    </row>
    <row r="1427" spans="3:10" ht="21" hidden="1" customHeight="1" x14ac:dyDescent="0.25">
      <c r="C1427" s="214"/>
      <c r="D1427" s="215"/>
      <c r="E1427" s="215"/>
      <c r="F1427" s="215"/>
      <c r="G1427" s="215"/>
      <c r="H1427" s="89"/>
      <c r="I1427" s="90"/>
      <c r="J1427" s="12"/>
    </row>
    <row r="1428" spans="3:10" ht="21" hidden="1" customHeight="1" x14ac:dyDescent="0.25">
      <c r="C1428" s="214"/>
      <c r="D1428" s="215"/>
      <c r="E1428" s="215"/>
      <c r="F1428" s="215"/>
      <c r="G1428" s="215"/>
      <c r="H1428" s="89"/>
      <c r="I1428" s="90"/>
      <c r="J1428" s="12"/>
    </row>
    <row r="1429" spans="3:10" ht="21" hidden="1" customHeight="1" x14ac:dyDescent="0.25">
      <c r="C1429" s="214"/>
      <c r="D1429" s="215"/>
      <c r="E1429" s="215"/>
      <c r="F1429" s="215"/>
      <c r="G1429" s="215"/>
      <c r="H1429" s="89"/>
      <c r="I1429" s="90"/>
      <c r="J1429" s="12"/>
    </row>
    <row r="1430" spans="3:10" ht="21" hidden="1" customHeight="1" x14ac:dyDescent="0.25">
      <c r="C1430" s="214"/>
      <c r="D1430" s="215"/>
      <c r="E1430" s="215"/>
      <c r="F1430" s="215"/>
      <c r="G1430" s="215"/>
      <c r="H1430" s="89"/>
      <c r="I1430" s="90"/>
      <c r="J1430" s="12"/>
    </row>
    <row r="1431" spans="3:10" ht="21" hidden="1" customHeight="1" x14ac:dyDescent="0.25">
      <c r="C1431" s="214"/>
      <c r="D1431" s="215"/>
      <c r="E1431" s="215"/>
      <c r="F1431" s="215"/>
      <c r="G1431" s="215"/>
      <c r="H1431" s="89"/>
      <c r="I1431" s="90"/>
      <c r="J1431" s="12"/>
    </row>
    <row r="1432" spans="3:10" ht="21" hidden="1" customHeight="1" x14ac:dyDescent="0.25">
      <c r="C1432" s="214"/>
      <c r="D1432" s="215"/>
      <c r="E1432" s="215"/>
      <c r="F1432" s="215"/>
      <c r="G1432" s="215"/>
      <c r="H1432" s="89"/>
      <c r="I1432" s="90"/>
      <c r="J1432" s="12"/>
    </row>
    <row r="1433" spans="3:10" ht="21" hidden="1" customHeight="1" x14ac:dyDescent="0.25">
      <c r="C1433" s="214"/>
      <c r="D1433" s="215"/>
      <c r="E1433" s="215"/>
      <c r="F1433" s="215"/>
      <c r="G1433" s="215"/>
      <c r="H1433" s="89"/>
      <c r="I1433" s="90"/>
      <c r="J1433" s="12"/>
    </row>
    <row r="1434" spans="3:10" ht="21" hidden="1" customHeight="1" x14ac:dyDescent="0.25">
      <c r="C1434" s="214"/>
      <c r="D1434" s="215"/>
      <c r="E1434" s="215"/>
      <c r="F1434" s="215"/>
      <c r="G1434" s="215"/>
      <c r="H1434" s="89"/>
      <c r="I1434" s="90"/>
      <c r="J1434" s="12"/>
    </row>
    <row r="1435" spans="3:10" ht="21" hidden="1" customHeight="1" x14ac:dyDescent="0.25">
      <c r="C1435" s="214"/>
      <c r="D1435" s="215"/>
      <c r="E1435" s="215"/>
      <c r="F1435" s="215"/>
      <c r="G1435" s="215"/>
      <c r="H1435" s="89"/>
      <c r="I1435" s="90"/>
      <c r="J1435" s="12"/>
    </row>
    <row r="1436" spans="3:10" ht="21" hidden="1" customHeight="1" x14ac:dyDescent="0.25">
      <c r="C1436" s="214"/>
      <c r="D1436" s="215"/>
      <c r="E1436" s="215"/>
      <c r="F1436" s="215"/>
      <c r="G1436" s="215"/>
      <c r="H1436" s="89"/>
      <c r="I1436" s="90"/>
      <c r="J1436" s="12"/>
    </row>
    <row r="1437" spans="3:10" ht="21" hidden="1" customHeight="1" x14ac:dyDescent="0.25">
      <c r="C1437" s="214"/>
      <c r="D1437" s="215"/>
      <c r="E1437" s="215"/>
      <c r="F1437" s="215"/>
      <c r="G1437" s="215"/>
      <c r="H1437" s="89"/>
      <c r="I1437" s="90"/>
      <c r="J1437" s="12"/>
    </row>
    <row r="1438" spans="3:10" ht="21" hidden="1" customHeight="1" x14ac:dyDescent="0.25">
      <c r="C1438" s="214"/>
      <c r="D1438" s="215"/>
      <c r="E1438" s="215"/>
      <c r="F1438" s="215"/>
      <c r="G1438" s="215"/>
      <c r="H1438" s="89"/>
      <c r="I1438" s="90"/>
      <c r="J1438" s="12"/>
    </row>
    <row r="1439" spans="3:10" ht="21" hidden="1" customHeight="1" x14ac:dyDescent="0.25">
      <c r="C1439" s="214"/>
      <c r="D1439" s="215"/>
      <c r="E1439" s="215"/>
      <c r="F1439" s="215"/>
      <c r="G1439" s="215"/>
      <c r="H1439" s="89"/>
      <c r="I1439" s="90"/>
      <c r="J1439" s="12"/>
    </row>
    <row r="1440" spans="3:10" ht="21" hidden="1" customHeight="1" x14ac:dyDescent="0.25">
      <c r="C1440" s="214"/>
      <c r="D1440" s="215"/>
      <c r="E1440" s="215"/>
      <c r="F1440" s="215"/>
      <c r="G1440" s="215"/>
      <c r="H1440" s="89"/>
      <c r="I1440" s="90"/>
      <c r="J1440" s="12"/>
    </row>
    <row r="1441" spans="3:10" ht="21" hidden="1" customHeight="1" x14ac:dyDescent="0.25">
      <c r="C1441" s="214"/>
      <c r="D1441" s="215"/>
      <c r="E1441" s="215"/>
      <c r="F1441" s="215"/>
      <c r="G1441" s="215"/>
      <c r="H1441" s="89"/>
      <c r="I1441" s="90"/>
      <c r="J1441" s="12"/>
    </row>
    <row r="1442" spans="3:10" ht="21" hidden="1" customHeight="1" x14ac:dyDescent="0.25">
      <c r="C1442" s="214"/>
      <c r="D1442" s="215"/>
      <c r="E1442" s="215"/>
      <c r="F1442" s="215"/>
      <c r="G1442" s="215"/>
      <c r="H1442" s="89"/>
      <c r="I1442" s="90"/>
      <c r="J1442" s="12"/>
    </row>
    <row r="1443" spans="3:10" ht="21" hidden="1" customHeight="1" x14ac:dyDescent="0.25">
      <c r="C1443" s="214"/>
      <c r="D1443" s="215"/>
      <c r="E1443" s="215"/>
      <c r="F1443" s="215"/>
      <c r="G1443" s="215"/>
      <c r="H1443" s="89"/>
      <c r="I1443" s="90"/>
      <c r="J1443" s="12"/>
    </row>
    <row r="1444" spans="3:10" ht="21" hidden="1" customHeight="1" x14ac:dyDescent="0.25">
      <c r="C1444" s="214"/>
      <c r="D1444" s="215"/>
      <c r="E1444" s="215"/>
      <c r="F1444" s="215"/>
      <c r="G1444" s="215"/>
      <c r="H1444" s="89"/>
      <c r="I1444" s="90"/>
      <c r="J1444" s="12"/>
    </row>
    <row r="1445" spans="3:10" ht="21" hidden="1" customHeight="1" x14ac:dyDescent="0.25">
      <c r="C1445" s="214"/>
      <c r="D1445" s="215"/>
      <c r="E1445" s="215"/>
      <c r="F1445" s="215"/>
      <c r="G1445" s="215"/>
      <c r="H1445" s="89"/>
      <c r="I1445" s="90"/>
      <c r="J1445" s="12"/>
    </row>
    <row r="1446" spans="3:10" ht="21" hidden="1" customHeight="1" x14ac:dyDescent="0.25">
      <c r="C1446" s="214"/>
      <c r="D1446" s="215"/>
      <c r="E1446" s="215"/>
      <c r="F1446" s="215"/>
      <c r="G1446" s="215"/>
      <c r="H1446" s="89"/>
      <c r="I1446" s="90"/>
      <c r="J1446" s="12"/>
    </row>
    <row r="1447" spans="3:10" ht="21" hidden="1" customHeight="1" x14ac:dyDescent="0.25">
      <c r="C1447" s="214"/>
      <c r="D1447" s="215"/>
      <c r="E1447" s="215"/>
      <c r="F1447" s="215"/>
      <c r="G1447" s="215"/>
      <c r="H1447" s="89"/>
      <c r="I1447" s="90"/>
      <c r="J1447" s="12"/>
    </row>
    <row r="1448" spans="3:10" ht="21" hidden="1" customHeight="1" x14ac:dyDescent="0.25">
      <c r="C1448" s="214"/>
      <c r="D1448" s="215"/>
      <c r="E1448" s="215"/>
      <c r="F1448" s="215"/>
      <c r="G1448" s="215"/>
      <c r="H1448" s="89"/>
      <c r="I1448" s="90"/>
      <c r="J1448" s="12"/>
    </row>
    <row r="1449" spans="3:10" ht="21" hidden="1" customHeight="1" x14ac:dyDescent="0.25">
      <c r="C1449" s="214"/>
      <c r="D1449" s="215"/>
      <c r="E1449" s="215"/>
      <c r="F1449" s="215"/>
      <c r="G1449" s="215"/>
      <c r="H1449" s="89"/>
      <c r="I1449" s="90"/>
      <c r="J1449" s="12"/>
    </row>
    <row r="1450" spans="3:10" ht="21" hidden="1" customHeight="1" x14ac:dyDescent="0.25">
      <c r="C1450" s="214"/>
      <c r="D1450" s="215"/>
      <c r="E1450" s="215"/>
      <c r="F1450" s="215"/>
      <c r="G1450" s="215"/>
      <c r="H1450" s="89"/>
      <c r="I1450" s="90"/>
      <c r="J1450" s="12"/>
    </row>
    <row r="1451" spans="3:10" ht="21" hidden="1" customHeight="1" x14ac:dyDescent="0.25">
      <c r="C1451" s="214"/>
      <c r="D1451" s="215"/>
      <c r="E1451" s="215"/>
      <c r="F1451" s="215"/>
      <c r="G1451" s="215"/>
      <c r="H1451" s="89"/>
      <c r="I1451" s="90"/>
      <c r="J1451" s="12"/>
    </row>
    <row r="1452" spans="3:10" ht="21" hidden="1" customHeight="1" x14ac:dyDescent="0.25">
      <c r="C1452" s="214"/>
      <c r="D1452" s="215"/>
      <c r="E1452" s="215"/>
      <c r="F1452" s="215"/>
      <c r="G1452" s="215"/>
      <c r="H1452" s="89"/>
      <c r="I1452" s="90"/>
      <c r="J1452" s="12"/>
    </row>
    <row r="1453" spans="3:10" ht="21" hidden="1" customHeight="1" x14ac:dyDescent="0.25">
      <c r="C1453" s="214"/>
      <c r="D1453" s="215"/>
      <c r="E1453" s="215"/>
      <c r="F1453" s="215"/>
      <c r="G1453" s="215"/>
      <c r="H1453" s="89"/>
      <c r="I1453" s="90"/>
      <c r="J1453" s="12"/>
    </row>
    <row r="1454" spans="3:10" ht="21" hidden="1" customHeight="1" x14ac:dyDescent="0.25">
      <c r="C1454" s="214"/>
      <c r="D1454" s="215"/>
      <c r="E1454" s="215"/>
      <c r="F1454" s="215"/>
      <c r="G1454" s="215"/>
      <c r="H1454" s="89"/>
      <c r="I1454" s="90"/>
      <c r="J1454" s="12"/>
    </row>
    <row r="1455" spans="3:10" ht="21" hidden="1" customHeight="1" x14ac:dyDescent="0.25">
      <c r="C1455" s="214"/>
      <c r="D1455" s="215"/>
      <c r="E1455" s="215"/>
      <c r="F1455" s="215"/>
      <c r="G1455" s="215"/>
      <c r="H1455" s="89"/>
      <c r="I1455" s="90"/>
      <c r="J1455" s="12"/>
    </row>
    <row r="1456" spans="3:10" ht="21" hidden="1" customHeight="1" x14ac:dyDescent="0.25">
      <c r="C1456" s="214"/>
      <c r="D1456" s="215"/>
      <c r="E1456" s="215"/>
      <c r="F1456" s="215"/>
      <c r="G1456" s="215"/>
      <c r="H1456" s="89"/>
      <c r="I1456" s="90"/>
      <c r="J1456" s="12"/>
    </row>
    <row r="1457" spans="3:10" ht="21" hidden="1" customHeight="1" x14ac:dyDescent="0.25">
      <c r="C1457" s="214"/>
      <c r="D1457" s="215"/>
      <c r="E1457" s="215"/>
      <c r="F1457" s="215"/>
      <c r="G1457" s="215"/>
      <c r="H1457" s="89"/>
      <c r="I1457" s="90"/>
      <c r="J1457" s="12"/>
    </row>
    <row r="1458" spans="3:10" ht="21" hidden="1" customHeight="1" x14ac:dyDescent="0.25">
      <c r="C1458" s="214"/>
      <c r="D1458" s="215"/>
      <c r="E1458" s="215"/>
      <c r="F1458" s="215"/>
      <c r="G1458" s="215"/>
      <c r="H1458" s="89"/>
      <c r="I1458" s="90"/>
      <c r="J1458" s="12"/>
    </row>
    <row r="1459" spans="3:10" ht="21" hidden="1" customHeight="1" x14ac:dyDescent="0.25">
      <c r="C1459" s="214"/>
      <c r="D1459" s="215"/>
      <c r="E1459" s="215"/>
      <c r="F1459" s="215"/>
      <c r="G1459" s="215"/>
      <c r="H1459" s="89"/>
      <c r="I1459" s="90"/>
      <c r="J1459" s="12"/>
    </row>
    <row r="1460" spans="3:10" ht="21" hidden="1" customHeight="1" x14ac:dyDescent="0.25">
      <c r="C1460" s="214"/>
      <c r="D1460" s="215"/>
      <c r="E1460" s="215"/>
      <c r="F1460" s="215"/>
      <c r="G1460" s="215"/>
      <c r="H1460" s="89"/>
      <c r="I1460" s="90"/>
      <c r="J1460" s="12"/>
    </row>
    <row r="1461" spans="3:10" ht="21" hidden="1" customHeight="1" x14ac:dyDescent="0.25">
      <c r="C1461" s="214"/>
      <c r="D1461" s="215"/>
      <c r="E1461" s="215"/>
      <c r="F1461" s="215"/>
      <c r="G1461" s="215"/>
      <c r="H1461" s="89"/>
      <c r="I1461" s="90"/>
      <c r="J1461" s="12"/>
    </row>
    <row r="1462" spans="3:10" ht="21" hidden="1" customHeight="1" x14ac:dyDescent="0.25">
      <c r="C1462" s="214"/>
      <c r="D1462" s="215"/>
      <c r="E1462" s="215"/>
      <c r="F1462" s="215"/>
      <c r="G1462" s="215"/>
      <c r="H1462" s="89"/>
      <c r="I1462" s="90"/>
      <c r="J1462" s="12"/>
    </row>
    <row r="1463" spans="3:10" ht="21" hidden="1" customHeight="1" x14ac:dyDescent="0.25">
      <c r="C1463" s="214"/>
      <c r="D1463" s="215"/>
      <c r="E1463" s="215"/>
      <c r="F1463" s="215"/>
      <c r="G1463" s="215"/>
      <c r="H1463" s="89"/>
      <c r="I1463" s="90"/>
      <c r="J1463" s="12"/>
    </row>
    <row r="1464" spans="3:10" ht="21" hidden="1" customHeight="1" x14ac:dyDescent="0.25">
      <c r="C1464" s="214"/>
      <c r="D1464" s="215"/>
      <c r="E1464" s="215"/>
      <c r="F1464" s="215"/>
      <c r="G1464" s="215"/>
      <c r="H1464" s="89"/>
      <c r="I1464" s="90"/>
      <c r="J1464" s="12"/>
    </row>
    <row r="1465" spans="3:10" ht="21" hidden="1" customHeight="1" x14ac:dyDescent="0.25">
      <c r="C1465" s="214"/>
      <c r="D1465" s="215"/>
      <c r="E1465" s="215"/>
      <c r="F1465" s="215"/>
      <c r="G1465" s="215"/>
      <c r="H1465" s="89"/>
      <c r="I1465" s="90"/>
      <c r="J1465" s="12"/>
    </row>
    <row r="1466" spans="3:10" ht="21" hidden="1" customHeight="1" x14ac:dyDescent="0.25">
      <c r="C1466" s="214"/>
      <c r="D1466" s="215"/>
      <c r="E1466" s="215"/>
      <c r="F1466" s="215"/>
      <c r="G1466" s="215"/>
      <c r="H1466" s="89"/>
      <c r="I1466" s="90"/>
      <c r="J1466" s="12"/>
    </row>
    <row r="1467" spans="3:10" ht="21" hidden="1" customHeight="1" x14ac:dyDescent="0.25">
      <c r="C1467" s="214"/>
      <c r="D1467" s="215"/>
      <c r="E1467" s="215"/>
      <c r="F1467" s="215"/>
      <c r="G1467" s="215"/>
      <c r="H1467" s="89"/>
      <c r="I1467" s="90"/>
      <c r="J1467" s="12"/>
    </row>
    <row r="1468" spans="3:10" ht="21" hidden="1" customHeight="1" x14ac:dyDescent="0.25">
      <c r="C1468" s="214"/>
      <c r="D1468" s="215"/>
      <c r="E1468" s="215"/>
      <c r="F1468" s="215"/>
      <c r="G1468" s="215"/>
      <c r="H1468" s="89"/>
      <c r="I1468" s="90"/>
      <c r="J1468" s="12"/>
    </row>
    <row r="1469" spans="3:10" ht="21" hidden="1" customHeight="1" x14ac:dyDescent="0.25">
      <c r="C1469" s="214"/>
      <c r="D1469" s="215"/>
      <c r="E1469" s="215"/>
      <c r="F1469" s="215"/>
      <c r="G1469" s="215"/>
      <c r="H1469" s="89"/>
      <c r="I1469" s="90"/>
      <c r="J1469" s="12"/>
    </row>
    <row r="1470" spans="3:10" ht="21" hidden="1" customHeight="1" x14ac:dyDescent="0.25">
      <c r="C1470" s="214"/>
      <c r="D1470" s="215"/>
      <c r="E1470" s="215"/>
      <c r="F1470" s="215"/>
      <c r="G1470" s="215"/>
      <c r="H1470" s="89"/>
      <c r="I1470" s="90"/>
      <c r="J1470" s="12"/>
    </row>
    <row r="1471" spans="3:10" ht="21" hidden="1" customHeight="1" x14ac:dyDescent="0.25">
      <c r="C1471" s="214"/>
      <c r="D1471" s="215"/>
      <c r="E1471" s="215"/>
      <c r="F1471" s="215"/>
      <c r="G1471" s="215"/>
      <c r="H1471" s="89"/>
      <c r="I1471" s="90"/>
      <c r="J1471" s="12"/>
    </row>
    <row r="1472" spans="3:10" ht="21" hidden="1" customHeight="1" x14ac:dyDescent="0.25">
      <c r="C1472" s="214"/>
      <c r="D1472" s="215"/>
      <c r="E1472" s="215"/>
      <c r="F1472" s="215"/>
      <c r="G1472" s="215"/>
      <c r="H1472" s="89"/>
      <c r="I1472" s="90"/>
      <c r="J1472" s="12"/>
    </row>
    <row r="1473" spans="3:10" ht="21" hidden="1" customHeight="1" x14ac:dyDescent="0.25">
      <c r="C1473" s="214"/>
      <c r="D1473" s="215"/>
      <c r="E1473" s="215"/>
      <c r="F1473" s="215"/>
      <c r="G1473" s="215"/>
      <c r="H1473" s="89"/>
      <c r="I1473" s="90"/>
      <c r="J1473" s="12"/>
    </row>
    <row r="1474" spans="3:10" ht="21" hidden="1" customHeight="1" x14ac:dyDescent="0.25">
      <c r="C1474" s="214"/>
      <c r="D1474" s="215"/>
      <c r="E1474" s="215"/>
      <c r="F1474" s="215"/>
      <c r="G1474" s="215"/>
      <c r="H1474" s="89"/>
      <c r="I1474" s="90"/>
      <c r="J1474" s="12"/>
    </row>
    <row r="1475" spans="3:10" ht="21" hidden="1" customHeight="1" x14ac:dyDescent="0.25">
      <c r="C1475" s="214"/>
      <c r="D1475" s="215"/>
      <c r="E1475" s="215"/>
      <c r="F1475" s="215"/>
      <c r="G1475" s="215"/>
      <c r="H1475" s="89"/>
      <c r="I1475" s="90"/>
      <c r="J1475" s="12"/>
    </row>
    <row r="1476" spans="3:10" ht="21" hidden="1" customHeight="1" x14ac:dyDescent="0.25">
      <c r="C1476" s="214"/>
      <c r="D1476" s="215"/>
      <c r="E1476" s="215"/>
      <c r="F1476" s="215"/>
      <c r="G1476" s="215"/>
      <c r="H1476" s="89"/>
      <c r="I1476" s="90"/>
      <c r="J1476" s="12"/>
    </row>
    <row r="1477" spans="3:10" ht="21" hidden="1" customHeight="1" x14ac:dyDescent="0.25">
      <c r="C1477" s="214"/>
      <c r="D1477" s="215"/>
      <c r="E1477" s="215"/>
      <c r="F1477" s="215"/>
      <c r="G1477" s="215"/>
      <c r="H1477" s="89"/>
      <c r="I1477" s="90"/>
      <c r="J1477" s="12"/>
    </row>
    <row r="1478" spans="3:10" ht="21" hidden="1" customHeight="1" x14ac:dyDescent="0.25">
      <c r="C1478" s="214"/>
      <c r="D1478" s="215"/>
      <c r="E1478" s="215"/>
      <c r="F1478" s="215"/>
      <c r="G1478" s="215"/>
      <c r="H1478" s="89"/>
      <c r="I1478" s="90"/>
      <c r="J1478" s="12"/>
    </row>
    <row r="1479" spans="3:10" ht="21" hidden="1" customHeight="1" x14ac:dyDescent="0.25">
      <c r="C1479" s="214"/>
      <c r="D1479" s="215"/>
      <c r="E1479" s="215"/>
      <c r="F1479" s="215"/>
      <c r="G1479" s="215"/>
      <c r="H1479" s="89"/>
      <c r="I1479" s="90"/>
      <c r="J1479" s="12"/>
    </row>
    <row r="1480" spans="3:10" ht="21" hidden="1" customHeight="1" x14ac:dyDescent="0.25">
      <c r="C1480" s="214"/>
      <c r="D1480" s="215"/>
      <c r="E1480" s="215"/>
      <c r="F1480" s="215"/>
      <c r="G1480" s="215"/>
      <c r="H1480" s="89"/>
      <c r="I1480" s="90"/>
      <c r="J1480" s="12"/>
    </row>
    <row r="1481" spans="3:10" ht="21" hidden="1" customHeight="1" x14ac:dyDescent="0.25">
      <c r="C1481" s="214"/>
      <c r="D1481" s="215"/>
      <c r="E1481" s="215"/>
      <c r="F1481" s="215"/>
      <c r="G1481" s="215"/>
      <c r="H1481" s="89"/>
      <c r="I1481" s="90"/>
      <c r="J1481" s="12"/>
    </row>
    <row r="1482" spans="3:10" ht="21" hidden="1" customHeight="1" x14ac:dyDescent="0.25">
      <c r="C1482" s="214"/>
      <c r="D1482" s="215"/>
      <c r="E1482" s="215"/>
      <c r="F1482" s="215"/>
      <c r="G1482" s="215"/>
      <c r="H1482" s="89"/>
      <c r="I1482" s="90"/>
      <c r="J1482" s="12"/>
    </row>
    <row r="1483" spans="3:10" ht="21" hidden="1" customHeight="1" x14ac:dyDescent="0.25">
      <c r="C1483" s="214"/>
      <c r="D1483" s="215"/>
      <c r="E1483" s="215"/>
      <c r="F1483" s="215"/>
      <c r="G1483" s="215"/>
      <c r="H1483" s="89"/>
      <c r="I1483" s="90"/>
      <c r="J1483" s="12"/>
    </row>
    <row r="1484" spans="3:10" ht="21" hidden="1" customHeight="1" x14ac:dyDescent="0.25">
      <c r="C1484" s="214"/>
      <c r="D1484" s="215"/>
      <c r="E1484" s="215"/>
      <c r="F1484" s="215"/>
      <c r="G1484" s="215"/>
      <c r="H1484" s="89"/>
      <c r="I1484" s="90"/>
      <c r="J1484" s="12"/>
    </row>
    <row r="1485" spans="3:10" ht="21" hidden="1" customHeight="1" x14ac:dyDescent="0.25">
      <c r="C1485" s="214"/>
      <c r="D1485" s="215"/>
      <c r="E1485" s="215"/>
      <c r="F1485" s="215"/>
      <c r="G1485" s="215"/>
      <c r="H1485" s="89"/>
      <c r="I1485" s="90"/>
      <c r="J1485" s="12"/>
    </row>
    <row r="1486" spans="3:10" ht="21" hidden="1" customHeight="1" x14ac:dyDescent="0.25">
      <c r="C1486" s="214"/>
      <c r="D1486" s="215"/>
      <c r="E1486" s="215"/>
      <c r="F1486" s="215"/>
      <c r="G1486" s="215"/>
      <c r="H1486" s="89"/>
      <c r="I1486" s="90"/>
      <c r="J1486" s="12"/>
    </row>
    <row r="1487" spans="3:10" ht="21" hidden="1" customHeight="1" x14ac:dyDescent="0.25">
      <c r="C1487" s="214"/>
      <c r="D1487" s="215"/>
      <c r="E1487" s="215"/>
      <c r="F1487" s="215"/>
      <c r="G1487" s="215"/>
      <c r="H1487" s="89"/>
      <c r="I1487" s="90"/>
      <c r="J1487" s="12"/>
    </row>
    <row r="1488" spans="3:10" ht="21" hidden="1" customHeight="1" x14ac:dyDescent="0.25">
      <c r="C1488" s="214"/>
      <c r="D1488" s="215"/>
      <c r="E1488" s="215"/>
      <c r="F1488" s="215"/>
      <c r="G1488" s="215"/>
      <c r="H1488" s="89"/>
      <c r="I1488" s="90"/>
      <c r="J1488" s="12"/>
    </row>
    <row r="1489" spans="3:10" ht="21" hidden="1" customHeight="1" x14ac:dyDescent="0.25">
      <c r="C1489" s="214"/>
      <c r="D1489" s="215"/>
      <c r="E1489" s="215"/>
      <c r="F1489" s="215"/>
      <c r="G1489" s="215"/>
      <c r="H1489" s="89"/>
      <c r="I1489" s="90"/>
      <c r="J1489" s="12"/>
    </row>
    <row r="1490" spans="3:10" ht="21" hidden="1" customHeight="1" x14ac:dyDescent="0.25">
      <c r="C1490" s="214"/>
      <c r="D1490" s="215"/>
      <c r="E1490" s="215"/>
      <c r="F1490" s="215"/>
      <c r="G1490" s="215"/>
      <c r="H1490" s="89"/>
      <c r="I1490" s="90"/>
      <c r="J1490" s="12"/>
    </row>
    <row r="1491" spans="3:10" ht="21" hidden="1" customHeight="1" x14ac:dyDescent="0.25">
      <c r="C1491" s="214"/>
      <c r="D1491" s="215"/>
      <c r="E1491" s="215"/>
      <c r="F1491" s="215"/>
      <c r="G1491" s="215"/>
      <c r="H1491" s="89"/>
      <c r="I1491" s="90"/>
      <c r="J1491" s="12"/>
    </row>
    <row r="1492" spans="3:10" ht="21" hidden="1" customHeight="1" x14ac:dyDescent="0.25">
      <c r="C1492" s="214"/>
      <c r="D1492" s="215"/>
      <c r="E1492" s="215"/>
      <c r="F1492" s="215"/>
      <c r="G1492" s="215"/>
      <c r="H1492" s="89"/>
      <c r="I1492" s="90"/>
      <c r="J1492" s="12"/>
    </row>
    <row r="1493" spans="3:10" ht="21" hidden="1" customHeight="1" x14ac:dyDescent="0.25">
      <c r="C1493" s="214"/>
      <c r="D1493" s="215"/>
      <c r="E1493" s="215"/>
      <c r="F1493" s="215"/>
      <c r="G1493" s="215"/>
      <c r="H1493" s="89"/>
      <c r="I1493" s="90"/>
      <c r="J1493" s="12"/>
    </row>
    <row r="1494" spans="3:10" ht="21" hidden="1" customHeight="1" x14ac:dyDescent="0.25">
      <c r="C1494" s="214"/>
      <c r="D1494" s="215"/>
      <c r="E1494" s="215"/>
      <c r="F1494" s="215"/>
      <c r="G1494" s="215"/>
      <c r="H1494" s="89"/>
      <c r="I1494" s="90"/>
      <c r="J1494" s="12"/>
    </row>
    <row r="1495" spans="3:10" ht="21" hidden="1" customHeight="1" x14ac:dyDescent="0.25">
      <c r="C1495" s="214"/>
      <c r="D1495" s="215"/>
      <c r="E1495" s="215"/>
      <c r="F1495" s="215"/>
      <c r="G1495" s="215"/>
      <c r="H1495" s="89"/>
      <c r="I1495" s="90"/>
      <c r="J1495" s="12"/>
    </row>
    <row r="1496" spans="3:10" ht="21" hidden="1" customHeight="1" x14ac:dyDescent="0.25">
      <c r="C1496" s="214"/>
      <c r="D1496" s="215"/>
      <c r="E1496" s="215"/>
      <c r="F1496" s="215"/>
      <c r="G1496" s="215"/>
      <c r="H1496" s="89"/>
      <c r="I1496" s="90"/>
      <c r="J1496" s="12"/>
    </row>
    <row r="1497" spans="3:10" ht="21" hidden="1" customHeight="1" x14ac:dyDescent="0.25">
      <c r="C1497" s="214"/>
      <c r="D1497" s="215"/>
      <c r="E1497" s="215"/>
      <c r="F1497" s="215"/>
      <c r="G1497" s="215"/>
      <c r="H1497" s="89"/>
      <c r="I1497" s="90"/>
      <c r="J1497" s="12"/>
    </row>
    <row r="1498" spans="3:10" ht="21" hidden="1" customHeight="1" x14ac:dyDescent="0.25">
      <c r="C1498" s="214"/>
      <c r="D1498" s="215"/>
      <c r="E1498" s="215"/>
      <c r="F1498" s="215"/>
      <c r="G1498" s="215"/>
      <c r="H1498" s="89"/>
      <c r="I1498" s="90"/>
      <c r="J1498" s="12"/>
    </row>
    <row r="1499" spans="3:10" ht="21" hidden="1" customHeight="1" x14ac:dyDescent="0.25">
      <c r="C1499" s="214"/>
      <c r="D1499" s="215"/>
      <c r="E1499" s="215"/>
      <c r="F1499" s="215"/>
      <c r="G1499" s="215"/>
      <c r="H1499" s="89"/>
      <c r="I1499" s="90"/>
      <c r="J1499" s="12"/>
    </row>
    <row r="1500" spans="3:10" ht="21" hidden="1" customHeight="1" x14ac:dyDescent="0.25">
      <c r="C1500" s="214"/>
      <c r="D1500" s="215"/>
      <c r="E1500" s="215"/>
      <c r="F1500" s="215"/>
      <c r="G1500" s="215"/>
      <c r="H1500" s="89"/>
      <c r="I1500" s="90"/>
      <c r="J1500" s="12"/>
    </row>
    <row r="1501" spans="3:10" ht="21" hidden="1" customHeight="1" x14ac:dyDescent="0.25">
      <c r="C1501" s="214"/>
      <c r="D1501" s="215"/>
      <c r="E1501" s="215"/>
      <c r="F1501" s="215"/>
      <c r="G1501" s="215"/>
      <c r="H1501" s="89"/>
      <c r="I1501" s="90"/>
      <c r="J1501" s="12"/>
    </row>
    <row r="1502" spans="3:10" ht="21" hidden="1" customHeight="1" x14ac:dyDescent="0.25">
      <c r="C1502" s="214"/>
      <c r="D1502" s="215"/>
      <c r="E1502" s="215"/>
      <c r="F1502" s="215"/>
      <c r="G1502" s="215"/>
      <c r="H1502" s="89"/>
      <c r="I1502" s="90"/>
      <c r="J1502" s="12"/>
    </row>
    <row r="1503" spans="3:10" ht="21" hidden="1" customHeight="1" x14ac:dyDescent="0.25">
      <c r="C1503" s="214"/>
      <c r="D1503" s="215"/>
      <c r="E1503" s="215"/>
      <c r="F1503" s="215"/>
      <c r="G1503" s="215"/>
      <c r="H1503" s="89"/>
      <c r="I1503" s="90"/>
      <c r="J1503" s="12"/>
    </row>
    <row r="1504" spans="3:10" ht="21" hidden="1" customHeight="1" x14ac:dyDescent="0.25">
      <c r="C1504" s="214"/>
      <c r="D1504" s="215"/>
      <c r="E1504" s="215"/>
      <c r="F1504" s="215"/>
      <c r="G1504" s="215"/>
      <c r="H1504" s="89"/>
      <c r="I1504" s="90"/>
      <c r="J1504" s="12"/>
    </row>
    <row r="1505" spans="3:10" ht="21" hidden="1" customHeight="1" x14ac:dyDescent="0.25">
      <c r="C1505" s="214"/>
      <c r="D1505" s="215"/>
      <c r="E1505" s="215"/>
      <c r="F1505" s="215"/>
      <c r="G1505" s="215"/>
      <c r="H1505" s="89"/>
      <c r="I1505" s="90"/>
      <c r="J1505" s="12"/>
    </row>
    <row r="1506" spans="3:10" ht="21" hidden="1" customHeight="1" x14ac:dyDescent="0.25">
      <c r="C1506" s="214"/>
      <c r="D1506" s="215"/>
      <c r="E1506" s="215"/>
      <c r="F1506" s="215"/>
      <c r="G1506" s="215"/>
      <c r="H1506" s="89"/>
      <c r="I1506" s="90"/>
      <c r="J1506" s="12"/>
    </row>
    <row r="1507" spans="3:10" ht="21" hidden="1" customHeight="1" x14ac:dyDescent="0.25">
      <c r="C1507" s="214"/>
      <c r="D1507" s="215"/>
      <c r="E1507" s="215"/>
      <c r="F1507" s="215"/>
      <c r="G1507" s="215"/>
      <c r="H1507" s="89"/>
      <c r="I1507" s="90"/>
      <c r="J1507" s="12"/>
    </row>
    <row r="1508" spans="3:10" ht="21" hidden="1" customHeight="1" x14ac:dyDescent="0.25">
      <c r="C1508" s="214"/>
      <c r="D1508" s="215"/>
      <c r="E1508" s="215"/>
      <c r="F1508" s="215"/>
      <c r="G1508" s="215"/>
      <c r="H1508" s="89"/>
      <c r="I1508" s="90"/>
      <c r="J1508" s="12"/>
    </row>
    <row r="1509" spans="3:10" ht="21" hidden="1" customHeight="1" x14ac:dyDescent="0.25">
      <c r="C1509" s="214"/>
      <c r="D1509" s="215"/>
      <c r="E1509" s="215"/>
      <c r="F1509" s="215"/>
      <c r="G1509" s="215"/>
      <c r="H1509" s="89"/>
      <c r="I1509" s="90"/>
      <c r="J1509" s="12"/>
    </row>
    <row r="1510" spans="3:10" ht="21" hidden="1" customHeight="1" x14ac:dyDescent="0.25">
      <c r="C1510" s="214"/>
      <c r="D1510" s="215"/>
      <c r="E1510" s="215"/>
      <c r="F1510" s="215"/>
      <c r="G1510" s="215"/>
      <c r="H1510" s="89"/>
      <c r="I1510" s="90"/>
      <c r="J1510" s="12"/>
    </row>
    <row r="1511" spans="3:10" ht="21" hidden="1" customHeight="1" x14ac:dyDescent="0.25">
      <c r="C1511" s="214"/>
      <c r="D1511" s="215"/>
      <c r="E1511" s="215"/>
      <c r="F1511" s="215"/>
      <c r="G1511" s="215"/>
      <c r="H1511" s="89"/>
      <c r="I1511" s="90"/>
      <c r="J1511" s="12"/>
    </row>
    <row r="1512" spans="3:10" ht="21" hidden="1" customHeight="1" x14ac:dyDescent="0.25">
      <c r="C1512" s="214"/>
      <c r="D1512" s="215"/>
      <c r="E1512" s="215"/>
      <c r="F1512" s="215"/>
      <c r="G1512" s="215"/>
      <c r="H1512" s="89"/>
      <c r="I1512" s="90"/>
      <c r="J1512" s="12"/>
    </row>
    <row r="1513" spans="3:10" ht="21" hidden="1" customHeight="1" x14ac:dyDescent="0.25">
      <c r="C1513" s="214"/>
      <c r="D1513" s="215"/>
      <c r="E1513" s="215"/>
      <c r="F1513" s="215"/>
      <c r="G1513" s="215"/>
      <c r="H1513" s="89"/>
      <c r="I1513" s="90"/>
      <c r="J1513" s="12"/>
    </row>
    <row r="1514" spans="3:10" ht="21" hidden="1" customHeight="1" x14ac:dyDescent="0.25">
      <c r="C1514" s="214"/>
      <c r="D1514" s="215"/>
      <c r="E1514" s="215"/>
      <c r="F1514" s="215"/>
      <c r="G1514" s="215"/>
      <c r="H1514" s="89"/>
      <c r="I1514" s="90"/>
      <c r="J1514" s="12"/>
    </row>
    <row r="1515" spans="3:10" ht="21" hidden="1" customHeight="1" x14ac:dyDescent="0.25">
      <c r="C1515" s="214"/>
      <c r="D1515" s="215"/>
      <c r="E1515" s="215"/>
      <c r="F1515" s="215"/>
      <c r="G1515" s="215"/>
      <c r="H1515" s="89"/>
      <c r="I1515" s="90"/>
      <c r="J1515" s="12"/>
    </row>
    <row r="1516" spans="3:10" ht="21" hidden="1" customHeight="1" x14ac:dyDescent="0.25">
      <c r="C1516" s="214"/>
      <c r="D1516" s="215"/>
      <c r="E1516" s="215"/>
      <c r="F1516" s="215"/>
      <c r="G1516" s="215"/>
      <c r="H1516" s="89"/>
      <c r="I1516" s="90"/>
      <c r="J1516" s="12"/>
    </row>
    <row r="1517" spans="3:10" ht="21" hidden="1" customHeight="1" x14ac:dyDescent="0.25">
      <c r="C1517" s="214"/>
      <c r="D1517" s="215"/>
      <c r="E1517" s="215"/>
      <c r="F1517" s="215"/>
      <c r="G1517" s="215"/>
      <c r="H1517" s="89"/>
      <c r="I1517" s="90"/>
      <c r="J1517" s="12"/>
    </row>
    <row r="1518" spans="3:10" ht="21" hidden="1" customHeight="1" x14ac:dyDescent="0.25">
      <c r="C1518" s="214"/>
      <c r="D1518" s="215"/>
      <c r="E1518" s="215"/>
      <c r="F1518" s="215"/>
      <c r="G1518" s="215"/>
      <c r="H1518" s="89"/>
      <c r="I1518" s="90"/>
      <c r="J1518" s="12"/>
    </row>
    <row r="1519" spans="3:10" ht="21" hidden="1" customHeight="1" x14ac:dyDescent="0.25">
      <c r="C1519" s="214"/>
      <c r="D1519" s="215"/>
      <c r="E1519" s="215"/>
      <c r="F1519" s="215"/>
      <c r="G1519" s="215"/>
      <c r="H1519" s="89"/>
      <c r="I1519" s="90"/>
      <c r="J1519" s="12"/>
    </row>
    <row r="1520" spans="3:10" ht="21" hidden="1" customHeight="1" x14ac:dyDescent="0.25">
      <c r="C1520" s="214"/>
      <c r="D1520" s="215"/>
      <c r="E1520" s="215"/>
      <c r="F1520" s="215"/>
      <c r="G1520" s="215"/>
      <c r="H1520" s="89"/>
      <c r="I1520" s="90"/>
      <c r="J1520" s="12"/>
    </row>
    <row r="1521" spans="3:10" ht="21" hidden="1" customHeight="1" x14ac:dyDescent="0.25">
      <c r="C1521" s="214"/>
      <c r="D1521" s="215"/>
      <c r="E1521" s="215"/>
      <c r="F1521" s="215"/>
      <c r="G1521" s="215"/>
      <c r="H1521" s="89"/>
      <c r="I1521" s="90"/>
      <c r="J1521" s="12"/>
    </row>
    <row r="1522" spans="3:10" ht="21" hidden="1" customHeight="1" x14ac:dyDescent="0.25">
      <c r="C1522" s="214"/>
      <c r="D1522" s="215"/>
      <c r="E1522" s="215"/>
      <c r="F1522" s="215"/>
      <c r="G1522" s="215"/>
      <c r="H1522" s="89"/>
      <c r="I1522" s="90"/>
      <c r="J1522" s="12"/>
    </row>
    <row r="1523" spans="3:10" ht="21" hidden="1" customHeight="1" x14ac:dyDescent="0.25">
      <c r="C1523" s="214"/>
      <c r="D1523" s="215"/>
      <c r="E1523" s="215"/>
      <c r="F1523" s="215"/>
      <c r="G1523" s="215"/>
      <c r="H1523" s="89"/>
      <c r="I1523" s="90"/>
      <c r="J1523" s="12"/>
    </row>
    <row r="1524" spans="3:10" ht="21" hidden="1" customHeight="1" x14ac:dyDescent="0.25">
      <c r="C1524" s="214"/>
      <c r="D1524" s="215"/>
      <c r="E1524" s="215"/>
      <c r="F1524" s="215"/>
      <c r="G1524" s="215"/>
      <c r="H1524" s="89"/>
      <c r="I1524" s="90"/>
      <c r="J1524" s="12"/>
    </row>
    <row r="1525" spans="3:10" ht="21" hidden="1" customHeight="1" x14ac:dyDescent="0.25">
      <c r="C1525" s="214"/>
      <c r="D1525" s="215"/>
      <c r="E1525" s="215"/>
      <c r="F1525" s="215"/>
      <c r="G1525" s="215"/>
      <c r="H1525" s="89"/>
      <c r="I1525" s="90"/>
      <c r="J1525" s="12"/>
    </row>
    <row r="1526" spans="3:10" ht="21" hidden="1" customHeight="1" x14ac:dyDescent="0.25">
      <c r="C1526" s="214"/>
      <c r="D1526" s="215"/>
      <c r="E1526" s="215"/>
      <c r="F1526" s="215"/>
      <c r="G1526" s="215"/>
      <c r="H1526" s="89"/>
      <c r="I1526" s="90"/>
      <c r="J1526" s="12"/>
    </row>
    <row r="1527" spans="3:10" ht="21" hidden="1" customHeight="1" x14ac:dyDescent="0.25">
      <c r="C1527" s="214"/>
      <c r="D1527" s="215"/>
      <c r="E1527" s="215"/>
      <c r="F1527" s="215"/>
      <c r="G1527" s="215"/>
      <c r="H1527" s="89"/>
      <c r="I1527" s="90"/>
      <c r="J1527" s="12"/>
    </row>
    <row r="1528" spans="3:10" ht="21" hidden="1" customHeight="1" x14ac:dyDescent="0.25">
      <c r="C1528" s="214"/>
      <c r="D1528" s="215"/>
      <c r="E1528" s="215"/>
      <c r="F1528" s="215"/>
      <c r="G1528" s="215"/>
      <c r="H1528" s="89"/>
      <c r="I1528" s="90"/>
      <c r="J1528" s="12"/>
    </row>
    <row r="1529" spans="3:10" ht="21" hidden="1" customHeight="1" x14ac:dyDescent="0.25">
      <c r="C1529" s="214"/>
      <c r="D1529" s="215"/>
      <c r="E1529" s="215"/>
      <c r="F1529" s="215"/>
      <c r="G1529" s="215"/>
      <c r="H1529" s="89"/>
      <c r="I1529" s="90"/>
      <c r="J1529" s="12"/>
    </row>
    <row r="1530" spans="3:10" ht="21" hidden="1" customHeight="1" x14ac:dyDescent="0.25">
      <c r="C1530" s="214"/>
      <c r="D1530" s="215"/>
      <c r="E1530" s="215"/>
      <c r="F1530" s="215"/>
      <c r="G1530" s="215"/>
      <c r="H1530" s="89"/>
      <c r="I1530" s="90"/>
      <c r="J1530" s="12"/>
    </row>
    <row r="1531" spans="3:10" ht="21" hidden="1" customHeight="1" x14ac:dyDescent="0.25">
      <c r="C1531" s="214"/>
      <c r="D1531" s="215"/>
      <c r="E1531" s="215"/>
      <c r="F1531" s="215"/>
      <c r="G1531" s="215"/>
      <c r="H1531" s="89"/>
      <c r="I1531" s="90"/>
      <c r="J1531" s="12"/>
    </row>
    <row r="1532" spans="3:10" ht="21" hidden="1" customHeight="1" x14ac:dyDescent="0.25">
      <c r="C1532" s="214"/>
      <c r="D1532" s="215"/>
      <c r="E1532" s="215"/>
      <c r="F1532" s="215"/>
      <c r="G1532" s="215"/>
      <c r="H1532" s="89"/>
      <c r="I1532" s="90"/>
      <c r="J1532" s="12"/>
    </row>
    <row r="1533" spans="3:10" ht="21" hidden="1" customHeight="1" x14ac:dyDescent="0.25">
      <c r="C1533" s="214"/>
      <c r="D1533" s="215"/>
      <c r="E1533" s="215"/>
      <c r="F1533" s="215"/>
      <c r="G1533" s="215"/>
      <c r="H1533" s="89"/>
      <c r="I1533" s="90"/>
      <c r="J1533" s="12"/>
    </row>
    <row r="1534" spans="3:10" ht="21" hidden="1" customHeight="1" x14ac:dyDescent="0.25">
      <c r="C1534" s="214"/>
      <c r="D1534" s="215"/>
      <c r="E1534" s="215"/>
      <c r="F1534" s="215"/>
      <c r="G1534" s="215"/>
      <c r="H1534" s="89"/>
      <c r="I1534" s="90"/>
      <c r="J1534" s="12"/>
    </row>
    <row r="1535" spans="3:10" ht="21" hidden="1" customHeight="1" x14ac:dyDescent="0.25">
      <c r="C1535" s="214"/>
      <c r="D1535" s="215"/>
      <c r="E1535" s="215"/>
      <c r="F1535" s="215"/>
      <c r="G1535" s="215"/>
      <c r="H1535" s="89"/>
      <c r="I1535" s="90"/>
      <c r="J1535" s="12"/>
    </row>
    <row r="1536" spans="3:10" ht="21" hidden="1" customHeight="1" x14ac:dyDescent="0.25">
      <c r="C1536" s="214"/>
      <c r="D1536" s="215"/>
      <c r="E1536" s="215"/>
      <c r="F1536" s="215"/>
      <c r="G1536" s="215"/>
      <c r="H1536" s="89"/>
      <c r="I1536" s="90"/>
      <c r="J1536" s="12"/>
    </row>
    <row r="1537" spans="3:10" ht="21" hidden="1" customHeight="1" x14ac:dyDescent="0.25">
      <c r="C1537" s="214"/>
      <c r="D1537" s="215"/>
      <c r="E1537" s="215"/>
      <c r="F1537" s="215"/>
      <c r="G1537" s="215"/>
      <c r="H1537" s="89"/>
      <c r="I1537" s="90"/>
      <c r="J1537" s="12"/>
    </row>
    <row r="1538" spans="3:10" ht="21" hidden="1" customHeight="1" x14ac:dyDescent="0.25">
      <c r="C1538" s="214"/>
      <c r="D1538" s="215"/>
      <c r="E1538" s="215"/>
      <c r="F1538" s="215"/>
      <c r="G1538" s="215"/>
      <c r="H1538" s="89"/>
      <c r="I1538" s="90"/>
      <c r="J1538" s="12"/>
    </row>
    <row r="1539" spans="3:10" ht="21" hidden="1" customHeight="1" x14ac:dyDescent="0.25">
      <c r="C1539" s="214"/>
      <c r="D1539" s="215"/>
      <c r="E1539" s="215"/>
      <c r="F1539" s="215"/>
      <c r="G1539" s="215"/>
      <c r="H1539" s="89"/>
      <c r="I1539" s="90"/>
      <c r="J1539" s="12"/>
    </row>
    <row r="1540" spans="3:10" ht="21" hidden="1" customHeight="1" x14ac:dyDescent="0.25">
      <c r="C1540" s="214"/>
      <c r="D1540" s="215"/>
      <c r="E1540" s="215"/>
      <c r="F1540" s="215"/>
      <c r="G1540" s="215"/>
      <c r="H1540" s="89"/>
      <c r="I1540" s="90"/>
      <c r="J1540" s="12"/>
    </row>
    <row r="1541" spans="3:10" ht="21" hidden="1" customHeight="1" x14ac:dyDescent="0.25">
      <c r="C1541" s="214"/>
      <c r="D1541" s="215"/>
      <c r="E1541" s="215"/>
      <c r="F1541" s="215"/>
      <c r="G1541" s="215"/>
      <c r="H1541" s="89"/>
      <c r="I1541" s="90"/>
      <c r="J1541" s="12"/>
    </row>
    <row r="1542" spans="3:10" ht="21" hidden="1" customHeight="1" x14ac:dyDescent="0.25">
      <c r="C1542" s="214"/>
      <c r="D1542" s="215"/>
      <c r="E1542" s="215"/>
      <c r="F1542" s="215"/>
      <c r="G1542" s="215"/>
      <c r="H1542" s="89"/>
      <c r="I1542" s="90"/>
      <c r="J1542" s="12"/>
    </row>
    <row r="1543" spans="3:10" ht="21" hidden="1" customHeight="1" x14ac:dyDescent="0.25">
      <c r="C1543" s="214"/>
      <c r="D1543" s="215"/>
      <c r="E1543" s="215"/>
      <c r="F1543" s="215"/>
      <c r="G1543" s="215"/>
      <c r="H1543" s="89"/>
      <c r="I1543" s="90"/>
      <c r="J1543" s="12"/>
    </row>
    <row r="1544" spans="3:10" ht="21" hidden="1" customHeight="1" x14ac:dyDescent="0.25">
      <c r="C1544" s="214"/>
      <c r="D1544" s="215"/>
      <c r="E1544" s="215"/>
      <c r="F1544" s="215"/>
      <c r="G1544" s="215"/>
      <c r="H1544" s="89"/>
      <c r="I1544" s="90"/>
      <c r="J1544" s="12"/>
    </row>
    <row r="1545" spans="3:10" ht="21" hidden="1" customHeight="1" x14ac:dyDescent="0.25">
      <c r="C1545" s="214"/>
      <c r="D1545" s="215"/>
      <c r="E1545" s="215"/>
      <c r="F1545" s="215"/>
      <c r="G1545" s="215"/>
      <c r="H1545" s="89"/>
      <c r="I1545" s="90"/>
      <c r="J1545" s="12"/>
    </row>
    <row r="1546" spans="3:10" ht="21" hidden="1" customHeight="1" x14ac:dyDescent="0.25">
      <c r="C1546" s="214"/>
      <c r="D1546" s="215"/>
      <c r="E1546" s="215"/>
      <c r="F1546" s="215"/>
      <c r="G1546" s="215"/>
      <c r="H1546" s="89"/>
      <c r="I1546" s="90"/>
      <c r="J1546" s="12"/>
    </row>
    <row r="1547" spans="3:10" ht="21" hidden="1" customHeight="1" x14ac:dyDescent="0.25">
      <c r="C1547" s="214"/>
      <c r="D1547" s="215"/>
      <c r="E1547" s="215"/>
      <c r="F1547" s="215"/>
      <c r="G1547" s="215"/>
      <c r="H1547" s="89"/>
      <c r="I1547" s="90"/>
      <c r="J1547" s="12"/>
    </row>
    <row r="1548" spans="3:10" ht="21" hidden="1" customHeight="1" x14ac:dyDescent="0.25">
      <c r="C1548" s="214"/>
      <c r="D1548" s="215"/>
      <c r="E1548" s="215"/>
      <c r="F1548" s="215"/>
      <c r="G1548" s="215"/>
      <c r="H1548" s="89"/>
      <c r="I1548" s="90"/>
      <c r="J1548" s="12"/>
    </row>
    <row r="1549" spans="3:10" ht="21" hidden="1" customHeight="1" x14ac:dyDescent="0.25">
      <c r="C1549" s="214"/>
      <c r="D1549" s="215"/>
      <c r="E1549" s="215"/>
      <c r="F1549" s="215"/>
      <c r="G1549" s="215"/>
      <c r="H1549" s="89"/>
      <c r="I1549" s="90"/>
      <c r="J1549" s="12"/>
    </row>
    <row r="1550" spans="3:10" ht="21" hidden="1" customHeight="1" x14ac:dyDescent="0.25">
      <c r="C1550" s="214"/>
      <c r="D1550" s="215"/>
      <c r="E1550" s="215"/>
      <c r="F1550" s="215"/>
      <c r="G1550" s="215"/>
      <c r="H1550" s="89"/>
      <c r="I1550" s="90"/>
      <c r="J1550" s="12"/>
    </row>
    <row r="1551" spans="3:10" ht="21" hidden="1" customHeight="1" x14ac:dyDescent="0.25">
      <c r="C1551" s="214"/>
      <c r="D1551" s="215"/>
      <c r="E1551" s="215"/>
      <c r="F1551" s="215"/>
      <c r="G1551" s="215"/>
      <c r="H1551" s="89"/>
      <c r="I1551" s="90"/>
      <c r="J1551" s="12"/>
    </row>
    <row r="1552" spans="3:10" ht="21" hidden="1" customHeight="1" x14ac:dyDescent="0.25">
      <c r="C1552" s="214"/>
      <c r="D1552" s="215"/>
      <c r="E1552" s="215"/>
      <c r="F1552" s="215"/>
      <c r="G1552" s="215"/>
      <c r="H1552" s="89"/>
      <c r="I1552" s="90"/>
      <c r="J1552" s="12"/>
    </row>
    <row r="1553" spans="3:10" ht="21" hidden="1" customHeight="1" x14ac:dyDescent="0.25">
      <c r="C1553" s="214"/>
      <c r="D1553" s="215"/>
      <c r="E1553" s="215"/>
      <c r="F1553" s="215"/>
      <c r="G1553" s="215"/>
      <c r="H1553" s="89"/>
      <c r="I1553" s="90"/>
      <c r="J1553" s="12"/>
    </row>
    <row r="1554" spans="3:10" ht="21" hidden="1" customHeight="1" x14ac:dyDescent="0.25">
      <c r="C1554" s="214"/>
      <c r="D1554" s="215"/>
      <c r="E1554" s="215"/>
      <c r="F1554" s="215"/>
      <c r="G1554" s="215"/>
      <c r="H1554" s="89"/>
      <c r="I1554" s="90"/>
      <c r="J1554" s="12"/>
    </row>
    <row r="1555" spans="3:10" ht="21" hidden="1" customHeight="1" x14ac:dyDescent="0.25">
      <c r="C1555" s="214"/>
      <c r="D1555" s="215"/>
      <c r="E1555" s="215"/>
      <c r="F1555" s="215"/>
      <c r="G1555" s="215"/>
      <c r="H1555" s="89"/>
      <c r="I1555" s="90"/>
      <c r="J1555" s="12"/>
    </row>
    <row r="1556" spans="3:10" ht="21" hidden="1" customHeight="1" x14ac:dyDescent="0.25">
      <c r="C1556" s="214"/>
      <c r="D1556" s="215"/>
      <c r="E1556" s="215"/>
      <c r="F1556" s="215"/>
      <c r="G1556" s="215"/>
      <c r="H1556" s="89"/>
      <c r="I1556" s="90"/>
      <c r="J1556" s="12"/>
    </row>
    <row r="1557" spans="3:10" ht="21" hidden="1" customHeight="1" x14ac:dyDescent="0.25">
      <c r="C1557" s="214"/>
      <c r="D1557" s="215"/>
      <c r="E1557" s="215"/>
      <c r="F1557" s="215"/>
      <c r="G1557" s="215"/>
      <c r="H1557" s="89"/>
      <c r="I1557" s="90"/>
      <c r="J1557" s="12"/>
    </row>
    <row r="1558" spans="3:10" ht="21" hidden="1" customHeight="1" x14ac:dyDescent="0.25">
      <c r="C1558" s="214"/>
      <c r="D1558" s="215"/>
      <c r="E1558" s="215"/>
      <c r="F1558" s="215"/>
      <c r="G1558" s="215"/>
      <c r="H1558" s="89"/>
      <c r="I1558" s="90"/>
      <c r="J1558" s="12"/>
    </row>
    <row r="1559" spans="3:10" ht="21" hidden="1" customHeight="1" x14ac:dyDescent="0.25">
      <c r="C1559" s="214"/>
      <c r="D1559" s="215"/>
      <c r="E1559" s="215"/>
      <c r="F1559" s="215"/>
      <c r="G1559" s="215"/>
      <c r="H1559" s="89"/>
      <c r="I1559" s="90"/>
      <c r="J1559" s="12"/>
    </row>
    <row r="1560" spans="3:10" ht="21" hidden="1" customHeight="1" x14ac:dyDescent="0.25">
      <c r="C1560" s="214"/>
      <c r="D1560" s="215"/>
      <c r="E1560" s="215"/>
      <c r="F1560" s="215"/>
      <c r="G1560" s="215"/>
      <c r="H1560" s="89"/>
      <c r="I1560" s="90"/>
      <c r="J1560" s="12"/>
    </row>
    <row r="1561" spans="3:10" ht="21" hidden="1" customHeight="1" x14ac:dyDescent="0.25">
      <c r="C1561" s="214"/>
      <c r="D1561" s="215"/>
      <c r="E1561" s="215"/>
      <c r="F1561" s="215"/>
      <c r="G1561" s="215"/>
      <c r="H1561" s="89"/>
      <c r="I1561" s="90"/>
      <c r="J1561" s="12"/>
    </row>
    <row r="1562" spans="3:10" ht="21" hidden="1" customHeight="1" x14ac:dyDescent="0.25">
      <c r="C1562" s="214"/>
      <c r="D1562" s="215"/>
      <c r="E1562" s="215"/>
      <c r="F1562" s="215"/>
      <c r="G1562" s="215"/>
      <c r="H1562" s="89"/>
      <c r="I1562" s="90"/>
      <c r="J1562" s="12"/>
    </row>
    <row r="1563" spans="3:10" ht="21" hidden="1" customHeight="1" x14ac:dyDescent="0.25">
      <c r="C1563" s="214"/>
      <c r="D1563" s="215"/>
      <c r="E1563" s="215"/>
      <c r="F1563" s="215"/>
      <c r="G1563" s="215"/>
      <c r="H1563" s="89"/>
      <c r="I1563" s="90"/>
      <c r="J1563" s="12"/>
    </row>
    <row r="1564" spans="3:10" ht="21" hidden="1" customHeight="1" x14ac:dyDescent="0.25">
      <c r="C1564" s="214"/>
      <c r="D1564" s="215"/>
      <c r="E1564" s="215"/>
      <c r="F1564" s="215"/>
      <c r="G1564" s="215"/>
      <c r="H1564" s="89"/>
      <c r="I1564" s="90"/>
      <c r="J1564" s="12"/>
    </row>
    <row r="1565" spans="3:10" ht="21" hidden="1" customHeight="1" x14ac:dyDescent="0.25">
      <c r="C1565" s="214"/>
      <c r="D1565" s="215"/>
      <c r="E1565" s="215"/>
      <c r="F1565" s="215"/>
      <c r="G1565" s="215"/>
      <c r="H1565" s="89"/>
      <c r="I1565" s="90"/>
      <c r="J1565" s="12"/>
    </row>
    <row r="1566" spans="3:10" ht="21" hidden="1" customHeight="1" x14ac:dyDescent="0.25">
      <c r="C1566" s="214"/>
      <c r="D1566" s="215"/>
      <c r="E1566" s="215"/>
      <c r="F1566" s="215"/>
      <c r="G1566" s="215"/>
      <c r="H1566" s="89"/>
      <c r="I1566" s="90"/>
      <c r="J1566" s="12"/>
    </row>
    <row r="1567" spans="3:10" ht="21" hidden="1" customHeight="1" x14ac:dyDescent="0.25">
      <c r="C1567" s="214"/>
      <c r="D1567" s="215"/>
      <c r="E1567" s="215"/>
      <c r="F1567" s="215"/>
      <c r="G1567" s="215"/>
      <c r="H1567" s="89"/>
      <c r="I1567" s="90"/>
      <c r="J1567" s="12"/>
    </row>
    <row r="1568" spans="3:10" ht="21" hidden="1" customHeight="1" x14ac:dyDescent="0.25">
      <c r="C1568" s="214"/>
      <c r="D1568" s="215"/>
      <c r="E1568" s="215"/>
      <c r="F1568" s="215"/>
      <c r="G1568" s="215"/>
      <c r="H1568" s="89"/>
      <c r="I1568" s="90"/>
      <c r="J1568" s="12"/>
    </row>
    <row r="1569" spans="3:10" ht="21" hidden="1" customHeight="1" x14ac:dyDescent="0.25">
      <c r="C1569" s="214"/>
      <c r="D1569" s="215"/>
      <c r="E1569" s="215"/>
      <c r="F1569" s="215"/>
      <c r="G1569" s="215"/>
      <c r="H1569" s="89"/>
      <c r="I1569" s="90"/>
      <c r="J1569" s="12"/>
    </row>
    <row r="1570" spans="3:10" ht="21" hidden="1" customHeight="1" x14ac:dyDescent="0.25">
      <c r="C1570" s="214"/>
      <c r="D1570" s="215"/>
      <c r="E1570" s="215"/>
      <c r="F1570" s="215"/>
      <c r="G1570" s="215"/>
      <c r="H1570" s="89"/>
      <c r="I1570" s="90"/>
      <c r="J1570" s="12"/>
    </row>
    <row r="1571" spans="3:10" ht="21" hidden="1" customHeight="1" x14ac:dyDescent="0.25">
      <c r="C1571" s="214"/>
      <c r="D1571" s="215"/>
      <c r="E1571" s="215"/>
      <c r="F1571" s="215"/>
      <c r="G1571" s="215"/>
      <c r="H1571" s="89"/>
      <c r="I1571" s="90"/>
      <c r="J1571" s="12"/>
    </row>
    <row r="1572" spans="3:10" ht="21" hidden="1" customHeight="1" x14ac:dyDescent="0.25">
      <c r="C1572" s="214"/>
      <c r="D1572" s="215"/>
      <c r="E1572" s="215"/>
      <c r="F1572" s="215"/>
      <c r="G1572" s="215"/>
      <c r="H1572" s="89"/>
      <c r="I1572" s="90"/>
      <c r="J1572" s="12"/>
    </row>
    <row r="1573" spans="3:10" ht="21" hidden="1" customHeight="1" x14ac:dyDescent="0.25">
      <c r="C1573" s="214"/>
      <c r="D1573" s="215"/>
      <c r="E1573" s="215"/>
      <c r="F1573" s="215"/>
      <c r="G1573" s="215"/>
      <c r="H1573" s="89"/>
      <c r="I1573" s="90"/>
      <c r="J1573" s="12"/>
    </row>
    <row r="1574" spans="3:10" ht="21" hidden="1" customHeight="1" x14ac:dyDescent="0.25">
      <c r="C1574" s="214"/>
      <c r="D1574" s="215"/>
      <c r="E1574" s="215"/>
      <c r="F1574" s="215"/>
      <c r="G1574" s="215"/>
      <c r="H1574" s="89"/>
      <c r="I1574" s="90"/>
      <c r="J1574" s="12"/>
    </row>
    <row r="1575" spans="3:10" ht="21" hidden="1" customHeight="1" x14ac:dyDescent="0.25">
      <c r="C1575" s="214"/>
      <c r="D1575" s="215"/>
      <c r="E1575" s="215"/>
      <c r="F1575" s="215"/>
      <c r="G1575" s="215"/>
      <c r="H1575" s="89"/>
      <c r="I1575" s="90"/>
      <c r="J1575" s="12"/>
    </row>
    <row r="1576" spans="3:10" ht="21" hidden="1" customHeight="1" x14ac:dyDescent="0.25">
      <c r="C1576" s="214"/>
      <c r="D1576" s="215"/>
      <c r="E1576" s="215"/>
      <c r="F1576" s="215"/>
      <c r="G1576" s="215"/>
      <c r="H1576" s="89"/>
      <c r="I1576" s="90"/>
      <c r="J1576" s="12"/>
    </row>
    <row r="1577" spans="3:10" ht="21" hidden="1" customHeight="1" x14ac:dyDescent="0.25">
      <c r="C1577" s="214"/>
      <c r="D1577" s="215"/>
      <c r="E1577" s="215"/>
      <c r="F1577" s="215"/>
      <c r="G1577" s="215"/>
      <c r="H1577" s="89"/>
      <c r="I1577" s="90"/>
      <c r="J1577" s="12"/>
    </row>
    <row r="1578" spans="3:10" ht="21" hidden="1" customHeight="1" x14ac:dyDescent="0.25">
      <c r="C1578" s="214"/>
      <c r="D1578" s="215"/>
      <c r="E1578" s="215"/>
      <c r="F1578" s="215"/>
      <c r="G1578" s="215"/>
      <c r="H1578" s="89"/>
      <c r="I1578" s="90"/>
      <c r="J1578" s="12"/>
    </row>
    <row r="1579" spans="3:10" ht="21" hidden="1" customHeight="1" x14ac:dyDescent="0.25">
      <c r="C1579" s="214"/>
      <c r="D1579" s="215"/>
      <c r="E1579" s="215"/>
      <c r="F1579" s="215"/>
      <c r="G1579" s="215"/>
      <c r="H1579" s="89"/>
      <c r="I1579" s="90"/>
      <c r="J1579" s="12"/>
    </row>
    <row r="1580" spans="3:10" ht="21" hidden="1" customHeight="1" x14ac:dyDescent="0.25">
      <c r="C1580" s="214"/>
      <c r="D1580" s="215"/>
      <c r="E1580" s="215"/>
      <c r="F1580" s="215"/>
      <c r="G1580" s="215"/>
      <c r="H1580" s="89"/>
      <c r="I1580" s="90"/>
      <c r="J1580" s="12"/>
    </row>
    <row r="1581" spans="3:10" ht="21" hidden="1" customHeight="1" x14ac:dyDescent="0.25">
      <c r="C1581" s="214"/>
      <c r="D1581" s="215"/>
      <c r="E1581" s="215"/>
      <c r="F1581" s="215"/>
      <c r="G1581" s="215"/>
      <c r="H1581" s="89"/>
      <c r="I1581" s="90"/>
      <c r="J1581" s="12"/>
    </row>
    <row r="1582" spans="3:10" ht="21" hidden="1" customHeight="1" x14ac:dyDescent="0.25">
      <c r="C1582" s="214"/>
      <c r="D1582" s="215"/>
      <c r="E1582" s="215"/>
      <c r="F1582" s="215"/>
      <c r="G1582" s="215"/>
      <c r="H1582" s="89"/>
      <c r="I1582" s="90"/>
      <c r="J1582" s="12"/>
    </row>
    <row r="1583" spans="3:10" ht="21" hidden="1" customHeight="1" x14ac:dyDescent="0.25">
      <c r="C1583" s="214"/>
      <c r="D1583" s="215"/>
      <c r="E1583" s="215"/>
      <c r="F1583" s="215"/>
      <c r="G1583" s="215"/>
      <c r="H1583" s="89"/>
      <c r="I1583" s="90"/>
      <c r="J1583" s="12"/>
    </row>
    <row r="1584" spans="3:10" ht="21" hidden="1" customHeight="1" x14ac:dyDescent="0.25">
      <c r="C1584" s="214"/>
      <c r="D1584" s="215"/>
      <c r="E1584" s="215"/>
      <c r="F1584" s="215"/>
      <c r="G1584" s="215"/>
      <c r="H1584" s="89"/>
      <c r="I1584" s="90"/>
      <c r="J1584" s="12"/>
    </row>
    <row r="1585" spans="3:10" ht="21" hidden="1" customHeight="1" x14ac:dyDescent="0.25">
      <c r="C1585" s="214"/>
      <c r="D1585" s="215"/>
      <c r="E1585" s="215"/>
      <c r="F1585" s="215"/>
      <c r="G1585" s="215"/>
      <c r="H1585" s="89"/>
      <c r="I1585" s="90"/>
      <c r="J1585" s="12"/>
    </row>
    <row r="1586" spans="3:10" ht="21" hidden="1" customHeight="1" x14ac:dyDescent="0.25">
      <c r="C1586" s="214"/>
      <c r="D1586" s="215"/>
      <c r="E1586" s="215"/>
      <c r="F1586" s="215"/>
      <c r="G1586" s="215"/>
      <c r="H1586" s="89"/>
      <c r="I1586" s="90"/>
      <c r="J1586" s="12"/>
    </row>
    <row r="1587" spans="3:10" ht="21" hidden="1" customHeight="1" x14ac:dyDescent="0.25">
      <c r="C1587" s="214"/>
      <c r="D1587" s="215"/>
      <c r="E1587" s="215"/>
      <c r="F1587" s="215"/>
      <c r="G1587" s="215"/>
      <c r="H1587" s="89"/>
      <c r="I1587" s="90"/>
      <c r="J1587" s="12"/>
    </row>
    <row r="1588" spans="3:10" ht="21" hidden="1" customHeight="1" x14ac:dyDescent="0.25">
      <c r="C1588" s="214"/>
      <c r="D1588" s="215"/>
      <c r="E1588" s="215"/>
      <c r="F1588" s="215"/>
      <c r="G1588" s="215"/>
      <c r="H1588" s="89"/>
      <c r="I1588" s="90"/>
      <c r="J1588" s="12"/>
    </row>
    <row r="1589" spans="3:10" ht="21" hidden="1" customHeight="1" x14ac:dyDescent="0.25">
      <c r="C1589" s="214"/>
      <c r="D1589" s="215"/>
      <c r="E1589" s="215"/>
      <c r="F1589" s="215"/>
      <c r="G1589" s="215"/>
      <c r="H1589" s="89"/>
      <c r="I1589" s="90"/>
      <c r="J1589" s="12"/>
    </row>
    <row r="1590" spans="3:10" ht="21" hidden="1" customHeight="1" x14ac:dyDescent="0.25">
      <c r="C1590" s="214"/>
      <c r="D1590" s="215"/>
      <c r="E1590" s="215"/>
      <c r="F1590" s="215"/>
      <c r="G1590" s="215"/>
      <c r="H1590" s="89"/>
      <c r="I1590" s="90"/>
      <c r="J1590" s="12"/>
    </row>
    <row r="1591" spans="3:10" ht="21" hidden="1" customHeight="1" x14ac:dyDescent="0.25">
      <c r="C1591" s="214"/>
      <c r="D1591" s="215"/>
      <c r="E1591" s="215"/>
      <c r="F1591" s="215"/>
      <c r="G1591" s="215"/>
      <c r="H1591" s="89"/>
      <c r="I1591" s="90"/>
      <c r="J1591" s="12"/>
    </row>
    <row r="1592" spans="3:10" ht="21" hidden="1" customHeight="1" x14ac:dyDescent="0.25">
      <c r="C1592" s="214"/>
      <c r="D1592" s="215"/>
      <c r="E1592" s="215"/>
      <c r="F1592" s="215"/>
      <c r="G1592" s="215"/>
      <c r="H1592" s="89"/>
      <c r="I1592" s="90"/>
      <c r="J1592" s="12"/>
    </row>
    <row r="1593" spans="3:10" ht="21" hidden="1" customHeight="1" x14ac:dyDescent="0.25">
      <c r="C1593" s="214"/>
      <c r="D1593" s="215"/>
      <c r="E1593" s="215"/>
      <c r="F1593" s="215"/>
      <c r="G1593" s="215"/>
      <c r="H1593" s="89"/>
      <c r="I1593" s="90"/>
      <c r="J1593" s="12"/>
    </row>
    <row r="1594" spans="3:10" ht="21" hidden="1" customHeight="1" x14ac:dyDescent="0.25">
      <c r="C1594" s="214"/>
      <c r="D1594" s="215"/>
      <c r="E1594" s="215"/>
      <c r="F1594" s="215"/>
      <c r="G1594" s="215"/>
      <c r="H1594" s="89"/>
      <c r="I1594" s="90"/>
      <c r="J1594" s="12"/>
    </row>
    <row r="1595" spans="3:10" ht="21" hidden="1" customHeight="1" x14ac:dyDescent="0.25">
      <c r="C1595" s="214"/>
      <c r="D1595" s="215"/>
      <c r="E1595" s="215"/>
      <c r="F1595" s="215"/>
      <c r="G1595" s="215"/>
      <c r="H1595" s="89"/>
      <c r="I1595" s="90"/>
      <c r="J1595" s="12"/>
    </row>
    <row r="1596" spans="3:10" ht="21" hidden="1" customHeight="1" x14ac:dyDescent="0.25">
      <c r="C1596" s="214"/>
      <c r="D1596" s="215"/>
      <c r="E1596" s="215"/>
      <c r="F1596" s="215"/>
      <c r="G1596" s="215"/>
      <c r="H1596" s="89"/>
      <c r="I1596" s="90"/>
      <c r="J1596" s="12"/>
    </row>
    <row r="1597" spans="3:10" ht="21" hidden="1" customHeight="1" x14ac:dyDescent="0.25">
      <c r="C1597" s="214"/>
      <c r="D1597" s="215"/>
      <c r="E1597" s="215"/>
      <c r="F1597" s="215"/>
      <c r="G1597" s="215"/>
      <c r="H1597" s="89"/>
      <c r="I1597" s="90"/>
      <c r="J1597" s="12"/>
    </row>
    <row r="1598" spans="3:10" ht="21" hidden="1" customHeight="1" x14ac:dyDescent="0.25">
      <c r="C1598" s="214"/>
      <c r="D1598" s="215"/>
      <c r="E1598" s="215"/>
      <c r="F1598" s="215"/>
      <c r="G1598" s="215"/>
      <c r="H1598" s="89"/>
      <c r="I1598" s="90"/>
      <c r="J1598" s="12"/>
    </row>
    <row r="1599" spans="3:10" ht="21" hidden="1" customHeight="1" x14ac:dyDescent="0.25">
      <c r="C1599" s="214"/>
      <c r="D1599" s="215"/>
      <c r="E1599" s="215"/>
      <c r="F1599" s="215"/>
      <c r="G1599" s="215"/>
      <c r="H1599" s="89"/>
      <c r="I1599" s="90"/>
      <c r="J1599" s="12"/>
    </row>
    <row r="1600" spans="3:10" ht="21" hidden="1" customHeight="1" x14ac:dyDescent="0.25">
      <c r="C1600" s="214"/>
      <c r="D1600" s="215"/>
      <c r="E1600" s="215"/>
      <c r="F1600" s="215"/>
      <c r="G1600" s="215"/>
      <c r="H1600" s="89"/>
      <c r="I1600" s="90"/>
      <c r="J1600" s="12"/>
    </row>
    <row r="1601" spans="3:10" ht="21" hidden="1" customHeight="1" x14ac:dyDescent="0.25">
      <c r="C1601" s="214"/>
      <c r="D1601" s="215"/>
      <c r="E1601" s="215"/>
      <c r="F1601" s="215"/>
      <c r="G1601" s="215"/>
      <c r="H1601" s="89"/>
      <c r="I1601" s="90"/>
      <c r="J1601" s="12"/>
    </row>
    <row r="1602" spans="3:10" ht="21" hidden="1" customHeight="1" x14ac:dyDescent="0.25">
      <c r="C1602" s="214"/>
      <c r="D1602" s="215"/>
      <c r="E1602" s="215"/>
      <c r="F1602" s="215"/>
      <c r="G1602" s="215"/>
      <c r="H1602" s="89"/>
      <c r="I1602" s="90"/>
      <c r="J1602" s="12"/>
    </row>
    <row r="1603" spans="3:10" ht="21" hidden="1" customHeight="1" x14ac:dyDescent="0.25">
      <c r="C1603" s="214"/>
      <c r="D1603" s="215"/>
      <c r="E1603" s="215"/>
      <c r="F1603" s="215"/>
      <c r="G1603" s="215"/>
      <c r="H1603" s="89"/>
      <c r="I1603" s="90"/>
      <c r="J1603" s="12"/>
    </row>
    <row r="1604" spans="3:10" ht="21" hidden="1" customHeight="1" x14ac:dyDescent="0.25">
      <c r="C1604" s="214"/>
      <c r="D1604" s="215"/>
      <c r="E1604" s="215"/>
      <c r="F1604" s="215"/>
      <c r="G1604" s="215"/>
      <c r="H1604" s="89"/>
      <c r="I1604" s="90"/>
      <c r="J1604" s="12"/>
    </row>
    <row r="1605" spans="3:10" ht="21" hidden="1" customHeight="1" x14ac:dyDescent="0.25">
      <c r="C1605" s="214"/>
      <c r="D1605" s="215"/>
      <c r="E1605" s="215"/>
      <c r="F1605" s="215"/>
      <c r="G1605" s="215"/>
      <c r="H1605" s="89"/>
      <c r="I1605" s="90"/>
      <c r="J1605" s="12"/>
    </row>
    <row r="1606" spans="3:10" ht="21" hidden="1" customHeight="1" x14ac:dyDescent="0.25">
      <c r="C1606" s="214"/>
      <c r="D1606" s="215"/>
      <c r="E1606" s="215"/>
      <c r="F1606" s="215"/>
      <c r="G1606" s="215"/>
      <c r="H1606" s="89"/>
      <c r="I1606" s="90"/>
      <c r="J1606" s="12"/>
    </row>
    <row r="1607" spans="3:10" ht="21" hidden="1" customHeight="1" x14ac:dyDescent="0.25">
      <c r="C1607" s="214"/>
      <c r="D1607" s="215"/>
      <c r="E1607" s="215"/>
      <c r="F1607" s="215"/>
      <c r="G1607" s="215"/>
      <c r="H1607" s="89"/>
      <c r="I1607" s="90"/>
      <c r="J1607" s="12"/>
    </row>
    <row r="1608" spans="3:10" ht="21" hidden="1" customHeight="1" x14ac:dyDescent="0.25">
      <c r="C1608" s="214"/>
      <c r="D1608" s="215"/>
      <c r="E1608" s="215"/>
      <c r="F1608" s="215"/>
      <c r="G1608" s="215"/>
      <c r="H1608" s="89"/>
      <c r="I1608" s="90"/>
      <c r="J1608" s="12"/>
    </row>
    <row r="1609" spans="3:10" ht="21" hidden="1" customHeight="1" x14ac:dyDescent="0.25">
      <c r="C1609" s="214"/>
      <c r="D1609" s="215"/>
      <c r="E1609" s="215"/>
      <c r="F1609" s="215"/>
      <c r="G1609" s="215"/>
      <c r="H1609" s="89"/>
      <c r="I1609" s="90"/>
      <c r="J1609" s="12"/>
    </row>
    <row r="1610" spans="3:10" ht="21" hidden="1" customHeight="1" x14ac:dyDescent="0.25">
      <c r="C1610" s="214"/>
      <c r="D1610" s="215"/>
      <c r="E1610" s="215"/>
      <c r="F1610" s="215"/>
      <c r="G1610" s="215"/>
      <c r="H1610" s="89"/>
      <c r="I1610" s="90"/>
      <c r="J1610" s="12"/>
    </row>
    <row r="1611" spans="3:10" ht="21" hidden="1" customHeight="1" x14ac:dyDescent="0.25">
      <c r="C1611" s="214"/>
      <c r="D1611" s="215"/>
      <c r="E1611" s="215"/>
      <c r="F1611" s="215"/>
      <c r="G1611" s="215"/>
      <c r="H1611" s="89"/>
      <c r="I1611" s="90"/>
      <c r="J1611" s="12"/>
    </row>
    <row r="1612" spans="3:10" ht="21" hidden="1" customHeight="1" x14ac:dyDescent="0.25">
      <c r="C1612" s="214"/>
      <c r="D1612" s="215"/>
      <c r="E1612" s="215"/>
      <c r="F1612" s="215"/>
      <c r="G1612" s="215"/>
      <c r="H1612" s="89"/>
      <c r="I1612" s="90"/>
      <c r="J1612" s="12"/>
    </row>
    <row r="1613" spans="3:10" ht="21" hidden="1" customHeight="1" x14ac:dyDescent="0.25">
      <c r="C1613" s="214"/>
      <c r="D1613" s="215"/>
      <c r="E1613" s="215"/>
      <c r="F1613" s="215"/>
      <c r="G1613" s="215"/>
      <c r="H1613" s="89"/>
      <c r="I1613" s="90"/>
      <c r="J1613" s="12"/>
    </row>
    <row r="1614" spans="3:10" ht="21" hidden="1" customHeight="1" x14ac:dyDescent="0.25">
      <c r="C1614" s="214"/>
      <c r="D1614" s="215"/>
      <c r="E1614" s="215"/>
      <c r="F1614" s="215"/>
      <c r="G1614" s="215"/>
      <c r="H1614" s="89"/>
      <c r="I1614" s="90"/>
      <c r="J1614" s="12"/>
    </row>
    <row r="1615" spans="3:10" ht="21" hidden="1" customHeight="1" x14ac:dyDescent="0.25">
      <c r="C1615" s="214"/>
      <c r="D1615" s="215"/>
      <c r="E1615" s="215"/>
      <c r="F1615" s="215"/>
      <c r="G1615" s="215"/>
      <c r="H1615" s="89"/>
      <c r="I1615" s="90"/>
      <c r="J1615" s="12"/>
    </row>
    <row r="1616" spans="3:10" ht="21" hidden="1" customHeight="1" x14ac:dyDescent="0.25">
      <c r="C1616" s="214"/>
      <c r="D1616" s="215"/>
      <c r="E1616" s="215"/>
      <c r="F1616" s="215"/>
      <c r="G1616" s="215"/>
      <c r="H1616" s="89"/>
      <c r="I1616" s="90"/>
      <c r="J1616" s="12"/>
    </row>
    <row r="1617" spans="3:10" ht="21" hidden="1" customHeight="1" x14ac:dyDescent="0.25">
      <c r="C1617" s="214"/>
      <c r="D1617" s="215"/>
      <c r="E1617" s="215"/>
      <c r="F1617" s="215"/>
      <c r="G1617" s="215"/>
      <c r="H1617" s="89"/>
      <c r="I1617" s="90"/>
      <c r="J1617" s="12"/>
    </row>
    <row r="1618" spans="3:10" ht="21" hidden="1" customHeight="1" x14ac:dyDescent="0.25">
      <c r="C1618" s="214"/>
      <c r="D1618" s="215"/>
      <c r="E1618" s="215"/>
      <c r="F1618" s="215"/>
      <c r="G1618" s="215"/>
      <c r="H1618" s="89"/>
      <c r="I1618" s="90"/>
      <c r="J1618" s="12"/>
    </row>
    <row r="1619" spans="3:10" ht="21" hidden="1" customHeight="1" x14ac:dyDescent="0.25">
      <c r="C1619" s="214"/>
      <c r="D1619" s="215"/>
      <c r="E1619" s="215"/>
      <c r="F1619" s="215"/>
      <c r="G1619" s="215"/>
      <c r="H1619" s="89"/>
      <c r="I1619" s="90"/>
      <c r="J1619" s="12"/>
    </row>
    <row r="1620" spans="3:10" ht="21" hidden="1" customHeight="1" x14ac:dyDescent="0.25">
      <c r="C1620" s="214"/>
      <c r="D1620" s="215"/>
      <c r="E1620" s="215"/>
      <c r="F1620" s="215"/>
      <c r="G1620" s="215"/>
      <c r="H1620" s="89"/>
      <c r="I1620" s="90"/>
      <c r="J1620" s="12"/>
    </row>
    <row r="1621" spans="3:10" ht="21" hidden="1" customHeight="1" x14ac:dyDescent="0.25">
      <c r="C1621" s="214"/>
      <c r="D1621" s="215"/>
      <c r="E1621" s="215"/>
      <c r="F1621" s="215"/>
      <c r="G1621" s="215"/>
      <c r="H1621" s="89"/>
      <c r="I1621" s="90"/>
      <c r="J1621" s="12"/>
    </row>
    <row r="1622" spans="3:10" ht="21" hidden="1" customHeight="1" x14ac:dyDescent="0.25">
      <c r="C1622" s="214"/>
      <c r="D1622" s="215"/>
      <c r="E1622" s="215"/>
      <c r="F1622" s="215"/>
      <c r="G1622" s="215"/>
      <c r="H1622" s="89"/>
      <c r="I1622" s="90"/>
      <c r="J1622" s="12"/>
    </row>
    <row r="1623" spans="3:10" ht="21" hidden="1" customHeight="1" x14ac:dyDescent="0.25">
      <c r="C1623" s="214"/>
      <c r="D1623" s="215"/>
      <c r="E1623" s="215"/>
      <c r="F1623" s="215"/>
      <c r="G1623" s="215"/>
      <c r="H1623" s="89"/>
      <c r="I1623" s="90"/>
      <c r="J1623" s="12"/>
    </row>
    <row r="1624" spans="3:10" ht="21" hidden="1" customHeight="1" x14ac:dyDescent="0.25">
      <c r="C1624" s="214"/>
      <c r="D1624" s="215"/>
      <c r="E1624" s="215"/>
      <c r="F1624" s="215"/>
      <c r="G1624" s="215"/>
      <c r="H1624" s="89"/>
      <c r="I1624" s="90"/>
      <c r="J1624" s="12"/>
    </row>
    <row r="1625" spans="3:10" ht="21" hidden="1" customHeight="1" x14ac:dyDescent="0.25">
      <c r="C1625" s="214"/>
      <c r="D1625" s="215"/>
      <c r="E1625" s="215"/>
      <c r="F1625" s="215"/>
      <c r="G1625" s="215"/>
      <c r="H1625" s="89"/>
      <c r="I1625" s="90"/>
      <c r="J1625" s="12"/>
    </row>
    <row r="1626" spans="3:10" ht="21" hidden="1" customHeight="1" x14ac:dyDescent="0.25">
      <c r="C1626" s="214"/>
      <c r="D1626" s="215"/>
      <c r="E1626" s="215"/>
      <c r="F1626" s="215"/>
      <c r="G1626" s="215"/>
      <c r="H1626" s="89"/>
      <c r="I1626" s="90"/>
      <c r="J1626" s="12"/>
    </row>
    <row r="1627" spans="3:10" ht="21" hidden="1" customHeight="1" x14ac:dyDescent="0.25">
      <c r="C1627" s="214"/>
      <c r="D1627" s="215"/>
      <c r="E1627" s="215"/>
      <c r="F1627" s="215"/>
      <c r="G1627" s="215"/>
      <c r="H1627" s="89"/>
      <c r="I1627" s="90"/>
      <c r="J1627" s="12"/>
    </row>
    <row r="1628" spans="3:10" ht="21" hidden="1" customHeight="1" x14ac:dyDescent="0.25">
      <c r="C1628" s="214"/>
      <c r="D1628" s="215"/>
      <c r="E1628" s="215"/>
      <c r="F1628" s="215"/>
      <c r="G1628" s="215"/>
      <c r="H1628" s="89"/>
      <c r="I1628" s="90"/>
      <c r="J1628" s="12"/>
    </row>
    <row r="1629" spans="3:10" ht="21" hidden="1" customHeight="1" x14ac:dyDescent="0.25">
      <c r="C1629" s="214"/>
      <c r="D1629" s="215"/>
      <c r="E1629" s="215"/>
      <c r="F1629" s="215"/>
      <c r="G1629" s="215"/>
      <c r="H1629" s="89"/>
      <c r="I1629" s="90"/>
      <c r="J1629" s="12"/>
    </row>
    <row r="1630" spans="3:10" ht="21" hidden="1" customHeight="1" x14ac:dyDescent="0.25">
      <c r="C1630" s="214"/>
      <c r="D1630" s="215"/>
      <c r="E1630" s="215"/>
      <c r="F1630" s="215"/>
      <c r="G1630" s="215"/>
      <c r="H1630" s="89"/>
      <c r="I1630" s="90"/>
      <c r="J1630" s="12"/>
    </row>
    <row r="1631" spans="3:10" ht="21" hidden="1" customHeight="1" x14ac:dyDescent="0.25">
      <c r="C1631" s="214"/>
      <c r="D1631" s="215"/>
      <c r="E1631" s="215"/>
      <c r="F1631" s="215"/>
      <c r="G1631" s="215"/>
      <c r="H1631" s="89"/>
      <c r="I1631" s="90"/>
      <c r="J1631" s="12"/>
    </row>
    <row r="1632" spans="3:10" ht="21" hidden="1" customHeight="1" x14ac:dyDescent="0.25">
      <c r="C1632" s="214"/>
      <c r="D1632" s="215"/>
      <c r="E1632" s="215"/>
      <c r="F1632" s="215"/>
      <c r="G1632" s="215"/>
      <c r="H1632" s="89"/>
      <c r="I1632" s="90"/>
      <c r="J1632" s="12"/>
    </row>
    <row r="1633" spans="3:10" ht="21" hidden="1" customHeight="1" x14ac:dyDescent="0.25">
      <c r="C1633" s="214"/>
      <c r="D1633" s="215"/>
      <c r="E1633" s="215"/>
      <c r="F1633" s="215"/>
      <c r="G1633" s="215"/>
      <c r="H1633" s="89"/>
      <c r="I1633" s="90"/>
      <c r="J1633" s="12"/>
    </row>
    <row r="1634" spans="3:10" ht="21" hidden="1" customHeight="1" x14ac:dyDescent="0.25">
      <c r="C1634" s="214"/>
      <c r="D1634" s="215"/>
      <c r="E1634" s="215"/>
      <c r="F1634" s="215"/>
      <c r="G1634" s="215"/>
      <c r="H1634" s="89"/>
      <c r="I1634" s="90"/>
      <c r="J1634" s="12"/>
    </row>
    <row r="1635" spans="3:10" ht="21" hidden="1" customHeight="1" x14ac:dyDescent="0.25">
      <c r="C1635" s="214"/>
      <c r="D1635" s="215"/>
      <c r="E1635" s="215"/>
      <c r="F1635" s="215"/>
      <c r="G1635" s="215"/>
      <c r="H1635" s="89"/>
      <c r="I1635" s="90"/>
      <c r="J1635" s="12"/>
    </row>
    <row r="1636" spans="3:10" ht="21" hidden="1" customHeight="1" x14ac:dyDescent="0.25">
      <c r="C1636" s="214"/>
      <c r="D1636" s="215"/>
      <c r="E1636" s="215"/>
      <c r="F1636" s="215"/>
      <c r="G1636" s="215"/>
      <c r="H1636" s="89"/>
      <c r="I1636" s="90"/>
      <c r="J1636" s="12"/>
    </row>
    <row r="1637" spans="3:10" ht="21" hidden="1" customHeight="1" x14ac:dyDescent="0.25">
      <c r="C1637" s="214"/>
      <c r="D1637" s="215"/>
      <c r="E1637" s="215"/>
      <c r="F1637" s="215"/>
      <c r="G1637" s="215"/>
      <c r="H1637" s="89"/>
      <c r="I1637" s="90"/>
      <c r="J1637" s="12"/>
    </row>
    <row r="1638" spans="3:10" ht="21" hidden="1" customHeight="1" x14ac:dyDescent="0.25">
      <c r="C1638" s="214"/>
      <c r="D1638" s="215"/>
      <c r="E1638" s="215"/>
      <c r="F1638" s="215"/>
      <c r="G1638" s="215"/>
      <c r="H1638" s="89"/>
      <c r="I1638" s="90"/>
      <c r="J1638" s="12"/>
    </row>
    <row r="1639" spans="3:10" ht="21" hidden="1" customHeight="1" x14ac:dyDescent="0.25">
      <c r="C1639" s="214"/>
      <c r="D1639" s="215"/>
      <c r="E1639" s="215"/>
      <c r="F1639" s="215"/>
      <c r="G1639" s="215"/>
      <c r="H1639" s="89"/>
      <c r="I1639" s="90"/>
      <c r="J1639" s="12"/>
    </row>
    <row r="1640" spans="3:10" ht="21" hidden="1" customHeight="1" x14ac:dyDescent="0.25">
      <c r="C1640" s="214"/>
      <c r="D1640" s="215"/>
      <c r="E1640" s="215"/>
      <c r="F1640" s="215"/>
      <c r="G1640" s="215"/>
      <c r="H1640" s="89"/>
      <c r="I1640" s="90"/>
      <c r="J1640" s="12"/>
    </row>
    <row r="1641" spans="3:10" ht="21" hidden="1" customHeight="1" x14ac:dyDescent="0.25">
      <c r="C1641" s="214"/>
      <c r="D1641" s="215"/>
      <c r="E1641" s="215"/>
      <c r="F1641" s="215"/>
      <c r="G1641" s="215"/>
      <c r="H1641" s="89"/>
      <c r="I1641" s="90"/>
      <c r="J1641" s="12"/>
    </row>
    <row r="1642" spans="3:10" ht="21" hidden="1" customHeight="1" x14ac:dyDescent="0.25">
      <c r="C1642" s="214"/>
      <c r="D1642" s="215"/>
      <c r="E1642" s="215"/>
      <c r="F1642" s="215"/>
      <c r="G1642" s="215"/>
      <c r="H1642" s="89"/>
      <c r="I1642" s="90"/>
      <c r="J1642" s="12"/>
    </row>
    <row r="1643" spans="3:10" ht="21" hidden="1" customHeight="1" x14ac:dyDescent="0.25">
      <c r="C1643" s="214"/>
      <c r="D1643" s="215"/>
      <c r="E1643" s="215"/>
      <c r="F1643" s="215"/>
      <c r="G1643" s="215"/>
      <c r="H1643" s="89"/>
      <c r="I1643" s="90"/>
      <c r="J1643" s="12"/>
    </row>
    <row r="1644" spans="3:10" ht="21" hidden="1" customHeight="1" x14ac:dyDescent="0.25">
      <c r="C1644" s="214"/>
      <c r="D1644" s="215"/>
      <c r="E1644" s="215"/>
      <c r="F1644" s="215"/>
      <c r="G1644" s="215"/>
      <c r="H1644" s="89"/>
      <c r="I1644" s="90"/>
      <c r="J1644" s="12"/>
    </row>
    <row r="1645" spans="3:10" ht="21" hidden="1" customHeight="1" x14ac:dyDescent="0.25">
      <c r="C1645" s="214"/>
      <c r="D1645" s="215"/>
      <c r="E1645" s="215"/>
      <c r="F1645" s="215"/>
      <c r="G1645" s="215"/>
      <c r="H1645" s="89"/>
      <c r="I1645" s="90"/>
      <c r="J1645" s="12"/>
    </row>
    <row r="1646" spans="3:10" ht="21" hidden="1" customHeight="1" x14ac:dyDescent="0.25">
      <c r="C1646" s="214"/>
      <c r="D1646" s="215"/>
      <c r="E1646" s="215"/>
      <c r="F1646" s="215"/>
      <c r="G1646" s="215"/>
      <c r="H1646" s="89"/>
      <c r="I1646" s="90"/>
      <c r="J1646" s="12"/>
    </row>
    <row r="1647" spans="3:10" ht="21" hidden="1" customHeight="1" x14ac:dyDescent="0.25">
      <c r="C1647" s="214"/>
      <c r="D1647" s="215"/>
      <c r="E1647" s="215"/>
      <c r="F1647" s="215"/>
      <c r="G1647" s="215"/>
      <c r="H1647" s="89"/>
      <c r="I1647" s="90"/>
      <c r="J1647" s="12"/>
    </row>
    <row r="1648" spans="3:10" ht="21" hidden="1" customHeight="1" x14ac:dyDescent="0.25">
      <c r="C1648" s="214"/>
      <c r="D1648" s="215"/>
      <c r="E1648" s="215"/>
      <c r="F1648" s="215"/>
      <c r="G1648" s="215"/>
      <c r="H1648" s="89"/>
      <c r="I1648" s="90"/>
      <c r="J1648" s="12"/>
    </row>
    <row r="1649" spans="3:10" ht="21" hidden="1" customHeight="1" x14ac:dyDescent="0.25">
      <c r="C1649" s="214"/>
      <c r="D1649" s="215"/>
      <c r="E1649" s="215"/>
      <c r="F1649" s="215"/>
      <c r="G1649" s="215"/>
      <c r="H1649" s="89"/>
      <c r="I1649" s="90"/>
      <c r="J1649" s="12"/>
    </row>
    <row r="1650" spans="3:10" ht="21" hidden="1" customHeight="1" x14ac:dyDescent="0.25">
      <c r="C1650" s="214"/>
      <c r="D1650" s="215"/>
      <c r="E1650" s="215"/>
      <c r="F1650" s="215"/>
      <c r="G1650" s="215"/>
      <c r="H1650" s="89"/>
      <c r="I1650" s="90"/>
      <c r="J1650" s="12"/>
    </row>
    <row r="1651" spans="3:10" ht="21" hidden="1" customHeight="1" x14ac:dyDescent="0.25">
      <c r="C1651" s="214"/>
      <c r="D1651" s="215"/>
      <c r="E1651" s="215"/>
      <c r="F1651" s="215"/>
      <c r="G1651" s="215"/>
      <c r="H1651" s="89"/>
      <c r="I1651" s="90"/>
      <c r="J1651" s="12"/>
    </row>
    <row r="1652" spans="3:10" ht="21" hidden="1" customHeight="1" x14ac:dyDescent="0.25">
      <c r="C1652" s="214"/>
      <c r="D1652" s="215"/>
      <c r="E1652" s="215"/>
      <c r="F1652" s="215"/>
      <c r="G1652" s="215"/>
      <c r="H1652" s="89"/>
      <c r="I1652" s="90"/>
      <c r="J1652" s="12"/>
    </row>
    <row r="1653" spans="3:10" ht="21" hidden="1" customHeight="1" x14ac:dyDescent="0.25">
      <c r="C1653" s="214"/>
      <c r="D1653" s="215"/>
      <c r="E1653" s="215"/>
      <c r="F1653" s="215"/>
      <c r="G1653" s="215"/>
      <c r="H1653" s="89"/>
      <c r="I1653" s="90"/>
      <c r="J1653" s="12"/>
    </row>
    <row r="1654" spans="3:10" ht="21" hidden="1" customHeight="1" x14ac:dyDescent="0.25">
      <c r="C1654" s="214"/>
      <c r="D1654" s="215"/>
      <c r="E1654" s="215"/>
      <c r="F1654" s="215"/>
      <c r="G1654" s="215"/>
      <c r="H1654" s="89"/>
      <c r="I1654" s="90"/>
      <c r="J1654" s="12"/>
    </row>
    <row r="1655" spans="3:10" ht="21" hidden="1" customHeight="1" x14ac:dyDescent="0.25">
      <c r="C1655" s="214"/>
      <c r="D1655" s="215"/>
      <c r="E1655" s="215"/>
      <c r="F1655" s="215"/>
      <c r="G1655" s="215"/>
      <c r="H1655" s="89"/>
      <c r="I1655" s="90"/>
      <c r="J1655" s="12"/>
    </row>
    <row r="1656" spans="3:10" ht="21" hidden="1" customHeight="1" x14ac:dyDescent="0.25">
      <c r="C1656" s="214"/>
      <c r="D1656" s="215"/>
      <c r="E1656" s="215"/>
      <c r="F1656" s="215"/>
      <c r="G1656" s="215"/>
      <c r="H1656" s="89"/>
      <c r="I1656" s="90"/>
      <c r="J1656" s="12"/>
    </row>
    <row r="1657" spans="3:10" ht="21" hidden="1" customHeight="1" x14ac:dyDescent="0.25">
      <c r="C1657" s="214"/>
      <c r="D1657" s="215"/>
      <c r="E1657" s="215"/>
      <c r="F1657" s="215"/>
      <c r="G1657" s="215"/>
      <c r="H1657" s="89"/>
      <c r="I1657" s="90"/>
      <c r="J1657" s="12"/>
    </row>
    <row r="1658" spans="3:10" ht="21" hidden="1" customHeight="1" x14ac:dyDescent="0.25">
      <c r="C1658" s="214"/>
      <c r="D1658" s="215"/>
      <c r="E1658" s="215"/>
      <c r="F1658" s="215"/>
      <c r="G1658" s="215"/>
      <c r="H1658" s="89"/>
      <c r="I1658" s="90"/>
      <c r="J1658" s="12"/>
    </row>
    <row r="1659" spans="3:10" ht="21" hidden="1" customHeight="1" x14ac:dyDescent="0.25">
      <c r="C1659" s="214"/>
      <c r="D1659" s="215"/>
      <c r="E1659" s="215"/>
      <c r="F1659" s="215"/>
      <c r="G1659" s="215"/>
      <c r="H1659" s="89"/>
      <c r="I1659" s="90"/>
      <c r="J1659" s="12"/>
    </row>
    <row r="1660" spans="3:10" ht="21" hidden="1" customHeight="1" x14ac:dyDescent="0.25">
      <c r="C1660" s="214"/>
      <c r="D1660" s="215"/>
      <c r="E1660" s="215"/>
      <c r="F1660" s="215"/>
      <c r="G1660" s="215"/>
      <c r="H1660" s="89"/>
      <c r="I1660" s="90"/>
      <c r="J1660" s="12"/>
    </row>
    <row r="1661" spans="3:10" ht="21" hidden="1" customHeight="1" x14ac:dyDescent="0.25">
      <c r="C1661" s="214"/>
      <c r="D1661" s="215"/>
      <c r="E1661" s="215"/>
      <c r="F1661" s="215"/>
      <c r="G1661" s="215"/>
      <c r="H1661" s="89"/>
      <c r="I1661" s="90"/>
      <c r="J1661" s="12"/>
    </row>
    <row r="1662" spans="3:10" ht="21" hidden="1" customHeight="1" x14ac:dyDescent="0.25">
      <c r="C1662" s="214"/>
      <c r="D1662" s="215"/>
      <c r="E1662" s="215"/>
      <c r="F1662" s="215"/>
      <c r="G1662" s="215"/>
      <c r="H1662" s="89"/>
      <c r="I1662" s="90"/>
      <c r="J1662" s="12"/>
    </row>
    <row r="1663" spans="3:10" ht="21" hidden="1" customHeight="1" x14ac:dyDescent="0.25">
      <c r="C1663" s="214"/>
      <c r="D1663" s="215"/>
      <c r="E1663" s="215"/>
      <c r="F1663" s="215"/>
      <c r="G1663" s="215"/>
      <c r="H1663" s="89"/>
      <c r="I1663" s="90"/>
      <c r="J1663" s="12"/>
    </row>
    <row r="1664" spans="3:10" ht="21" hidden="1" customHeight="1" x14ac:dyDescent="0.25">
      <c r="C1664" s="214"/>
      <c r="D1664" s="215"/>
      <c r="E1664" s="215"/>
      <c r="F1664" s="215"/>
      <c r="G1664" s="215"/>
      <c r="H1664" s="89"/>
      <c r="I1664" s="90"/>
      <c r="J1664" s="12"/>
    </row>
    <row r="1665" spans="3:10" ht="21" hidden="1" customHeight="1" x14ac:dyDescent="0.25">
      <c r="C1665" s="214"/>
      <c r="D1665" s="215"/>
      <c r="E1665" s="215"/>
      <c r="F1665" s="215"/>
      <c r="G1665" s="215"/>
      <c r="H1665" s="89"/>
      <c r="I1665" s="90"/>
      <c r="J1665" s="12"/>
    </row>
    <row r="1666" spans="3:10" ht="21" hidden="1" customHeight="1" x14ac:dyDescent="0.25">
      <c r="C1666" s="214"/>
      <c r="D1666" s="215"/>
      <c r="E1666" s="215"/>
      <c r="F1666" s="215"/>
      <c r="G1666" s="215"/>
      <c r="H1666" s="89"/>
      <c r="I1666" s="90"/>
      <c r="J1666" s="12"/>
    </row>
    <row r="1667" spans="3:10" ht="21" hidden="1" customHeight="1" x14ac:dyDescent="0.25">
      <c r="C1667" s="214"/>
      <c r="D1667" s="215"/>
      <c r="E1667" s="215"/>
      <c r="F1667" s="215"/>
      <c r="G1667" s="215"/>
      <c r="H1667" s="89"/>
      <c r="I1667" s="90"/>
      <c r="J1667" s="12"/>
    </row>
    <row r="1668" spans="3:10" ht="21" hidden="1" customHeight="1" x14ac:dyDescent="0.25">
      <c r="C1668" s="214"/>
      <c r="D1668" s="215"/>
      <c r="E1668" s="215"/>
      <c r="F1668" s="215"/>
      <c r="G1668" s="215"/>
      <c r="H1668" s="89"/>
      <c r="I1668" s="90"/>
      <c r="J1668" s="12"/>
    </row>
    <row r="1669" spans="3:10" ht="21" hidden="1" customHeight="1" x14ac:dyDescent="0.25">
      <c r="C1669" s="214"/>
      <c r="D1669" s="215"/>
      <c r="E1669" s="215"/>
      <c r="F1669" s="215"/>
      <c r="G1669" s="215"/>
      <c r="H1669" s="89"/>
      <c r="I1669" s="90"/>
      <c r="J1669" s="12"/>
    </row>
    <row r="1670" spans="3:10" ht="21" hidden="1" customHeight="1" x14ac:dyDescent="0.25">
      <c r="C1670" s="214"/>
      <c r="D1670" s="215"/>
      <c r="E1670" s="215"/>
      <c r="F1670" s="215"/>
      <c r="G1670" s="215"/>
      <c r="H1670" s="89"/>
      <c r="I1670" s="90"/>
      <c r="J1670" s="12"/>
    </row>
    <row r="1671" spans="3:10" ht="21" hidden="1" customHeight="1" x14ac:dyDescent="0.25">
      <c r="C1671" s="214"/>
      <c r="D1671" s="215"/>
      <c r="E1671" s="215"/>
      <c r="F1671" s="215"/>
      <c r="G1671" s="215"/>
      <c r="H1671" s="89"/>
      <c r="I1671" s="90"/>
      <c r="J1671" s="12"/>
    </row>
    <row r="1672" spans="3:10" ht="21" hidden="1" customHeight="1" x14ac:dyDescent="0.25">
      <c r="C1672" s="214"/>
      <c r="D1672" s="215"/>
      <c r="E1672" s="215"/>
      <c r="F1672" s="215"/>
      <c r="G1672" s="215"/>
      <c r="H1672" s="89"/>
      <c r="I1672" s="90"/>
      <c r="J1672" s="12"/>
    </row>
    <row r="1673" spans="3:10" ht="21" hidden="1" customHeight="1" x14ac:dyDescent="0.25">
      <c r="C1673" s="214"/>
      <c r="D1673" s="215"/>
      <c r="E1673" s="215"/>
      <c r="F1673" s="215"/>
      <c r="G1673" s="215"/>
      <c r="H1673" s="89"/>
      <c r="I1673" s="90"/>
      <c r="J1673" s="12"/>
    </row>
    <row r="1674" spans="3:10" ht="21" hidden="1" customHeight="1" x14ac:dyDescent="0.25">
      <c r="C1674" s="214"/>
      <c r="D1674" s="215"/>
      <c r="E1674" s="215"/>
      <c r="F1674" s="215"/>
      <c r="G1674" s="215"/>
      <c r="H1674" s="89"/>
      <c r="I1674" s="90"/>
      <c r="J1674" s="12"/>
    </row>
    <row r="1675" spans="3:10" ht="21" hidden="1" customHeight="1" x14ac:dyDescent="0.25">
      <c r="C1675" s="214"/>
      <c r="D1675" s="215"/>
      <c r="E1675" s="215"/>
      <c r="F1675" s="215"/>
      <c r="G1675" s="215"/>
      <c r="H1675" s="89"/>
      <c r="I1675" s="90"/>
      <c r="J1675" s="12"/>
    </row>
    <row r="1676" spans="3:10" ht="21" hidden="1" customHeight="1" x14ac:dyDescent="0.25">
      <c r="C1676" s="214"/>
      <c r="D1676" s="215"/>
      <c r="E1676" s="215"/>
      <c r="F1676" s="215"/>
      <c r="G1676" s="215"/>
      <c r="H1676" s="89"/>
      <c r="I1676" s="90"/>
      <c r="J1676" s="12"/>
    </row>
    <row r="1677" spans="3:10" ht="21" hidden="1" customHeight="1" x14ac:dyDescent="0.25">
      <c r="C1677" s="214"/>
      <c r="D1677" s="215"/>
      <c r="E1677" s="215"/>
      <c r="F1677" s="215"/>
      <c r="G1677" s="215"/>
      <c r="H1677" s="89"/>
      <c r="I1677" s="90"/>
      <c r="J1677" s="12"/>
    </row>
    <row r="1678" spans="3:10" ht="21" hidden="1" customHeight="1" x14ac:dyDescent="0.25">
      <c r="C1678" s="214"/>
      <c r="D1678" s="215"/>
      <c r="E1678" s="215"/>
      <c r="F1678" s="215"/>
      <c r="G1678" s="215"/>
      <c r="H1678" s="89"/>
      <c r="I1678" s="90"/>
      <c r="J1678" s="12"/>
    </row>
    <row r="1679" spans="3:10" ht="21" hidden="1" customHeight="1" x14ac:dyDescent="0.25">
      <c r="C1679" s="214"/>
      <c r="D1679" s="215"/>
      <c r="E1679" s="215"/>
      <c r="F1679" s="215"/>
      <c r="G1679" s="215"/>
      <c r="H1679" s="89"/>
      <c r="I1679" s="90"/>
      <c r="J1679" s="12"/>
    </row>
    <row r="1680" spans="3:10" ht="21" hidden="1" customHeight="1" x14ac:dyDescent="0.25">
      <c r="C1680" s="214"/>
      <c r="D1680" s="215"/>
      <c r="E1680" s="215"/>
      <c r="F1680" s="215"/>
      <c r="G1680" s="215"/>
      <c r="H1680" s="89"/>
      <c r="I1680" s="90"/>
      <c r="J1680" s="12"/>
    </row>
    <row r="1681" spans="3:10" ht="21" hidden="1" customHeight="1" x14ac:dyDescent="0.25">
      <c r="C1681" s="214"/>
      <c r="D1681" s="215"/>
      <c r="E1681" s="215"/>
      <c r="F1681" s="215"/>
      <c r="G1681" s="215"/>
      <c r="H1681" s="89"/>
      <c r="I1681" s="90"/>
      <c r="J1681" s="12"/>
    </row>
    <row r="1682" spans="3:10" ht="21" hidden="1" customHeight="1" x14ac:dyDescent="0.25">
      <c r="C1682" s="214"/>
      <c r="D1682" s="215"/>
      <c r="E1682" s="215"/>
      <c r="F1682" s="215"/>
      <c r="G1682" s="215"/>
      <c r="H1682" s="89"/>
      <c r="I1682" s="90"/>
      <c r="J1682" s="12"/>
    </row>
    <row r="1683" spans="3:10" ht="21" hidden="1" customHeight="1" x14ac:dyDescent="0.25">
      <c r="C1683" s="214"/>
      <c r="D1683" s="215"/>
      <c r="E1683" s="215"/>
      <c r="F1683" s="215"/>
      <c r="G1683" s="215"/>
      <c r="H1683" s="89"/>
      <c r="I1683" s="90"/>
      <c r="J1683" s="12"/>
    </row>
    <row r="1684" spans="3:10" ht="21" hidden="1" customHeight="1" x14ac:dyDescent="0.25">
      <c r="C1684" s="214"/>
      <c r="D1684" s="215"/>
      <c r="E1684" s="215"/>
      <c r="F1684" s="215"/>
      <c r="G1684" s="215"/>
      <c r="H1684" s="89"/>
      <c r="I1684" s="90"/>
      <c r="J1684" s="12"/>
    </row>
    <row r="1685" spans="3:10" ht="21" hidden="1" customHeight="1" x14ac:dyDescent="0.25">
      <c r="C1685" s="214"/>
      <c r="D1685" s="215"/>
      <c r="E1685" s="215"/>
      <c r="F1685" s="215"/>
      <c r="G1685" s="215"/>
      <c r="H1685" s="89"/>
      <c r="I1685" s="90"/>
      <c r="J1685" s="12"/>
    </row>
    <row r="1686" spans="3:10" ht="21" hidden="1" customHeight="1" x14ac:dyDescent="0.25">
      <c r="C1686" s="214"/>
      <c r="D1686" s="215"/>
      <c r="E1686" s="215"/>
      <c r="F1686" s="215"/>
      <c r="G1686" s="215"/>
      <c r="H1686" s="89"/>
      <c r="I1686" s="90"/>
      <c r="J1686" s="12"/>
    </row>
    <row r="1687" spans="3:10" ht="21" hidden="1" customHeight="1" x14ac:dyDescent="0.25">
      <c r="C1687" s="214"/>
      <c r="D1687" s="215"/>
      <c r="E1687" s="215"/>
      <c r="F1687" s="215"/>
      <c r="G1687" s="215"/>
      <c r="H1687" s="89"/>
      <c r="I1687" s="90"/>
      <c r="J1687" s="12"/>
    </row>
    <row r="1688" spans="3:10" ht="21" hidden="1" customHeight="1" x14ac:dyDescent="0.25">
      <c r="C1688" s="214"/>
      <c r="D1688" s="215"/>
      <c r="E1688" s="215"/>
      <c r="F1688" s="215"/>
      <c r="G1688" s="215"/>
      <c r="H1688" s="89"/>
      <c r="I1688" s="90"/>
      <c r="J1688" s="12"/>
    </row>
    <row r="1689" spans="3:10" ht="21" hidden="1" customHeight="1" x14ac:dyDescent="0.25">
      <c r="C1689" s="214"/>
      <c r="D1689" s="215"/>
      <c r="E1689" s="215"/>
      <c r="F1689" s="215"/>
      <c r="G1689" s="215"/>
      <c r="H1689" s="89"/>
      <c r="I1689" s="90"/>
      <c r="J1689" s="12"/>
    </row>
    <row r="1690" spans="3:10" ht="21" hidden="1" customHeight="1" x14ac:dyDescent="0.25">
      <c r="C1690" s="214"/>
      <c r="D1690" s="215"/>
      <c r="E1690" s="215"/>
      <c r="F1690" s="215"/>
      <c r="G1690" s="215"/>
      <c r="H1690" s="89"/>
      <c r="I1690" s="90"/>
      <c r="J1690" s="12"/>
    </row>
    <row r="1691" spans="3:10" ht="21" hidden="1" customHeight="1" x14ac:dyDescent="0.25">
      <c r="C1691" s="214"/>
      <c r="D1691" s="215"/>
      <c r="E1691" s="215"/>
      <c r="F1691" s="215"/>
      <c r="G1691" s="215"/>
      <c r="H1691" s="89"/>
      <c r="I1691" s="90"/>
      <c r="J1691" s="12"/>
    </row>
    <row r="1692" spans="3:10" ht="21" hidden="1" customHeight="1" x14ac:dyDescent="0.25">
      <c r="C1692" s="214"/>
      <c r="D1692" s="215"/>
      <c r="E1692" s="215"/>
      <c r="F1692" s="215"/>
      <c r="G1692" s="215"/>
      <c r="H1692" s="89"/>
      <c r="I1692" s="90"/>
      <c r="J1692" s="12"/>
    </row>
    <row r="1693" spans="3:10" ht="21" hidden="1" customHeight="1" x14ac:dyDescent="0.25">
      <c r="C1693" s="214"/>
      <c r="D1693" s="215"/>
      <c r="E1693" s="215"/>
      <c r="F1693" s="215"/>
      <c r="G1693" s="215"/>
      <c r="H1693" s="89"/>
      <c r="I1693" s="90"/>
      <c r="J1693" s="12"/>
    </row>
    <row r="1694" spans="3:10" ht="21" hidden="1" customHeight="1" x14ac:dyDescent="0.25">
      <c r="C1694" s="214"/>
      <c r="D1694" s="215"/>
      <c r="E1694" s="215"/>
      <c r="F1694" s="215"/>
      <c r="G1694" s="215"/>
      <c r="H1694" s="89"/>
      <c r="I1694" s="90"/>
      <c r="J1694" s="12"/>
    </row>
    <row r="1695" spans="3:10" ht="21" hidden="1" customHeight="1" x14ac:dyDescent="0.25">
      <c r="C1695" s="214"/>
      <c r="D1695" s="215"/>
      <c r="E1695" s="215"/>
      <c r="F1695" s="215"/>
      <c r="G1695" s="215"/>
      <c r="H1695" s="89"/>
      <c r="I1695" s="90"/>
      <c r="J1695" s="12"/>
    </row>
    <row r="1696" spans="3:10" ht="21" hidden="1" customHeight="1" x14ac:dyDescent="0.25">
      <c r="C1696" s="214"/>
      <c r="D1696" s="215"/>
      <c r="E1696" s="215"/>
      <c r="F1696" s="215"/>
      <c r="G1696" s="215"/>
      <c r="H1696" s="89"/>
      <c r="I1696" s="90"/>
      <c r="J1696" s="12"/>
    </row>
    <row r="1697" spans="3:10" ht="21" hidden="1" customHeight="1" x14ac:dyDescent="0.25">
      <c r="C1697" s="214"/>
      <c r="D1697" s="215"/>
      <c r="E1697" s="215"/>
      <c r="F1697" s="215"/>
      <c r="G1697" s="215"/>
      <c r="H1697" s="89"/>
      <c r="I1697" s="90"/>
      <c r="J1697" s="12"/>
    </row>
    <row r="1698" spans="3:10" ht="21" hidden="1" customHeight="1" x14ac:dyDescent="0.25">
      <c r="C1698" s="214"/>
      <c r="D1698" s="215"/>
      <c r="E1698" s="215"/>
      <c r="F1698" s="215"/>
      <c r="G1698" s="215"/>
      <c r="H1698" s="89"/>
      <c r="I1698" s="90"/>
      <c r="J1698" s="12"/>
    </row>
    <row r="1699" spans="3:10" ht="21" hidden="1" customHeight="1" x14ac:dyDescent="0.25">
      <c r="C1699" s="214"/>
      <c r="D1699" s="215"/>
      <c r="E1699" s="215"/>
      <c r="F1699" s="215"/>
      <c r="G1699" s="215"/>
      <c r="H1699" s="89"/>
      <c r="I1699" s="90"/>
      <c r="J1699" s="12"/>
    </row>
    <row r="1700" spans="3:10" ht="21" hidden="1" customHeight="1" x14ac:dyDescent="0.25">
      <c r="C1700" s="214"/>
      <c r="D1700" s="215"/>
      <c r="E1700" s="215"/>
      <c r="F1700" s="215"/>
      <c r="G1700" s="215"/>
      <c r="H1700" s="89"/>
      <c r="I1700" s="90"/>
      <c r="J1700" s="12"/>
    </row>
    <row r="1701" spans="3:10" ht="21" hidden="1" customHeight="1" x14ac:dyDescent="0.25">
      <c r="C1701" s="214"/>
      <c r="D1701" s="215"/>
      <c r="E1701" s="215"/>
      <c r="F1701" s="215"/>
      <c r="G1701" s="215"/>
      <c r="H1701" s="89"/>
      <c r="I1701" s="90"/>
      <c r="J1701" s="12"/>
    </row>
    <row r="1702" spans="3:10" ht="21" hidden="1" customHeight="1" x14ac:dyDescent="0.25">
      <c r="C1702" s="214"/>
      <c r="D1702" s="215"/>
      <c r="E1702" s="215"/>
      <c r="F1702" s="215"/>
      <c r="G1702" s="215"/>
      <c r="H1702" s="89"/>
      <c r="I1702" s="90"/>
      <c r="J1702" s="12"/>
    </row>
    <row r="1703" spans="3:10" ht="21" hidden="1" customHeight="1" x14ac:dyDescent="0.25">
      <c r="C1703" s="214"/>
      <c r="D1703" s="215"/>
      <c r="E1703" s="215"/>
      <c r="F1703" s="215"/>
      <c r="G1703" s="215"/>
      <c r="H1703" s="89"/>
      <c r="I1703" s="90"/>
      <c r="J1703" s="12"/>
    </row>
    <row r="1704" spans="3:10" ht="21" hidden="1" customHeight="1" x14ac:dyDescent="0.25">
      <c r="C1704" s="214"/>
      <c r="D1704" s="215"/>
      <c r="E1704" s="215"/>
      <c r="F1704" s="215"/>
      <c r="G1704" s="215"/>
      <c r="H1704" s="89"/>
      <c r="I1704" s="90"/>
      <c r="J1704" s="12"/>
    </row>
    <row r="1705" spans="3:10" ht="21" hidden="1" customHeight="1" x14ac:dyDescent="0.25">
      <c r="C1705" s="214"/>
      <c r="D1705" s="215"/>
      <c r="E1705" s="215"/>
      <c r="F1705" s="215"/>
      <c r="G1705" s="215"/>
      <c r="H1705" s="89"/>
      <c r="I1705" s="90"/>
      <c r="J1705" s="12"/>
    </row>
    <row r="1706" spans="3:10" ht="21" hidden="1" customHeight="1" x14ac:dyDescent="0.25">
      <c r="C1706" s="214"/>
      <c r="D1706" s="215"/>
      <c r="E1706" s="215"/>
      <c r="F1706" s="215"/>
      <c r="G1706" s="215"/>
      <c r="H1706" s="89"/>
      <c r="I1706" s="90"/>
      <c r="J1706" s="12"/>
    </row>
    <row r="1707" spans="3:10" ht="21" hidden="1" customHeight="1" x14ac:dyDescent="0.25">
      <c r="C1707" s="214"/>
      <c r="D1707" s="215"/>
      <c r="E1707" s="215"/>
      <c r="F1707" s="215"/>
      <c r="G1707" s="215"/>
      <c r="H1707" s="89"/>
      <c r="I1707" s="90"/>
      <c r="J1707" s="12"/>
    </row>
    <row r="1708" spans="3:10" ht="21" hidden="1" customHeight="1" x14ac:dyDescent="0.25">
      <c r="C1708" s="214"/>
      <c r="D1708" s="215"/>
      <c r="E1708" s="215"/>
      <c r="F1708" s="215"/>
      <c r="G1708" s="215"/>
      <c r="H1708" s="89"/>
      <c r="I1708" s="90"/>
      <c r="J1708" s="12"/>
    </row>
    <row r="1709" spans="3:10" ht="21" hidden="1" customHeight="1" x14ac:dyDescent="0.25">
      <c r="C1709" s="214"/>
      <c r="D1709" s="215"/>
      <c r="E1709" s="215"/>
      <c r="F1709" s="215"/>
      <c r="G1709" s="215"/>
      <c r="H1709" s="89"/>
      <c r="I1709" s="90"/>
      <c r="J1709" s="12"/>
    </row>
    <row r="1710" spans="3:10" ht="21" hidden="1" customHeight="1" x14ac:dyDescent="0.25">
      <c r="C1710" s="214"/>
      <c r="D1710" s="215"/>
      <c r="E1710" s="215"/>
      <c r="F1710" s="215"/>
      <c r="G1710" s="215"/>
      <c r="H1710" s="89"/>
      <c r="I1710" s="90"/>
      <c r="J1710" s="12"/>
    </row>
    <row r="1711" spans="3:10" ht="21" hidden="1" customHeight="1" x14ac:dyDescent="0.25">
      <c r="C1711" s="214"/>
      <c r="D1711" s="215"/>
      <c r="E1711" s="215"/>
      <c r="F1711" s="215"/>
      <c r="G1711" s="215"/>
      <c r="H1711" s="89"/>
      <c r="I1711" s="90"/>
      <c r="J1711" s="12"/>
    </row>
    <row r="1712" spans="3:10" ht="21" hidden="1" customHeight="1" x14ac:dyDescent="0.25">
      <c r="C1712" s="214"/>
      <c r="D1712" s="215"/>
      <c r="E1712" s="215"/>
      <c r="F1712" s="215"/>
      <c r="G1712" s="215"/>
      <c r="H1712" s="89"/>
      <c r="I1712" s="90"/>
      <c r="J1712" s="12"/>
    </row>
    <row r="1713" spans="3:10" ht="21" hidden="1" customHeight="1" x14ac:dyDescent="0.25">
      <c r="C1713" s="214"/>
      <c r="D1713" s="215"/>
      <c r="E1713" s="215"/>
      <c r="F1713" s="215"/>
      <c r="G1713" s="215"/>
      <c r="H1713" s="89"/>
      <c r="I1713" s="90"/>
      <c r="J1713" s="12"/>
    </row>
    <row r="1714" spans="3:10" ht="21" hidden="1" customHeight="1" x14ac:dyDescent="0.25">
      <c r="C1714" s="214"/>
      <c r="D1714" s="215"/>
      <c r="E1714" s="215"/>
      <c r="F1714" s="215"/>
      <c r="G1714" s="215"/>
      <c r="H1714" s="89"/>
      <c r="I1714" s="90"/>
      <c r="J1714" s="12"/>
    </row>
    <row r="1715" spans="3:10" ht="21" hidden="1" customHeight="1" x14ac:dyDescent="0.25">
      <c r="C1715" s="214"/>
      <c r="D1715" s="215"/>
      <c r="E1715" s="215"/>
      <c r="F1715" s="215"/>
      <c r="G1715" s="215"/>
      <c r="H1715" s="89"/>
      <c r="I1715" s="90"/>
      <c r="J1715" s="12"/>
    </row>
    <row r="1716" spans="3:10" ht="21" hidden="1" customHeight="1" x14ac:dyDescent="0.25">
      <c r="C1716" s="214"/>
      <c r="D1716" s="215"/>
      <c r="E1716" s="215"/>
      <c r="F1716" s="215"/>
      <c r="G1716" s="215"/>
      <c r="H1716" s="89"/>
      <c r="I1716" s="90"/>
      <c r="J1716" s="12"/>
    </row>
    <row r="1717" spans="3:10" ht="21" hidden="1" customHeight="1" x14ac:dyDescent="0.25">
      <c r="C1717" s="214"/>
      <c r="D1717" s="215"/>
      <c r="E1717" s="215"/>
      <c r="F1717" s="215"/>
      <c r="G1717" s="215"/>
      <c r="H1717" s="89"/>
      <c r="I1717" s="90"/>
      <c r="J1717" s="12"/>
    </row>
    <row r="1718" spans="3:10" ht="21" hidden="1" customHeight="1" x14ac:dyDescent="0.25">
      <c r="C1718" s="214"/>
      <c r="D1718" s="215"/>
      <c r="E1718" s="215"/>
      <c r="F1718" s="215"/>
      <c r="G1718" s="215"/>
      <c r="H1718" s="89"/>
      <c r="I1718" s="90"/>
      <c r="J1718" s="12"/>
    </row>
    <row r="1719" spans="3:10" ht="21" hidden="1" customHeight="1" x14ac:dyDescent="0.25">
      <c r="C1719" s="214"/>
      <c r="D1719" s="215"/>
      <c r="E1719" s="215"/>
      <c r="F1719" s="215"/>
      <c r="G1719" s="215"/>
      <c r="H1719" s="89"/>
      <c r="I1719" s="90"/>
      <c r="J1719" s="12"/>
    </row>
    <row r="1720" spans="3:10" ht="21" hidden="1" customHeight="1" x14ac:dyDescent="0.25">
      <c r="C1720" s="214"/>
      <c r="D1720" s="215"/>
      <c r="E1720" s="215"/>
      <c r="F1720" s="215"/>
      <c r="G1720" s="215"/>
      <c r="H1720" s="89"/>
      <c r="I1720" s="90"/>
      <c r="J1720" s="12"/>
    </row>
    <row r="1721" spans="3:10" ht="21" hidden="1" customHeight="1" x14ac:dyDescent="0.25">
      <c r="C1721" s="214"/>
      <c r="D1721" s="215"/>
      <c r="E1721" s="215"/>
      <c r="F1721" s="215"/>
      <c r="G1721" s="215"/>
      <c r="H1721" s="89"/>
      <c r="I1721" s="90"/>
      <c r="J1721" s="12"/>
    </row>
    <row r="1722" spans="3:10" ht="21" hidden="1" customHeight="1" x14ac:dyDescent="0.25">
      <c r="C1722" s="214"/>
      <c r="D1722" s="215"/>
      <c r="E1722" s="215"/>
      <c r="F1722" s="215"/>
      <c r="G1722" s="215"/>
      <c r="H1722" s="89"/>
      <c r="I1722" s="90"/>
      <c r="J1722" s="12"/>
    </row>
    <row r="1723" spans="3:10" ht="21" hidden="1" customHeight="1" x14ac:dyDescent="0.25">
      <c r="C1723" s="214"/>
      <c r="D1723" s="215"/>
      <c r="E1723" s="215"/>
      <c r="F1723" s="215"/>
      <c r="G1723" s="215"/>
      <c r="H1723" s="89"/>
      <c r="I1723" s="90"/>
      <c r="J1723" s="12"/>
    </row>
    <row r="1724" spans="3:10" ht="21" hidden="1" customHeight="1" x14ac:dyDescent="0.25">
      <c r="C1724" s="214"/>
      <c r="D1724" s="215"/>
      <c r="E1724" s="215"/>
      <c r="F1724" s="215"/>
      <c r="G1724" s="215"/>
      <c r="H1724" s="89"/>
      <c r="I1724" s="90"/>
      <c r="J1724" s="12"/>
    </row>
    <row r="1725" spans="3:10" ht="21" hidden="1" customHeight="1" x14ac:dyDescent="0.25">
      <c r="C1725" s="214"/>
      <c r="D1725" s="215"/>
      <c r="E1725" s="215"/>
      <c r="F1725" s="215"/>
      <c r="G1725" s="215"/>
      <c r="H1725" s="89"/>
      <c r="I1725" s="90"/>
      <c r="J1725" s="12"/>
    </row>
    <row r="1726" spans="3:10" ht="21" hidden="1" customHeight="1" x14ac:dyDescent="0.25">
      <c r="C1726" s="214"/>
      <c r="D1726" s="215"/>
      <c r="E1726" s="215"/>
      <c r="F1726" s="215"/>
      <c r="G1726" s="215"/>
      <c r="H1726" s="89"/>
      <c r="I1726" s="90"/>
      <c r="J1726" s="12"/>
    </row>
    <row r="1727" spans="3:10" ht="21" hidden="1" customHeight="1" x14ac:dyDescent="0.25">
      <c r="C1727" s="214"/>
      <c r="D1727" s="215"/>
      <c r="E1727" s="215"/>
      <c r="F1727" s="215"/>
      <c r="G1727" s="215"/>
      <c r="H1727" s="89"/>
      <c r="I1727" s="90"/>
      <c r="J1727" s="12"/>
    </row>
    <row r="1728" spans="3:10" ht="21" hidden="1" customHeight="1" x14ac:dyDescent="0.25">
      <c r="C1728" s="214"/>
      <c r="D1728" s="215"/>
      <c r="E1728" s="215"/>
      <c r="F1728" s="215"/>
      <c r="G1728" s="215"/>
      <c r="H1728" s="89"/>
      <c r="I1728" s="90"/>
      <c r="J1728" s="12"/>
    </row>
    <row r="1729" spans="3:10" ht="21" hidden="1" customHeight="1" x14ac:dyDescent="0.25">
      <c r="C1729" s="214"/>
      <c r="D1729" s="215"/>
      <c r="E1729" s="215"/>
      <c r="F1729" s="215"/>
      <c r="G1729" s="215"/>
      <c r="H1729" s="89"/>
      <c r="I1729" s="90"/>
      <c r="J1729" s="12"/>
    </row>
    <row r="1730" spans="3:10" ht="21" hidden="1" customHeight="1" x14ac:dyDescent="0.25">
      <c r="C1730" s="214"/>
      <c r="D1730" s="215"/>
      <c r="E1730" s="215"/>
      <c r="F1730" s="215"/>
      <c r="G1730" s="215"/>
      <c r="H1730" s="89"/>
      <c r="I1730" s="90"/>
      <c r="J1730" s="12"/>
    </row>
    <row r="1731" spans="3:10" ht="21" hidden="1" customHeight="1" x14ac:dyDescent="0.25">
      <c r="C1731" s="214"/>
      <c r="D1731" s="215"/>
      <c r="E1731" s="215"/>
      <c r="F1731" s="215"/>
      <c r="G1731" s="215"/>
      <c r="H1731" s="89"/>
      <c r="I1731" s="90"/>
      <c r="J1731" s="12"/>
    </row>
    <row r="1732" spans="3:10" ht="21" hidden="1" customHeight="1" x14ac:dyDescent="0.25">
      <c r="C1732" s="214"/>
      <c r="D1732" s="215"/>
      <c r="E1732" s="215"/>
      <c r="F1732" s="215"/>
      <c r="G1732" s="215"/>
      <c r="H1732" s="89"/>
      <c r="I1732" s="90"/>
      <c r="J1732" s="12"/>
    </row>
    <row r="1733" spans="3:10" ht="21" hidden="1" customHeight="1" x14ac:dyDescent="0.25">
      <c r="C1733" s="214"/>
      <c r="D1733" s="215"/>
      <c r="E1733" s="215"/>
      <c r="F1733" s="215"/>
      <c r="G1733" s="215"/>
      <c r="H1733" s="89"/>
      <c r="I1733" s="90"/>
      <c r="J1733" s="12"/>
    </row>
    <row r="1734" spans="3:10" ht="21" hidden="1" customHeight="1" x14ac:dyDescent="0.25">
      <c r="C1734" s="214"/>
      <c r="D1734" s="215"/>
      <c r="E1734" s="215"/>
      <c r="F1734" s="215"/>
      <c r="G1734" s="215"/>
      <c r="H1734" s="89"/>
      <c r="I1734" s="90"/>
      <c r="J1734" s="12"/>
    </row>
    <row r="1735" spans="3:10" ht="21" hidden="1" customHeight="1" x14ac:dyDescent="0.25">
      <c r="C1735" s="214"/>
      <c r="D1735" s="215"/>
      <c r="E1735" s="215"/>
      <c r="F1735" s="215"/>
      <c r="G1735" s="215"/>
      <c r="H1735" s="89"/>
      <c r="I1735" s="90"/>
      <c r="J1735" s="12"/>
    </row>
    <row r="1736" spans="3:10" ht="21" hidden="1" customHeight="1" x14ac:dyDescent="0.25">
      <c r="C1736" s="214"/>
      <c r="D1736" s="215"/>
      <c r="E1736" s="215"/>
      <c r="F1736" s="215"/>
      <c r="G1736" s="215"/>
      <c r="H1736" s="89"/>
      <c r="I1736" s="90"/>
      <c r="J1736" s="12"/>
    </row>
    <row r="1737" spans="3:10" ht="21" hidden="1" customHeight="1" x14ac:dyDescent="0.25">
      <c r="C1737" s="214"/>
      <c r="D1737" s="215"/>
      <c r="E1737" s="215"/>
      <c r="F1737" s="215"/>
      <c r="G1737" s="215"/>
      <c r="H1737" s="89"/>
      <c r="I1737" s="90"/>
      <c r="J1737" s="12"/>
    </row>
    <row r="1738" spans="3:10" ht="21" hidden="1" customHeight="1" x14ac:dyDescent="0.25">
      <c r="C1738" s="214"/>
      <c r="D1738" s="215"/>
      <c r="E1738" s="215"/>
      <c r="F1738" s="215"/>
      <c r="G1738" s="215"/>
      <c r="H1738" s="89"/>
      <c r="I1738" s="90"/>
      <c r="J1738" s="12"/>
    </row>
    <row r="1739" spans="3:10" ht="21" hidden="1" customHeight="1" x14ac:dyDescent="0.25">
      <c r="C1739" s="214"/>
      <c r="D1739" s="215"/>
      <c r="E1739" s="215"/>
      <c r="F1739" s="215"/>
      <c r="G1739" s="215"/>
      <c r="H1739" s="89"/>
      <c r="I1739" s="90"/>
      <c r="J1739" s="12"/>
    </row>
    <row r="1740" spans="3:10" ht="21" hidden="1" customHeight="1" x14ac:dyDescent="0.25">
      <c r="C1740" s="214"/>
      <c r="D1740" s="215"/>
      <c r="E1740" s="215"/>
      <c r="F1740" s="215"/>
      <c r="G1740" s="215"/>
      <c r="H1740" s="89"/>
      <c r="I1740" s="90"/>
      <c r="J1740" s="12"/>
    </row>
    <row r="1741" spans="3:10" ht="21" hidden="1" customHeight="1" x14ac:dyDescent="0.25">
      <c r="C1741" s="214"/>
      <c r="D1741" s="215"/>
      <c r="E1741" s="215"/>
      <c r="F1741" s="215"/>
      <c r="G1741" s="215"/>
      <c r="H1741" s="89"/>
      <c r="I1741" s="90"/>
      <c r="J1741" s="12"/>
    </row>
    <row r="1742" spans="3:10" ht="21" hidden="1" customHeight="1" x14ac:dyDescent="0.25">
      <c r="C1742" s="214"/>
      <c r="D1742" s="215"/>
      <c r="E1742" s="215"/>
      <c r="F1742" s="215"/>
      <c r="G1742" s="215"/>
      <c r="H1742" s="89"/>
      <c r="I1742" s="90"/>
      <c r="J1742" s="12"/>
    </row>
    <row r="1743" spans="3:10" ht="21" hidden="1" customHeight="1" x14ac:dyDescent="0.25">
      <c r="C1743" s="214"/>
      <c r="D1743" s="215"/>
      <c r="E1743" s="215"/>
      <c r="F1743" s="215"/>
      <c r="G1743" s="215"/>
      <c r="H1743" s="89"/>
      <c r="I1743" s="90"/>
      <c r="J1743" s="12"/>
    </row>
    <row r="1744" spans="3:10" ht="21" hidden="1" customHeight="1" x14ac:dyDescent="0.25">
      <c r="C1744" s="214"/>
      <c r="D1744" s="215"/>
      <c r="E1744" s="215"/>
      <c r="F1744" s="215"/>
      <c r="G1744" s="215"/>
      <c r="H1744" s="89"/>
      <c r="I1744" s="90"/>
      <c r="J1744" s="12"/>
    </row>
    <row r="1745" spans="3:10" ht="21" hidden="1" customHeight="1" x14ac:dyDescent="0.25">
      <c r="C1745" s="214"/>
      <c r="D1745" s="215"/>
      <c r="E1745" s="215"/>
      <c r="F1745" s="215"/>
      <c r="G1745" s="215"/>
      <c r="H1745" s="89"/>
      <c r="I1745" s="90"/>
      <c r="J1745" s="12"/>
    </row>
    <row r="1746" spans="3:10" ht="21" hidden="1" customHeight="1" x14ac:dyDescent="0.25">
      <c r="C1746" s="214"/>
      <c r="D1746" s="215"/>
      <c r="E1746" s="215"/>
      <c r="F1746" s="215"/>
      <c r="G1746" s="215"/>
      <c r="H1746" s="89"/>
      <c r="I1746" s="90"/>
      <c r="J1746" s="12"/>
    </row>
    <row r="1747" spans="3:10" ht="21" hidden="1" customHeight="1" x14ac:dyDescent="0.25">
      <c r="C1747" s="214"/>
      <c r="D1747" s="215"/>
      <c r="E1747" s="215"/>
      <c r="F1747" s="215"/>
      <c r="G1747" s="215"/>
      <c r="H1747" s="89"/>
      <c r="I1747" s="90"/>
      <c r="J1747" s="12"/>
    </row>
    <row r="1748" spans="3:10" ht="21" hidden="1" customHeight="1" x14ac:dyDescent="0.25">
      <c r="C1748" s="214"/>
      <c r="D1748" s="215"/>
      <c r="E1748" s="215"/>
      <c r="F1748" s="215"/>
      <c r="G1748" s="215"/>
      <c r="H1748" s="89"/>
      <c r="I1748" s="90"/>
      <c r="J1748" s="12"/>
    </row>
    <row r="1749" spans="3:10" ht="21" hidden="1" customHeight="1" x14ac:dyDescent="0.25">
      <c r="C1749" s="214"/>
      <c r="D1749" s="215"/>
      <c r="E1749" s="215"/>
      <c r="F1749" s="215"/>
      <c r="G1749" s="215"/>
      <c r="H1749" s="89"/>
      <c r="I1749" s="90"/>
      <c r="J1749" s="12"/>
    </row>
    <row r="1750" spans="3:10" ht="21" hidden="1" customHeight="1" x14ac:dyDescent="0.25">
      <c r="C1750" s="214"/>
      <c r="D1750" s="215"/>
      <c r="E1750" s="215"/>
      <c r="F1750" s="215"/>
      <c r="G1750" s="215"/>
      <c r="H1750" s="89"/>
      <c r="I1750" s="90"/>
      <c r="J1750" s="12"/>
    </row>
    <row r="1751" spans="3:10" ht="21" hidden="1" customHeight="1" x14ac:dyDescent="0.25">
      <c r="C1751" s="214"/>
      <c r="D1751" s="215"/>
      <c r="E1751" s="215"/>
      <c r="F1751" s="215"/>
      <c r="G1751" s="215"/>
      <c r="H1751" s="89"/>
      <c r="I1751" s="90"/>
      <c r="J1751" s="12"/>
    </row>
    <row r="1752" spans="3:10" ht="21" hidden="1" customHeight="1" x14ac:dyDescent="0.25">
      <c r="C1752" s="214"/>
      <c r="D1752" s="215"/>
      <c r="E1752" s="215"/>
      <c r="F1752" s="215"/>
      <c r="G1752" s="215"/>
      <c r="H1752" s="89"/>
      <c r="I1752" s="90"/>
      <c r="J1752" s="12"/>
    </row>
    <row r="1753" spans="3:10" ht="21" hidden="1" customHeight="1" x14ac:dyDescent="0.25">
      <c r="C1753" s="214"/>
      <c r="D1753" s="215"/>
      <c r="E1753" s="215"/>
      <c r="F1753" s="215"/>
      <c r="G1753" s="215"/>
      <c r="H1753" s="89"/>
      <c r="I1753" s="90"/>
      <c r="J1753" s="12"/>
    </row>
    <row r="1754" spans="3:10" ht="21" hidden="1" customHeight="1" x14ac:dyDescent="0.25">
      <c r="C1754" s="214"/>
      <c r="D1754" s="215"/>
      <c r="E1754" s="215"/>
      <c r="F1754" s="215"/>
      <c r="G1754" s="215"/>
      <c r="H1754" s="89"/>
      <c r="I1754" s="90"/>
      <c r="J1754" s="12"/>
    </row>
    <row r="1755" spans="3:10" ht="21" hidden="1" customHeight="1" x14ac:dyDescent="0.25">
      <c r="C1755" s="214"/>
      <c r="D1755" s="215"/>
      <c r="E1755" s="215"/>
      <c r="F1755" s="215"/>
      <c r="G1755" s="215"/>
      <c r="H1755" s="89"/>
      <c r="I1755" s="90"/>
      <c r="J1755" s="12"/>
    </row>
    <row r="1756" spans="3:10" ht="21" hidden="1" customHeight="1" x14ac:dyDescent="0.25">
      <c r="C1756" s="214"/>
      <c r="D1756" s="215"/>
      <c r="E1756" s="215"/>
      <c r="F1756" s="215"/>
      <c r="G1756" s="215"/>
      <c r="H1756" s="89"/>
      <c r="I1756" s="90"/>
      <c r="J1756" s="12"/>
    </row>
    <row r="1757" spans="3:10" ht="21" hidden="1" customHeight="1" x14ac:dyDescent="0.25">
      <c r="C1757" s="214"/>
      <c r="D1757" s="215"/>
      <c r="E1757" s="215"/>
      <c r="F1757" s="215"/>
      <c r="G1757" s="215"/>
      <c r="H1757" s="89"/>
      <c r="I1757" s="90"/>
      <c r="J1757" s="12"/>
    </row>
    <row r="1758" spans="3:10" ht="21" hidden="1" customHeight="1" x14ac:dyDescent="0.25">
      <c r="C1758" s="214"/>
      <c r="D1758" s="215"/>
      <c r="E1758" s="215"/>
      <c r="F1758" s="215"/>
      <c r="G1758" s="215"/>
      <c r="H1758" s="89"/>
      <c r="I1758" s="90"/>
      <c r="J1758" s="12"/>
    </row>
    <row r="1759" spans="3:10" ht="21" hidden="1" customHeight="1" x14ac:dyDescent="0.25">
      <c r="C1759" s="214"/>
      <c r="D1759" s="215"/>
      <c r="E1759" s="215"/>
      <c r="F1759" s="215"/>
      <c r="G1759" s="215"/>
      <c r="H1759" s="89"/>
      <c r="I1759" s="90"/>
      <c r="J1759" s="12"/>
    </row>
    <row r="1760" spans="3:10" ht="21" hidden="1" customHeight="1" x14ac:dyDescent="0.25">
      <c r="C1760" s="214"/>
      <c r="D1760" s="215"/>
      <c r="E1760" s="215"/>
      <c r="F1760" s="215"/>
      <c r="G1760" s="215"/>
      <c r="H1760" s="89"/>
      <c r="I1760" s="90"/>
      <c r="J1760" s="12"/>
    </row>
    <row r="1761" spans="3:10" ht="21" hidden="1" customHeight="1" x14ac:dyDescent="0.25">
      <c r="C1761" s="214"/>
      <c r="D1761" s="215"/>
      <c r="E1761" s="215"/>
      <c r="F1761" s="215"/>
      <c r="G1761" s="215"/>
      <c r="H1761" s="89"/>
      <c r="I1761" s="90"/>
      <c r="J1761" s="12"/>
    </row>
    <row r="1762" spans="3:10" ht="21" hidden="1" customHeight="1" x14ac:dyDescent="0.25">
      <c r="C1762" s="214"/>
      <c r="D1762" s="215"/>
      <c r="E1762" s="215"/>
      <c r="F1762" s="215"/>
      <c r="G1762" s="215"/>
      <c r="H1762" s="89"/>
      <c r="I1762" s="90"/>
      <c r="J1762" s="12"/>
    </row>
    <row r="1763" spans="3:10" ht="21" hidden="1" customHeight="1" x14ac:dyDescent="0.25">
      <c r="C1763" s="214"/>
      <c r="D1763" s="215"/>
      <c r="E1763" s="215"/>
      <c r="F1763" s="215"/>
      <c r="G1763" s="215"/>
      <c r="H1763" s="89"/>
      <c r="I1763" s="90"/>
      <c r="J1763" s="12"/>
    </row>
    <row r="1764" spans="3:10" ht="21" hidden="1" customHeight="1" x14ac:dyDescent="0.25">
      <c r="C1764" s="214"/>
      <c r="D1764" s="215"/>
      <c r="E1764" s="215"/>
      <c r="F1764" s="215"/>
      <c r="G1764" s="215"/>
      <c r="H1764" s="89"/>
      <c r="I1764" s="90"/>
      <c r="J1764" s="12"/>
    </row>
    <row r="1765" spans="3:10" ht="21" hidden="1" customHeight="1" x14ac:dyDescent="0.25">
      <c r="C1765" s="214"/>
      <c r="D1765" s="215"/>
      <c r="E1765" s="215"/>
      <c r="F1765" s="215"/>
      <c r="G1765" s="215"/>
      <c r="H1765" s="89"/>
      <c r="I1765" s="90"/>
      <c r="J1765" s="12"/>
    </row>
    <row r="1766" spans="3:10" ht="21" hidden="1" customHeight="1" x14ac:dyDescent="0.25">
      <c r="C1766" s="214"/>
      <c r="D1766" s="215"/>
      <c r="E1766" s="215"/>
      <c r="F1766" s="215"/>
      <c r="G1766" s="215"/>
      <c r="H1766" s="89"/>
      <c r="I1766" s="90"/>
      <c r="J1766" s="12"/>
    </row>
    <row r="1767" spans="3:10" ht="21" hidden="1" customHeight="1" x14ac:dyDescent="0.25">
      <c r="C1767" s="214"/>
      <c r="D1767" s="215"/>
      <c r="E1767" s="215"/>
      <c r="F1767" s="215"/>
      <c r="G1767" s="215"/>
      <c r="H1767" s="89"/>
      <c r="I1767" s="90"/>
      <c r="J1767" s="12"/>
    </row>
    <row r="1768" spans="3:10" ht="21" hidden="1" customHeight="1" x14ac:dyDescent="0.25">
      <c r="C1768" s="214"/>
      <c r="D1768" s="215"/>
      <c r="E1768" s="215"/>
      <c r="F1768" s="215"/>
      <c r="G1768" s="215"/>
      <c r="H1768" s="89"/>
      <c r="I1768" s="90"/>
      <c r="J1768" s="12"/>
    </row>
    <row r="1769" spans="3:10" ht="21" hidden="1" customHeight="1" x14ac:dyDescent="0.25">
      <c r="C1769" s="214"/>
      <c r="D1769" s="215"/>
      <c r="E1769" s="215"/>
      <c r="F1769" s="215"/>
      <c r="G1769" s="215"/>
      <c r="H1769" s="89"/>
      <c r="I1769" s="90"/>
      <c r="J1769" s="12"/>
    </row>
    <row r="1770" spans="3:10" ht="21" hidden="1" customHeight="1" x14ac:dyDescent="0.25">
      <c r="C1770" s="214"/>
      <c r="D1770" s="215"/>
      <c r="E1770" s="215"/>
      <c r="F1770" s="215"/>
      <c r="G1770" s="215"/>
      <c r="H1770" s="89"/>
      <c r="I1770" s="90"/>
      <c r="J1770" s="12"/>
    </row>
    <row r="1771" spans="3:10" ht="21" hidden="1" customHeight="1" x14ac:dyDescent="0.25">
      <c r="C1771" s="214"/>
      <c r="D1771" s="215"/>
      <c r="E1771" s="215"/>
      <c r="F1771" s="215"/>
      <c r="G1771" s="215"/>
      <c r="H1771" s="89"/>
      <c r="I1771" s="90"/>
      <c r="J1771" s="12"/>
    </row>
    <row r="1772" spans="3:10" ht="21" hidden="1" customHeight="1" x14ac:dyDescent="0.25">
      <c r="C1772" s="214"/>
      <c r="D1772" s="215"/>
      <c r="E1772" s="215"/>
      <c r="F1772" s="215"/>
      <c r="G1772" s="215"/>
      <c r="H1772" s="89"/>
      <c r="I1772" s="90"/>
      <c r="J1772" s="12"/>
    </row>
    <row r="1773" spans="3:10" ht="21" hidden="1" customHeight="1" x14ac:dyDescent="0.25">
      <c r="C1773" s="214"/>
      <c r="D1773" s="215"/>
      <c r="E1773" s="215"/>
      <c r="F1773" s="215"/>
      <c r="G1773" s="215"/>
      <c r="H1773" s="89"/>
      <c r="I1773" s="90"/>
      <c r="J1773" s="12"/>
    </row>
    <row r="1774" spans="3:10" ht="21" hidden="1" customHeight="1" x14ac:dyDescent="0.25">
      <c r="C1774" s="214"/>
      <c r="D1774" s="215"/>
      <c r="E1774" s="215"/>
      <c r="F1774" s="215"/>
      <c r="G1774" s="215"/>
      <c r="H1774" s="89"/>
      <c r="I1774" s="90"/>
      <c r="J1774" s="12"/>
    </row>
    <row r="1775" spans="3:10" ht="21" hidden="1" customHeight="1" x14ac:dyDescent="0.25">
      <c r="C1775" s="214"/>
      <c r="D1775" s="215"/>
      <c r="E1775" s="215"/>
      <c r="F1775" s="215"/>
      <c r="G1775" s="215"/>
      <c r="H1775" s="89"/>
      <c r="I1775" s="90"/>
      <c r="J1775" s="12"/>
    </row>
    <row r="1776" spans="3:10" ht="21" hidden="1" customHeight="1" x14ac:dyDescent="0.25">
      <c r="C1776" s="214"/>
      <c r="D1776" s="215"/>
      <c r="E1776" s="215"/>
      <c r="F1776" s="215"/>
      <c r="G1776" s="215"/>
      <c r="H1776" s="89"/>
      <c r="I1776" s="90"/>
      <c r="J1776" s="12"/>
    </row>
    <row r="1777" spans="3:10" ht="21" hidden="1" customHeight="1" x14ac:dyDescent="0.25">
      <c r="C1777" s="214"/>
      <c r="D1777" s="215"/>
      <c r="E1777" s="215"/>
      <c r="F1777" s="215"/>
      <c r="G1777" s="215"/>
      <c r="H1777" s="89"/>
      <c r="I1777" s="90"/>
      <c r="J1777" s="12"/>
    </row>
    <row r="1778" spans="3:10" ht="21" hidden="1" customHeight="1" x14ac:dyDescent="0.25">
      <c r="C1778" s="214"/>
      <c r="D1778" s="215"/>
      <c r="E1778" s="215"/>
      <c r="F1778" s="215"/>
      <c r="G1778" s="215"/>
      <c r="H1778" s="89"/>
      <c r="I1778" s="90"/>
      <c r="J1778" s="12"/>
    </row>
    <row r="1779" spans="3:10" ht="21" hidden="1" customHeight="1" x14ac:dyDescent="0.25">
      <c r="C1779" s="214"/>
      <c r="D1779" s="215"/>
      <c r="E1779" s="215"/>
      <c r="F1779" s="215"/>
      <c r="G1779" s="215"/>
      <c r="H1779" s="89"/>
      <c r="I1779" s="90"/>
      <c r="J1779" s="12"/>
    </row>
    <row r="1780" spans="3:10" ht="21" hidden="1" customHeight="1" x14ac:dyDescent="0.25">
      <c r="C1780" s="214"/>
      <c r="D1780" s="215"/>
      <c r="E1780" s="215"/>
      <c r="F1780" s="215"/>
      <c r="G1780" s="215"/>
      <c r="H1780" s="89"/>
      <c r="I1780" s="90"/>
      <c r="J1780" s="12"/>
    </row>
    <row r="1781" spans="3:10" ht="21" hidden="1" customHeight="1" x14ac:dyDescent="0.25">
      <c r="C1781" s="214"/>
      <c r="D1781" s="215"/>
      <c r="E1781" s="215"/>
      <c r="F1781" s="215"/>
      <c r="G1781" s="215"/>
      <c r="H1781" s="89"/>
      <c r="I1781" s="90"/>
      <c r="J1781" s="12"/>
    </row>
    <row r="1782" spans="3:10" ht="21" hidden="1" customHeight="1" x14ac:dyDescent="0.25">
      <c r="C1782" s="214"/>
      <c r="D1782" s="215"/>
      <c r="E1782" s="215"/>
      <c r="F1782" s="215"/>
      <c r="G1782" s="215"/>
      <c r="H1782" s="89"/>
      <c r="I1782" s="90"/>
      <c r="J1782" s="12"/>
    </row>
    <row r="1783" spans="3:10" ht="21" hidden="1" customHeight="1" x14ac:dyDescent="0.25">
      <c r="C1783" s="214"/>
      <c r="D1783" s="215"/>
      <c r="E1783" s="215"/>
      <c r="F1783" s="215"/>
      <c r="G1783" s="215"/>
      <c r="H1783" s="89"/>
      <c r="I1783" s="90"/>
      <c r="J1783" s="12"/>
    </row>
    <row r="1784" spans="3:10" ht="21" hidden="1" customHeight="1" x14ac:dyDescent="0.25">
      <c r="C1784" s="214"/>
      <c r="D1784" s="215"/>
      <c r="E1784" s="215"/>
      <c r="F1784" s="215"/>
      <c r="G1784" s="215"/>
      <c r="H1784" s="89"/>
      <c r="I1784" s="90"/>
      <c r="J1784" s="12"/>
    </row>
    <row r="1785" spans="3:10" ht="21" hidden="1" customHeight="1" x14ac:dyDescent="0.25">
      <c r="C1785" s="214"/>
      <c r="D1785" s="215"/>
      <c r="E1785" s="215"/>
      <c r="F1785" s="215"/>
      <c r="G1785" s="215"/>
      <c r="H1785" s="89"/>
      <c r="I1785" s="90"/>
      <c r="J1785" s="12"/>
    </row>
    <row r="1786" spans="3:10" ht="21" hidden="1" customHeight="1" x14ac:dyDescent="0.25">
      <c r="C1786" s="214"/>
      <c r="D1786" s="215"/>
      <c r="E1786" s="215"/>
      <c r="F1786" s="215"/>
      <c r="G1786" s="215"/>
      <c r="H1786" s="89"/>
      <c r="I1786" s="90"/>
      <c r="J1786" s="12"/>
    </row>
    <row r="1787" spans="3:10" ht="21" hidden="1" customHeight="1" x14ac:dyDescent="0.25">
      <c r="C1787" s="214"/>
      <c r="D1787" s="215"/>
      <c r="E1787" s="215"/>
      <c r="F1787" s="215"/>
      <c r="G1787" s="215"/>
      <c r="H1787" s="89"/>
      <c r="I1787" s="90"/>
      <c r="J1787" s="12"/>
    </row>
    <row r="1788" spans="3:10" ht="21" hidden="1" customHeight="1" x14ac:dyDescent="0.25">
      <c r="C1788" s="214"/>
      <c r="D1788" s="215"/>
      <c r="E1788" s="215"/>
      <c r="F1788" s="215"/>
      <c r="G1788" s="215"/>
      <c r="H1788" s="89"/>
      <c r="I1788" s="90"/>
      <c r="J1788" s="12"/>
    </row>
    <row r="1789" spans="3:10" ht="21" hidden="1" customHeight="1" x14ac:dyDescent="0.25">
      <c r="C1789" s="214"/>
      <c r="D1789" s="215"/>
      <c r="E1789" s="215"/>
      <c r="F1789" s="215"/>
      <c r="G1789" s="215"/>
      <c r="H1789" s="89"/>
      <c r="I1789" s="90"/>
      <c r="J1789" s="12"/>
    </row>
    <row r="1790" spans="3:10" ht="21" hidden="1" customHeight="1" x14ac:dyDescent="0.25">
      <c r="C1790" s="214"/>
      <c r="D1790" s="215"/>
      <c r="E1790" s="215"/>
      <c r="F1790" s="215"/>
      <c r="G1790" s="215"/>
      <c r="H1790" s="89"/>
      <c r="I1790" s="90"/>
      <c r="J1790" s="12"/>
    </row>
    <row r="1791" spans="3:10" ht="21" hidden="1" customHeight="1" x14ac:dyDescent="0.25">
      <c r="C1791" s="214"/>
      <c r="D1791" s="215"/>
      <c r="E1791" s="215"/>
      <c r="F1791" s="215"/>
      <c r="G1791" s="215"/>
      <c r="H1791" s="89"/>
      <c r="I1791" s="90"/>
      <c r="J1791" s="12"/>
    </row>
    <row r="1792" spans="3:10" ht="21" hidden="1" customHeight="1" x14ac:dyDescent="0.25">
      <c r="C1792" s="214"/>
      <c r="D1792" s="215"/>
      <c r="E1792" s="215"/>
      <c r="F1792" s="215"/>
      <c r="G1792" s="215"/>
      <c r="H1792" s="89"/>
      <c r="I1792" s="90"/>
      <c r="J1792" s="12"/>
    </row>
    <row r="1793" spans="3:10" ht="21" hidden="1" customHeight="1" x14ac:dyDescent="0.25">
      <c r="C1793" s="214"/>
      <c r="D1793" s="215"/>
      <c r="E1793" s="215"/>
      <c r="F1793" s="215"/>
      <c r="G1793" s="215"/>
      <c r="H1793" s="89"/>
      <c r="I1793" s="90"/>
      <c r="J1793" s="12"/>
    </row>
    <row r="1794" spans="3:10" ht="21" hidden="1" customHeight="1" x14ac:dyDescent="0.25">
      <c r="C1794" s="214"/>
      <c r="D1794" s="215"/>
      <c r="E1794" s="215"/>
      <c r="F1794" s="215"/>
      <c r="G1794" s="215"/>
      <c r="H1794" s="89"/>
      <c r="I1794" s="90"/>
      <c r="J1794" s="12"/>
    </row>
    <row r="1795" spans="3:10" ht="21" hidden="1" customHeight="1" x14ac:dyDescent="0.25">
      <c r="C1795" s="214"/>
      <c r="D1795" s="215"/>
      <c r="E1795" s="215"/>
      <c r="F1795" s="215"/>
      <c r="G1795" s="215"/>
      <c r="H1795" s="89"/>
      <c r="I1795" s="90"/>
      <c r="J1795" s="12"/>
    </row>
    <row r="1796" spans="3:10" ht="21" hidden="1" customHeight="1" x14ac:dyDescent="0.25">
      <c r="C1796" s="214"/>
      <c r="D1796" s="215"/>
      <c r="E1796" s="215"/>
      <c r="F1796" s="215"/>
      <c r="G1796" s="215"/>
      <c r="H1796" s="89"/>
      <c r="I1796" s="90"/>
      <c r="J1796" s="12"/>
    </row>
    <row r="1797" spans="3:10" ht="21" hidden="1" customHeight="1" x14ac:dyDescent="0.25">
      <c r="C1797" s="214"/>
      <c r="D1797" s="215"/>
      <c r="E1797" s="215"/>
      <c r="F1797" s="215"/>
      <c r="G1797" s="215"/>
      <c r="H1797" s="89"/>
      <c r="I1797" s="90"/>
      <c r="J1797" s="12"/>
    </row>
    <row r="1798" spans="3:10" ht="21" hidden="1" customHeight="1" x14ac:dyDescent="0.25">
      <c r="C1798" s="214"/>
      <c r="D1798" s="215"/>
      <c r="E1798" s="215"/>
      <c r="F1798" s="215"/>
      <c r="G1798" s="215"/>
      <c r="H1798" s="89"/>
      <c r="I1798" s="90"/>
      <c r="J1798" s="12"/>
    </row>
    <row r="1799" spans="3:10" ht="21" hidden="1" customHeight="1" x14ac:dyDescent="0.25">
      <c r="C1799" s="214"/>
      <c r="D1799" s="215"/>
      <c r="E1799" s="215"/>
      <c r="F1799" s="215"/>
      <c r="G1799" s="215"/>
      <c r="H1799" s="89"/>
      <c r="I1799" s="90"/>
      <c r="J1799" s="12"/>
    </row>
    <row r="1800" spans="3:10" ht="21" hidden="1" customHeight="1" x14ac:dyDescent="0.25">
      <c r="C1800" s="214"/>
      <c r="D1800" s="215"/>
      <c r="E1800" s="215"/>
      <c r="F1800" s="215"/>
      <c r="G1800" s="215"/>
      <c r="H1800" s="89"/>
      <c r="I1800" s="90"/>
      <c r="J1800" s="12"/>
    </row>
    <row r="1801" spans="3:10" ht="21" hidden="1" customHeight="1" x14ac:dyDescent="0.25">
      <c r="C1801" s="214"/>
      <c r="D1801" s="215"/>
      <c r="E1801" s="215"/>
      <c r="F1801" s="215"/>
      <c r="G1801" s="215"/>
      <c r="H1801" s="89"/>
      <c r="I1801" s="90"/>
      <c r="J1801" s="12"/>
    </row>
    <row r="1802" spans="3:10" ht="21" hidden="1" customHeight="1" x14ac:dyDescent="0.25">
      <c r="C1802" s="214"/>
      <c r="D1802" s="215"/>
      <c r="E1802" s="215"/>
      <c r="F1802" s="215"/>
      <c r="G1802" s="215"/>
      <c r="H1802" s="89"/>
      <c r="I1802" s="90"/>
      <c r="J1802" s="12"/>
    </row>
    <row r="1803" spans="3:10" ht="21" hidden="1" customHeight="1" x14ac:dyDescent="0.25">
      <c r="C1803" s="214"/>
      <c r="D1803" s="215"/>
      <c r="E1803" s="215"/>
      <c r="F1803" s="215"/>
      <c r="G1803" s="215"/>
      <c r="H1803" s="89"/>
      <c r="I1803" s="90"/>
      <c r="J1803" s="12"/>
    </row>
    <row r="1804" spans="3:10" ht="21" hidden="1" customHeight="1" x14ac:dyDescent="0.25">
      <c r="C1804" s="214"/>
      <c r="D1804" s="215"/>
      <c r="E1804" s="215"/>
      <c r="F1804" s="215"/>
      <c r="G1804" s="215"/>
      <c r="H1804" s="89"/>
      <c r="I1804" s="90"/>
      <c r="J1804" s="12"/>
    </row>
    <row r="1805" spans="3:10" ht="21" hidden="1" customHeight="1" x14ac:dyDescent="0.25">
      <c r="C1805" s="214"/>
      <c r="D1805" s="215"/>
      <c r="E1805" s="215"/>
      <c r="F1805" s="215"/>
      <c r="G1805" s="215"/>
      <c r="H1805" s="89"/>
      <c r="I1805" s="90"/>
      <c r="J1805" s="12"/>
    </row>
    <row r="1806" spans="3:10" ht="21" hidden="1" customHeight="1" x14ac:dyDescent="0.25">
      <c r="C1806" s="214"/>
      <c r="D1806" s="215"/>
      <c r="E1806" s="215"/>
      <c r="F1806" s="215"/>
      <c r="G1806" s="215"/>
      <c r="H1806" s="89"/>
      <c r="I1806" s="90"/>
      <c r="J1806" s="12"/>
    </row>
    <row r="1807" spans="3:10" ht="21" hidden="1" customHeight="1" x14ac:dyDescent="0.25">
      <c r="C1807" s="214"/>
      <c r="D1807" s="215"/>
      <c r="E1807" s="215"/>
      <c r="F1807" s="215"/>
      <c r="G1807" s="215"/>
      <c r="H1807" s="89"/>
      <c r="I1807" s="90"/>
      <c r="J1807" s="12"/>
    </row>
    <row r="1808" spans="3:10" ht="21" hidden="1" customHeight="1" x14ac:dyDescent="0.25">
      <c r="C1808" s="214"/>
      <c r="D1808" s="215"/>
      <c r="E1808" s="215"/>
      <c r="F1808" s="215"/>
      <c r="G1808" s="215"/>
      <c r="H1808" s="89"/>
      <c r="I1808" s="90"/>
      <c r="J1808" s="12"/>
    </row>
    <row r="1809" spans="3:10" ht="21" hidden="1" customHeight="1" x14ac:dyDescent="0.25">
      <c r="C1809" s="214"/>
      <c r="D1809" s="215"/>
      <c r="E1809" s="215"/>
      <c r="F1809" s="215"/>
      <c r="G1809" s="215"/>
      <c r="H1809" s="89"/>
      <c r="I1809" s="90"/>
      <c r="J1809" s="12"/>
    </row>
    <row r="1810" spans="3:10" ht="21" hidden="1" customHeight="1" x14ac:dyDescent="0.25">
      <c r="C1810" s="214"/>
      <c r="D1810" s="215"/>
      <c r="E1810" s="215"/>
      <c r="F1810" s="215"/>
      <c r="G1810" s="215"/>
      <c r="H1810" s="89"/>
      <c r="I1810" s="90"/>
      <c r="J1810" s="12"/>
    </row>
    <row r="1811" spans="3:10" ht="21" hidden="1" customHeight="1" x14ac:dyDescent="0.25">
      <c r="C1811" s="214"/>
      <c r="D1811" s="215"/>
      <c r="E1811" s="215"/>
      <c r="F1811" s="215"/>
      <c r="G1811" s="215"/>
      <c r="H1811" s="89"/>
      <c r="I1811" s="90"/>
      <c r="J1811" s="12"/>
    </row>
    <row r="1812" spans="3:10" ht="21" hidden="1" customHeight="1" x14ac:dyDescent="0.25">
      <c r="C1812" s="214"/>
      <c r="D1812" s="215"/>
      <c r="E1812" s="215"/>
      <c r="F1812" s="215"/>
      <c r="G1812" s="215"/>
      <c r="H1812" s="89"/>
      <c r="I1812" s="90"/>
      <c r="J1812" s="12"/>
    </row>
    <row r="1813" spans="3:10" ht="21" hidden="1" customHeight="1" x14ac:dyDescent="0.25">
      <c r="C1813" s="214"/>
      <c r="D1813" s="215"/>
      <c r="E1813" s="215"/>
      <c r="F1813" s="215"/>
      <c r="G1813" s="215"/>
      <c r="H1813" s="89"/>
      <c r="I1813" s="90"/>
      <c r="J1813" s="12"/>
    </row>
    <row r="1814" spans="3:10" ht="21" hidden="1" customHeight="1" x14ac:dyDescent="0.25">
      <c r="C1814" s="214"/>
      <c r="D1814" s="215"/>
      <c r="E1814" s="215"/>
      <c r="F1814" s="215"/>
      <c r="G1814" s="215"/>
      <c r="H1814" s="89"/>
      <c r="I1814" s="90"/>
      <c r="J1814" s="12"/>
    </row>
    <row r="1815" spans="3:10" ht="21" hidden="1" customHeight="1" x14ac:dyDescent="0.25">
      <c r="C1815" s="214"/>
      <c r="D1815" s="215"/>
      <c r="E1815" s="215"/>
      <c r="F1815" s="215"/>
      <c r="G1815" s="215"/>
      <c r="H1815" s="89"/>
      <c r="I1815" s="90"/>
      <c r="J1815" s="12"/>
    </row>
    <row r="1816" spans="3:10" ht="21" hidden="1" customHeight="1" x14ac:dyDescent="0.25">
      <c r="C1816" s="214"/>
      <c r="D1816" s="215"/>
      <c r="E1816" s="215"/>
      <c r="F1816" s="215"/>
      <c r="G1816" s="215"/>
      <c r="H1816" s="89"/>
      <c r="I1816" s="90"/>
      <c r="J1816" s="12"/>
    </row>
    <row r="1817" spans="3:10" ht="21" hidden="1" customHeight="1" x14ac:dyDescent="0.25">
      <c r="C1817" s="214"/>
      <c r="D1817" s="215"/>
      <c r="E1817" s="215"/>
      <c r="F1817" s="215"/>
      <c r="G1817" s="215"/>
      <c r="H1817" s="89"/>
      <c r="I1817" s="90"/>
      <c r="J1817" s="12"/>
    </row>
    <row r="1818" spans="3:10" ht="21" hidden="1" customHeight="1" x14ac:dyDescent="0.25">
      <c r="C1818" s="214"/>
      <c r="D1818" s="215"/>
      <c r="E1818" s="215"/>
      <c r="F1818" s="215"/>
      <c r="G1818" s="215"/>
      <c r="H1818" s="89"/>
      <c r="I1818" s="90"/>
      <c r="J1818" s="12"/>
    </row>
    <row r="1819" spans="3:10" ht="21" hidden="1" customHeight="1" x14ac:dyDescent="0.25">
      <c r="C1819" s="214"/>
      <c r="D1819" s="215"/>
      <c r="E1819" s="215"/>
      <c r="F1819" s="215"/>
      <c r="G1819" s="215"/>
      <c r="H1819" s="89"/>
      <c r="I1819" s="90"/>
      <c r="J1819" s="12"/>
    </row>
    <row r="1820" spans="3:10" ht="21" hidden="1" customHeight="1" x14ac:dyDescent="0.25">
      <c r="C1820" s="214"/>
      <c r="D1820" s="215"/>
      <c r="E1820" s="215"/>
      <c r="F1820" s="215"/>
      <c r="G1820" s="215"/>
      <c r="H1820" s="89"/>
      <c r="I1820" s="90"/>
      <c r="J1820" s="12"/>
    </row>
    <row r="1821" spans="3:10" ht="21" hidden="1" customHeight="1" x14ac:dyDescent="0.25">
      <c r="C1821" s="214"/>
      <c r="D1821" s="215"/>
      <c r="E1821" s="215"/>
      <c r="F1821" s="215"/>
      <c r="G1821" s="215"/>
      <c r="H1821" s="89"/>
      <c r="I1821" s="90"/>
      <c r="J1821" s="12"/>
    </row>
    <row r="1822" spans="3:10" ht="21" hidden="1" customHeight="1" x14ac:dyDescent="0.25">
      <c r="C1822" s="214"/>
      <c r="D1822" s="215"/>
      <c r="E1822" s="215"/>
      <c r="F1822" s="215"/>
      <c r="G1822" s="215"/>
      <c r="H1822" s="89"/>
      <c r="I1822" s="90"/>
      <c r="J1822" s="12"/>
    </row>
    <row r="1823" spans="3:10" ht="21" hidden="1" customHeight="1" x14ac:dyDescent="0.25">
      <c r="C1823" s="214"/>
      <c r="D1823" s="215"/>
      <c r="E1823" s="215"/>
      <c r="F1823" s="215"/>
      <c r="G1823" s="215"/>
      <c r="H1823" s="89"/>
      <c r="I1823" s="90"/>
      <c r="J1823" s="12"/>
    </row>
    <row r="1824" spans="3:10" ht="21" hidden="1" customHeight="1" x14ac:dyDescent="0.25">
      <c r="C1824" s="214"/>
      <c r="D1824" s="215"/>
      <c r="E1824" s="215"/>
      <c r="F1824" s="215"/>
      <c r="G1824" s="215"/>
      <c r="H1824" s="89"/>
      <c r="I1824" s="90"/>
      <c r="J1824" s="12"/>
    </row>
    <row r="1825" spans="3:10" ht="21" hidden="1" customHeight="1" x14ac:dyDescent="0.25">
      <c r="C1825" s="214"/>
      <c r="D1825" s="215"/>
      <c r="E1825" s="215"/>
      <c r="F1825" s="215"/>
      <c r="G1825" s="215"/>
      <c r="H1825" s="89"/>
      <c r="I1825" s="90"/>
      <c r="J1825" s="12"/>
    </row>
    <row r="1826" spans="3:10" ht="21" hidden="1" customHeight="1" x14ac:dyDescent="0.25">
      <c r="C1826" s="214"/>
      <c r="D1826" s="215"/>
      <c r="E1826" s="215"/>
      <c r="F1826" s="215"/>
      <c r="G1826" s="215"/>
      <c r="H1826" s="89"/>
      <c r="I1826" s="90"/>
      <c r="J1826" s="12"/>
    </row>
    <row r="1827" spans="3:10" ht="21" hidden="1" customHeight="1" x14ac:dyDescent="0.25">
      <c r="C1827" s="214"/>
      <c r="D1827" s="215"/>
      <c r="E1827" s="215"/>
      <c r="F1827" s="215"/>
      <c r="G1827" s="215"/>
      <c r="H1827" s="89"/>
      <c r="I1827" s="90"/>
      <c r="J1827" s="12"/>
    </row>
    <row r="1828" spans="3:10" ht="21" hidden="1" customHeight="1" x14ac:dyDescent="0.25">
      <c r="C1828" s="214"/>
      <c r="D1828" s="215"/>
      <c r="E1828" s="215"/>
      <c r="F1828" s="215"/>
      <c r="G1828" s="215"/>
      <c r="H1828" s="89"/>
      <c r="I1828" s="90"/>
      <c r="J1828" s="12"/>
    </row>
    <row r="1829" spans="3:10" ht="21" hidden="1" customHeight="1" x14ac:dyDescent="0.25">
      <c r="C1829" s="214"/>
      <c r="D1829" s="215"/>
      <c r="E1829" s="215"/>
      <c r="F1829" s="215"/>
      <c r="G1829" s="215"/>
      <c r="H1829" s="89"/>
      <c r="I1829" s="90"/>
      <c r="J1829" s="12"/>
    </row>
    <row r="1830" spans="3:10" ht="21" hidden="1" customHeight="1" x14ac:dyDescent="0.25">
      <c r="C1830" s="214"/>
      <c r="D1830" s="215"/>
      <c r="E1830" s="215"/>
      <c r="F1830" s="215"/>
      <c r="G1830" s="215"/>
      <c r="H1830" s="89"/>
      <c r="I1830" s="90"/>
      <c r="J1830" s="12"/>
    </row>
    <row r="1831" spans="3:10" ht="21" hidden="1" customHeight="1" x14ac:dyDescent="0.25">
      <c r="C1831" s="214"/>
      <c r="D1831" s="215"/>
      <c r="E1831" s="215"/>
      <c r="F1831" s="215"/>
      <c r="G1831" s="215"/>
      <c r="H1831" s="89"/>
      <c r="I1831" s="90"/>
      <c r="J1831" s="12"/>
    </row>
    <row r="1832" spans="3:10" ht="21" hidden="1" customHeight="1" x14ac:dyDescent="0.25">
      <c r="C1832" s="214"/>
      <c r="D1832" s="215"/>
      <c r="E1832" s="215"/>
      <c r="F1832" s="215"/>
      <c r="G1832" s="215"/>
      <c r="H1832" s="89"/>
      <c r="I1832" s="90"/>
      <c r="J1832" s="12"/>
    </row>
    <row r="1833" spans="3:10" ht="21" hidden="1" customHeight="1" x14ac:dyDescent="0.25">
      <c r="C1833" s="214"/>
      <c r="D1833" s="215"/>
      <c r="E1833" s="215"/>
      <c r="F1833" s="215"/>
      <c r="G1833" s="215"/>
      <c r="H1833" s="89"/>
      <c r="I1833" s="90"/>
      <c r="J1833" s="12"/>
    </row>
    <row r="1834" spans="3:10" ht="21" hidden="1" customHeight="1" x14ac:dyDescent="0.25">
      <c r="C1834" s="214"/>
      <c r="D1834" s="215"/>
      <c r="E1834" s="215"/>
      <c r="F1834" s="215"/>
      <c r="G1834" s="215"/>
      <c r="H1834" s="89"/>
      <c r="I1834" s="90"/>
      <c r="J1834" s="12"/>
    </row>
    <row r="1835" spans="3:10" ht="21" hidden="1" customHeight="1" x14ac:dyDescent="0.25">
      <c r="C1835" s="214"/>
      <c r="D1835" s="215"/>
      <c r="E1835" s="215"/>
      <c r="F1835" s="215"/>
      <c r="G1835" s="215"/>
      <c r="H1835" s="89"/>
      <c r="I1835" s="90"/>
      <c r="J1835" s="12"/>
    </row>
    <row r="1836" spans="3:10" ht="21" hidden="1" customHeight="1" x14ac:dyDescent="0.25">
      <c r="C1836" s="214"/>
      <c r="D1836" s="215"/>
      <c r="E1836" s="215"/>
      <c r="F1836" s="215"/>
      <c r="G1836" s="215"/>
      <c r="H1836" s="89"/>
      <c r="I1836" s="90"/>
      <c r="J1836" s="12"/>
    </row>
    <row r="1837" spans="3:10" ht="21" hidden="1" customHeight="1" x14ac:dyDescent="0.25">
      <c r="C1837" s="214"/>
      <c r="D1837" s="215"/>
      <c r="E1837" s="215"/>
      <c r="F1837" s="215"/>
      <c r="G1837" s="215"/>
      <c r="H1837" s="89"/>
      <c r="I1837" s="90"/>
      <c r="J1837" s="12"/>
    </row>
    <row r="1838" spans="3:10" ht="21" hidden="1" customHeight="1" x14ac:dyDescent="0.25">
      <c r="C1838" s="214"/>
      <c r="D1838" s="215"/>
      <c r="E1838" s="215"/>
      <c r="F1838" s="215"/>
      <c r="G1838" s="215"/>
      <c r="H1838" s="89"/>
      <c r="I1838" s="90"/>
      <c r="J1838" s="12"/>
    </row>
    <row r="1839" spans="3:10" ht="21" hidden="1" customHeight="1" x14ac:dyDescent="0.25">
      <c r="C1839" s="214"/>
      <c r="D1839" s="215"/>
      <c r="E1839" s="215"/>
      <c r="F1839" s="215"/>
      <c r="G1839" s="215"/>
      <c r="H1839" s="89"/>
      <c r="I1839" s="90"/>
      <c r="J1839" s="12"/>
    </row>
    <row r="1840" spans="3:10" ht="21" hidden="1" customHeight="1" x14ac:dyDescent="0.25">
      <c r="C1840" s="214"/>
      <c r="D1840" s="215"/>
      <c r="E1840" s="215"/>
      <c r="F1840" s="215"/>
      <c r="G1840" s="215"/>
      <c r="H1840" s="89"/>
      <c r="I1840" s="90"/>
      <c r="J1840" s="12"/>
    </row>
    <row r="1841" spans="3:10" ht="21" hidden="1" customHeight="1" x14ac:dyDescent="0.25">
      <c r="C1841" s="214"/>
      <c r="D1841" s="215"/>
      <c r="E1841" s="215"/>
      <c r="F1841" s="215"/>
      <c r="G1841" s="215"/>
      <c r="H1841" s="89"/>
      <c r="I1841" s="90"/>
      <c r="J1841" s="12"/>
    </row>
    <row r="1842" spans="3:10" ht="21" hidden="1" customHeight="1" x14ac:dyDescent="0.25">
      <c r="C1842" s="214"/>
      <c r="D1842" s="215"/>
      <c r="E1842" s="215"/>
      <c r="F1842" s="215"/>
      <c r="G1842" s="215"/>
      <c r="H1842" s="89"/>
      <c r="I1842" s="90"/>
      <c r="J1842" s="12"/>
    </row>
    <row r="1843" spans="3:10" ht="21" hidden="1" customHeight="1" x14ac:dyDescent="0.25">
      <c r="C1843" s="214"/>
      <c r="D1843" s="215"/>
      <c r="E1843" s="215"/>
      <c r="F1843" s="215"/>
      <c r="G1843" s="215"/>
      <c r="H1843" s="89"/>
      <c r="I1843" s="90"/>
      <c r="J1843" s="12"/>
    </row>
    <row r="1844" spans="3:10" ht="21" hidden="1" customHeight="1" x14ac:dyDescent="0.25">
      <c r="C1844" s="214"/>
      <c r="D1844" s="215"/>
      <c r="E1844" s="215"/>
      <c r="F1844" s="215"/>
      <c r="G1844" s="215"/>
      <c r="H1844" s="89"/>
      <c r="I1844" s="90"/>
      <c r="J1844" s="12"/>
    </row>
    <row r="1845" spans="3:10" ht="21" hidden="1" customHeight="1" x14ac:dyDescent="0.25">
      <c r="C1845" s="214"/>
      <c r="D1845" s="215"/>
      <c r="E1845" s="215"/>
      <c r="F1845" s="215"/>
      <c r="G1845" s="215"/>
      <c r="H1845" s="89"/>
      <c r="I1845" s="90"/>
      <c r="J1845" s="12"/>
    </row>
    <row r="1846" spans="3:10" ht="21" hidden="1" customHeight="1" x14ac:dyDescent="0.25">
      <c r="C1846" s="214"/>
      <c r="D1846" s="215"/>
      <c r="E1846" s="215"/>
      <c r="F1846" s="215"/>
      <c r="G1846" s="215"/>
      <c r="H1846" s="89"/>
      <c r="I1846" s="90"/>
      <c r="J1846" s="12"/>
    </row>
    <row r="1847" spans="3:10" ht="21" hidden="1" customHeight="1" x14ac:dyDescent="0.25">
      <c r="C1847" s="214"/>
      <c r="D1847" s="215"/>
      <c r="E1847" s="215"/>
      <c r="F1847" s="215"/>
      <c r="G1847" s="215"/>
      <c r="H1847" s="89"/>
      <c r="I1847" s="90"/>
      <c r="J1847" s="12"/>
    </row>
    <row r="1848" spans="3:10" ht="21" hidden="1" customHeight="1" x14ac:dyDescent="0.25">
      <c r="C1848" s="214"/>
      <c r="D1848" s="215"/>
      <c r="E1848" s="215"/>
      <c r="F1848" s="215"/>
      <c r="G1848" s="215"/>
      <c r="H1848" s="89"/>
      <c r="I1848" s="90"/>
      <c r="J1848" s="12"/>
    </row>
    <row r="1849" spans="3:10" ht="21" hidden="1" customHeight="1" x14ac:dyDescent="0.25">
      <c r="C1849" s="214"/>
      <c r="D1849" s="215"/>
      <c r="E1849" s="215"/>
      <c r="F1849" s="215"/>
      <c r="G1849" s="215"/>
      <c r="H1849" s="89"/>
      <c r="I1849" s="90"/>
      <c r="J1849" s="12"/>
    </row>
    <row r="1850" spans="3:10" ht="21" hidden="1" customHeight="1" x14ac:dyDescent="0.25">
      <c r="C1850" s="214"/>
      <c r="D1850" s="215"/>
      <c r="E1850" s="215"/>
      <c r="F1850" s="215"/>
      <c r="G1850" s="215"/>
      <c r="H1850" s="89"/>
      <c r="I1850" s="90"/>
      <c r="J1850" s="12"/>
    </row>
    <row r="1851" spans="3:10" ht="21" hidden="1" customHeight="1" x14ac:dyDescent="0.25">
      <c r="C1851" s="214"/>
      <c r="D1851" s="215"/>
      <c r="E1851" s="215"/>
      <c r="F1851" s="215"/>
      <c r="G1851" s="215"/>
      <c r="H1851" s="89"/>
      <c r="I1851" s="90"/>
      <c r="J1851" s="12"/>
    </row>
    <row r="1852" spans="3:10" ht="21" hidden="1" customHeight="1" x14ac:dyDescent="0.25">
      <c r="C1852" s="214"/>
      <c r="D1852" s="215"/>
      <c r="E1852" s="215"/>
      <c r="F1852" s="215"/>
      <c r="G1852" s="215"/>
      <c r="H1852" s="89"/>
      <c r="I1852" s="90"/>
      <c r="J1852" s="12"/>
    </row>
    <row r="1853" spans="3:10" ht="21" hidden="1" customHeight="1" x14ac:dyDescent="0.25">
      <c r="C1853" s="214"/>
      <c r="D1853" s="215"/>
      <c r="E1853" s="215"/>
      <c r="F1853" s="215"/>
      <c r="G1853" s="215"/>
      <c r="H1853" s="89"/>
      <c r="I1853" s="90"/>
      <c r="J1853" s="12"/>
    </row>
    <row r="1854" spans="3:10" ht="21" hidden="1" customHeight="1" x14ac:dyDescent="0.25">
      <c r="C1854" s="214"/>
      <c r="D1854" s="215"/>
      <c r="E1854" s="215"/>
      <c r="F1854" s="215"/>
      <c r="G1854" s="215"/>
      <c r="H1854" s="89"/>
      <c r="I1854" s="90"/>
      <c r="J1854" s="12"/>
    </row>
    <row r="1855" spans="3:10" ht="21" hidden="1" customHeight="1" x14ac:dyDescent="0.25">
      <c r="C1855" s="214"/>
      <c r="D1855" s="215"/>
      <c r="E1855" s="215"/>
      <c r="F1855" s="215"/>
      <c r="G1855" s="215"/>
      <c r="H1855" s="89"/>
      <c r="I1855" s="90"/>
      <c r="J1855" s="12"/>
    </row>
    <row r="1856" spans="3:10" ht="21" hidden="1" customHeight="1" x14ac:dyDescent="0.25">
      <c r="C1856" s="214"/>
      <c r="D1856" s="215"/>
      <c r="E1856" s="215"/>
      <c r="F1856" s="215"/>
      <c r="G1856" s="215"/>
      <c r="H1856" s="89"/>
      <c r="I1856" s="90"/>
      <c r="J1856" s="12"/>
    </row>
    <row r="1857" spans="3:10" ht="21" hidden="1" customHeight="1" x14ac:dyDescent="0.25">
      <c r="C1857" s="214"/>
      <c r="D1857" s="215"/>
      <c r="E1857" s="215"/>
      <c r="F1857" s="215"/>
      <c r="G1857" s="215"/>
      <c r="H1857" s="89"/>
      <c r="I1857" s="90"/>
      <c r="J1857" s="12"/>
    </row>
    <row r="1858" spans="3:10" ht="21" hidden="1" customHeight="1" x14ac:dyDescent="0.25">
      <c r="C1858" s="214"/>
      <c r="D1858" s="215"/>
      <c r="E1858" s="215"/>
      <c r="F1858" s="215"/>
      <c r="G1858" s="215"/>
      <c r="H1858" s="89"/>
      <c r="I1858" s="90"/>
      <c r="J1858" s="12"/>
    </row>
    <row r="1859" spans="3:10" ht="21" hidden="1" customHeight="1" x14ac:dyDescent="0.25">
      <c r="C1859" s="214"/>
      <c r="D1859" s="215"/>
      <c r="E1859" s="215"/>
      <c r="F1859" s="215"/>
      <c r="G1859" s="215"/>
      <c r="H1859" s="89"/>
      <c r="I1859" s="90"/>
      <c r="J1859" s="12"/>
    </row>
    <row r="1860" spans="3:10" ht="21" hidden="1" customHeight="1" x14ac:dyDescent="0.25">
      <c r="C1860" s="214"/>
      <c r="D1860" s="215"/>
      <c r="E1860" s="215"/>
      <c r="F1860" s="215"/>
      <c r="G1860" s="215"/>
      <c r="H1860" s="89"/>
      <c r="I1860" s="90"/>
      <c r="J1860" s="12"/>
    </row>
    <row r="1861" spans="3:10" ht="21" hidden="1" customHeight="1" x14ac:dyDescent="0.25">
      <c r="C1861" s="214"/>
      <c r="D1861" s="215"/>
      <c r="E1861" s="215"/>
      <c r="F1861" s="215"/>
      <c r="G1861" s="215"/>
      <c r="H1861" s="89"/>
      <c r="I1861" s="90"/>
      <c r="J1861" s="12"/>
    </row>
    <row r="1862" spans="3:10" ht="21" hidden="1" customHeight="1" x14ac:dyDescent="0.25">
      <c r="C1862" s="214"/>
      <c r="D1862" s="215"/>
      <c r="E1862" s="215"/>
      <c r="F1862" s="215"/>
      <c r="G1862" s="215"/>
      <c r="H1862" s="89"/>
      <c r="I1862" s="90"/>
      <c r="J1862" s="12"/>
    </row>
    <row r="1863" spans="3:10" ht="21" hidden="1" customHeight="1" x14ac:dyDescent="0.25">
      <c r="C1863" s="214"/>
      <c r="D1863" s="215"/>
      <c r="E1863" s="215"/>
      <c r="F1863" s="215"/>
      <c r="G1863" s="215"/>
      <c r="H1863" s="89"/>
      <c r="I1863" s="90"/>
      <c r="J1863" s="12"/>
    </row>
    <row r="1864" spans="3:10" ht="21" hidden="1" customHeight="1" x14ac:dyDescent="0.25">
      <c r="C1864" s="214"/>
      <c r="D1864" s="215"/>
      <c r="E1864" s="215"/>
      <c r="F1864" s="215"/>
      <c r="G1864" s="215"/>
      <c r="H1864" s="89"/>
      <c r="I1864" s="90"/>
      <c r="J1864" s="12"/>
    </row>
    <row r="1865" spans="3:10" ht="21" hidden="1" customHeight="1" x14ac:dyDescent="0.25">
      <c r="C1865" s="214"/>
      <c r="D1865" s="215"/>
      <c r="E1865" s="215"/>
      <c r="F1865" s="215"/>
      <c r="G1865" s="215"/>
      <c r="H1865" s="89"/>
      <c r="I1865" s="90"/>
      <c r="J1865" s="12"/>
    </row>
    <row r="1866" spans="3:10" ht="21" hidden="1" customHeight="1" x14ac:dyDescent="0.25">
      <c r="C1866" s="214"/>
      <c r="D1866" s="215"/>
      <c r="E1866" s="215"/>
      <c r="F1866" s="215"/>
      <c r="G1866" s="215"/>
      <c r="H1866" s="89"/>
      <c r="I1866" s="90"/>
      <c r="J1866" s="12"/>
    </row>
    <row r="1867" spans="3:10" ht="21" hidden="1" customHeight="1" x14ac:dyDescent="0.25">
      <c r="C1867" s="214"/>
      <c r="D1867" s="215"/>
      <c r="E1867" s="215"/>
      <c r="F1867" s="215"/>
      <c r="G1867" s="215"/>
      <c r="H1867" s="89"/>
      <c r="I1867" s="90"/>
      <c r="J1867" s="12"/>
    </row>
    <row r="1868" spans="3:10" ht="21" hidden="1" customHeight="1" x14ac:dyDescent="0.25">
      <c r="C1868" s="214"/>
      <c r="D1868" s="215"/>
      <c r="E1868" s="215"/>
      <c r="F1868" s="215"/>
      <c r="G1868" s="215"/>
      <c r="H1868" s="89"/>
      <c r="I1868" s="90"/>
      <c r="J1868" s="12"/>
    </row>
    <row r="1869" spans="3:10" ht="21" hidden="1" customHeight="1" x14ac:dyDescent="0.25">
      <c r="C1869" s="214"/>
      <c r="D1869" s="215"/>
      <c r="E1869" s="215"/>
      <c r="F1869" s="215"/>
      <c r="G1869" s="215"/>
      <c r="H1869" s="89"/>
      <c r="I1869" s="90"/>
      <c r="J1869" s="12"/>
    </row>
    <row r="1870" spans="3:10" ht="21" hidden="1" customHeight="1" x14ac:dyDescent="0.25">
      <c r="C1870" s="214"/>
      <c r="D1870" s="215"/>
      <c r="E1870" s="215"/>
      <c r="F1870" s="215"/>
      <c r="G1870" s="215"/>
      <c r="H1870" s="89"/>
      <c r="I1870" s="90"/>
      <c r="J1870" s="12"/>
    </row>
    <row r="1871" spans="3:10" ht="21" hidden="1" customHeight="1" x14ac:dyDescent="0.25">
      <c r="C1871" s="214"/>
      <c r="D1871" s="215"/>
      <c r="E1871" s="215"/>
      <c r="F1871" s="215"/>
      <c r="G1871" s="215"/>
      <c r="H1871" s="89"/>
      <c r="I1871" s="90"/>
      <c r="J1871" s="12"/>
    </row>
    <row r="1872" spans="3:10" ht="21" hidden="1" customHeight="1" x14ac:dyDescent="0.25">
      <c r="C1872" s="214"/>
      <c r="D1872" s="215"/>
      <c r="E1872" s="215"/>
      <c r="F1872" s="215"/>
      <c r="G1872" s="215"/>
      <c r="H1872" s="89"/>
      <c r="I1872" s="90"/>
      <c r="J1872" s="12"/>
    </row>
    <row r="1873" spans="3:10" ht="21" hidden="1" customHeight="1" x14ac:dyDescent="0.25">
      <c r="C1873" s="214"/>
      <c r="D1873" s="215"/>
      <c r="E1873" s="215"/>
      <c r="F1873" s="215"/>
      <c r="G1873" s="215"/>
      <c r="H1873" s="89"/>
      <c r="I1873" s="90"/>
      <c r="J1873" s="12"/>
    </row>
    <row r="1874" spans="3:10" ht="21" hidden="1" customHeight="1" x14ac:dyDescent="0.25">
      <c r="C1874" s="214"/>
      <c r="D1874" s="215"/>
      <c r="E1874" s="215"/>
      <c r="F1874" s="215"/>
      <c r="G1874" s="215"/>
      <c r="H1874" s="89"/>
      <c r="I1874" s="90"/>
      <c r="J1874" s="12"/>
    </row>
    <row r="1875" spans="3:10" ht="21" hidden="1" customHeight="1" x14ac:dyDescent="0.25">
      <c r="C1875" s="214"/>
      <c r="D1875" s="215"/>
      <c r="E1875" s="215"/>
      <c r="F1875" s="215"/>
      <c r="G1875" s="215"/>
      <c r="H1875" s="89"/>
      <c r="I1875" s="90"/>
      <c r="J1875" s="12"/>
    </row>
    <row r="1876" spans="3:10" ht="21" hidden="1" customHeight="1" x14ac:dyDescent="0.25">
      <c r="C1876" s="214"/>
      <c r="D1876" s="215"/>
      <c r="E1876" s="215"/>
      <c r="F1876" s="215"/>
      <c r="G1876" s="215"/>
      <c r="H1876" s="89"/>
      <c r="I1876" s="90"/>
      <c r="J1876" s="12"/>
    </row>
    <row r="1877" spans="3:10" ht="21" hidden="1" customHeight="1" x14ac:dyDescent="0.25">
      <c r="C1877" s="214"/>
      <c r="D1877" s="215"/>
      <c r="E1877" s="215"/>
      <c r="F1877" s="215"/>
      <c r="G1877" s="215"/>
      <c r="H1877" s="89"/>
      <c r="I1877" s="90"/>
      <c r="J1877" s="12"/>
    </row>
    <row r="1878" spans="3:10" ht="21" hidden="1" customHeight="1" x14ac:dyDescent="0.25">
      <c r="C1878" s="214"/>
      <c r="D1878" s="215"/>
      <c r="E1878" s="215"/>
      <c r="F1878" s="215"/>
      <c r="G1878" s="215"/>
      <c r="H1878" s="89"/>
      <c r="I1878" s="90"/>
      <c r="J1878" s="12"/>
    </row>
    <row r="1879" spans="3:10" ht="21" hidden="1" customHeight="1" x14ac:dyDescent="0.25">
      <c r="C1879" s="214"/>
      <c r="D1879" s="215"/>
      <c r="E1879" s="215"/>
      <c r="F1879" s="215"/>
      <c r="G1879" s="215"/>
      <c r="H1879" s="89"/>
      <c r="I1879" s="90"/>
      <c r="J1879" s="12"/>
    </row>
    <row r="1880" spans="3:10" ht="21" hidden="1" customHeight="1" x14ac:dyDescent="0.25">
      <c r="C1880" s="214"/>
      <c r="D1880" s="215"/>
      <c r="E1880" s="215"/>
      <c r="F1880" s="215"/>
      <c r="G1880" s="215"/>
      <c r="H1880" s="89"/>
      <c r="I1880" s="90"/>
      <c r="J1880" s="12"/>
    </row>
    <row r="1881" spans="3:10" ht="21" hidden="1" customHeight="1" x14ac:dyDescent="0.25">
      <c r="C1881" s="214"/>
      <c r="D1881" s="215"/>
      <c r="E1881" s="215"/>
      <c r="F1881" s="215"/>
      <c r="G1881" s="215"/>
      <c r="H1881" s="89"/>
      <c r="I1881" s="90"/>
      <c r="J1881" s="12"/>
    </row>
    <row r="1882" spans="3:10" ht="21" hidden="1" customHeight="1" x14ac:dyDescent="0.25">
      <c r="C1882" s="214"/>
      <c r="D1882" s="215"/>
      <c r="E1882" s="215"/>
      <c r="F1882" s="215"/>
      <c r="G1882" s="215"/>
      <c r="H1882" s="89"/>
      <c r="I1882" s="90"/>
      <c r="J1882" s="12"/>
    </row>
    <row r="1883" spans="3:10" ht="21" hidden="1" customHeight="1" x14ac:dyDescent="0.25">
      <c r="C1883" s="214"/>
      <c r="D1883" s="215"/>
      <c r="E1883" s="215"/>
      <c r="F1883" s="215"/>
      <c r="G1883" s="215"/>
      <c r="H1883" s="89"/>
      <c r="I1883" s="90"/>
      <c r="J1883" s="12"/>
    </row>
    <row r="1884" spans="3:10" ht="21" hidden="1" customHeight="1" x14ac:dyDescent="0.25">
      <c r="C1884" s="214"/>
      <c r="D1884" s="215"/>
      <c r="E1884" s="215"/>
      <c r="F1884" s="215"/>
      <c r="G1884" s="215"/>
      <c r="H1884" s="89"/>
      <c r="I1884" s="90"/>
      <c r="J1884" s="12"/>
    </row>
    <row r="1885" spans="3:10" ht="21" hidden="1" customHeight="1" x14ac:dyDescent="0.25">
      <c r="C1885" s="214"/>
      <c r="D1885" s="215"/>
      <c r="E1885" s="215"/>
      <c r="F1885" s="215"/>
      <c r="G1885" s="215"/>
      <c r="H1885" s="89"/>
      <c r="I1885" s="90"/>
      <c r="J1885" s="12"/>
    </row>
    <row r="1886" spans="3:10" ht="21" hidden="1" customHeight="1" x14ac:dyDescent="0.25">
      <c r="C1886" s="214"/>
      <c r="D1886" s="215"/>
      <c r="E1886" s="215"/>
      <c r="F1886" s="215"/>
      <c r="G1886" s="215"/>
      <c r="H1886" s="89"/>
      <c r="I1886" s="90"/>
      <c r="J1886" s="12"/>
    </row>
    <row r="1887" spans="3:10" ht="21" hidden="1" customHeight="1" x14ac:dyDescent="0.25">
      <c r="C1887" s="214"/>
      <c r="D1887" s="215"/>
      <c r="E1887" s="215"/>
      <c r="F1887" s="215"/>
      <c r="G1887" s="215"/>
      <c r="H1887" s="89"/>
      <c r="I1887" s="90"/>
      <c r="J1887" s="12"/>
    </row>
    <row r="1888" spans="3:10" ht="21" hidden="1" customHeight="1" x14ac:dyDescent="0.25">
      <c r="C1888" s="214"/>
      <c r="D1888" s="215"/>
      <c r="E1888" s="215"/>
      <c r="F1888" s="215"/>
      <c r="G1888" s="215"/>
      <c r="H1888" s="89"/>
      <c r="I1888" s="90"/>
      <c r="J1888" s="12"/>
    </row>
    <row r="1889" spans="3:10" ht="21" hidden="1" customHeight="1" x14ac:dyDescent="0.25">
      <c r="C1889" s="214"/>
      <c r="D1889" s="215"/>
      <c r="E1889" s="215"/>
      <c r="F1889" s="215"/>
      <c r="G1889" s="215"/>
      <c r="H1889" s="89"/>
      <c r="I1889" s="90"/>
      <c r="J1889" s="12"/>
    </row>
    <row r="1890" spans="3:10" ht="21" hidden="1" customHeight="1" x14ac:dyDescent="0.25">
      <c r="C1890" s="214"/>
      <c r="D1890" s="215"/>
      <c r="E1890" s="215"/>
      <c r="F1890" s="215"/>
      <c r="G1890" s="215"/>
      <c r="H1890" s="89"/>
      <c r="I1890" s="90"/>
      <c r="J1890" s="12"/>
    </row>
    <row r="1891" spans="3:10" ht="21" hidden="1" customHeight="1" x14ac:dyDescent="0.25">
      <c r="C1891" s="214"/>
      <c r="D1891" s="215"/>
      <c r="E1891" s="215"/>
      <c r="F1891" s="215"/>
      <c r="G1891" s="215"/>
      <c r="H1891" s="89"/>
      <c r="I1891" s="90"/>
      <c r="J1891" s="12"/>
    </row>
    <row r="1892" spans="3:10" ht="21" hidden="1" customHeight="1" x14ac:dyDescent="0.25">
      <c r="C1892" s="214"/>
      <c r="D1892" s="215"/>
      <c r="E1892" s="215"/>
      <c r="F1892" s="215"/>
      <c r="G1892" s="215"/>
      <c r="H1892" s="89"/>
      <c r="I1892" s="90"/>
      <c r="J1892" s="12"/>
    </row>
    <row r="1893" spans="3:10" ht="21" hidden="1" customHeight="1" x14ac:dyDescent="0.25">
      <c r="C1893" s="214"/>
      <c r="D1893" s="215"/>
      <c r="E1893" s="215"/>
      <c r="F1893" s="215"/>
      <c r="G1893" s="215"/>
      <c r="H1893" s="89"/>
      <c r="I1893" s="90"/>
      <c r="J1893" s="12"/>
    </row>
    <row r="1894" spans="3:10" ht="21" hidden="1" customHeight="1" x14ac:dyDescent="0.25">
      <c r="C1894" s="214"/>
      <c r="D1894" s="215"/>
      <c r="E1894" s="215"/>
      <c r="F1894" s="215"/>
      <c r="G1894" s="215"/>
      <c r="H1894" s="89"/>
      <c r="I1894" s="90"/>
      <c r="J1894" s="12"/>
    </row>
    <row r="1895" spans="3:10" ht="21" hidden="1" customHeight="1" x14ac:dyDescent="0.25">
      <c r="C1895" s="214"/>
      <c r="D1895" s="215"/>
      <c r="E1895" s="215"/>
      <c r="F1895" s="215"/>
      <c r="G1895" s="215"/>
      <c r="H1895" s="89"/>
      <c r="I1895" s="90"/>
      <c r="J1895" s="12"/>
    </row>
    <row r="1896" spans="3:10" ht="21" hidden="1" customHeight="1" x14ac:dyDescent="0.25">
      <c r="C1896" s="214"/>
      <c r="D1896" s="215"/>
      <c r="E1896" s="215"/>
      <c r="F1896" s="215"/>
      <c r="G1896" s="215"/>
      <c r="H1896" s="89"/>
      <c r="I1896" s="90"/>
      <c r="J1896" s="12"/>
    </row>
    <row r="1897" spans="3:10" ht="21" hidden="1" customHeight="1" x14ac:dyDescent="0.25">
      <c r="C1897" s="214"/>
      <c r="D1897" s="215"/>
      <c r="E1897" s="215"/>
      <c r="F1897" s="215"/>
      <c r="G1897" s="215"/>
      <c r="H1897" s="89"/>
      <c r="I1897" s="90"/>
      <c r="J1897" s="12"/>
    </row>
    <row r="1898" spans="3:10" ht="21" hidden="1" customHeight="1" x14ac:dyDescent="0.25">
      <c r="C1898" s="214"/>
      <c r="D1898" s="215"/>
      <c r="E1898" s="215"/>
      <c r="F1898" s="215"/>
      <c r="G1898" s="215"/>
      <c r="H1898" s="89"/>
      <c r="I1898" s="90"/>
      <c r="J1898" s="12"/>
    </row>
    <row r="1899" spans="3:10" ht="21" hidden="1" customHeight="1" x14ac:dyDescent="0.25">
      <c r="C1899" s="214"/>
      <c r="D1899" s="215"/>
      <c r="E1899" s="215"/>
      <c r="F1899" s="215"/>
      <c r="G1899" s="215"/>
      <c r="H1899" s="89"/>
      <c r="I1899" s="90"/>
      <c r="J1899" s="12"/>
    </row>
    <row r="1900" spans="3:10" ht="21" hidden="1" customHeight="1" x14ac:dyDescent="0.25">
      <c r="C1900" s="214"/>
      <c r="D1900" s="215"/>
      <c r="E1900" s="215"/>
      <c r="F1900" s="215"/>
      <c r="G1900" s="215"/>
      <c r="H1900" s="89"/>
      <c r="I1900" s="90"/>
      <c r="J1900" s="12"/>
    </row>
    <row r="1901" spans="3:10" ht="21" hidden="1" customHeight="1" x14ac:dyDescent="0.25">
      <c r="C1901" s="214"/>
      <c r="D1901" s="215"/>
      <c r="E1901" s="215"/>
      <c r="F1901" s="215"/>
      <c r="G1901" s="215"/>
      <c r="H1901" s="89"/>
      <c r="I1901" s="90"/>
      <c r="J1901" s="12"/>
    </row>
    <row r="1902" spans="3:10" ht="21" hidden="1" customHeight="1" x14ac:dyDescent="0.25">
      <c r="C1902" s="214"/>
      <c r="D1902" s="215"/>
      <c r="E1902" s="215"/>
      <c r="F1902" s="215"/>
      <c r="G1902" s="215"/>
      <c r="H1902" s="89"/>
      <c r="I1902" s="90"/>
      <c r="J1902" s="12"/>
    </row>
    <row r="1903" spans="3:10" ht="21" hidden="1" customHeight="1" x14ac:dyDescent="0.25">
      <c r="C1903" s="214"/>
      <c r="D1903" s="215"/>
      <c r="E1903" s="215"/>
      <c r="F1903" s="215"/>
      <c r="G1903" s="215"/>
      <c r="H1903" s="89"/>
      <c r="I1903" s="90"/>
      <c r="J1903" s="12"/>
    </row>
    <row r="1904" spans="3:10" ht="21" hidden="1" customHeight="1" x14ac:dyDescent="0.25">
      <c r="C1904" s="214"/>
      <c r="D1904" s="215"/>
      <c r="E1904" s="215"/>
      <c r="F1904" s="215"/>
      <c r="G1904" s="215"/>
      <c r="H1904" s="89"/>
      <c r="I1904" s="90"/>
      <c r="J1904" s="12"/>
    </row>
    <row r="1905" spans="3:10" ht="21" hidden="1" customHeight="1" x14ac:dyDescent="0.25">
      <c r="C1905" s="214"/>
      <c r="D1905" s="215"/>
      <c r="E1905" s="215"/>
      <c r="F1905" s="215"/>
      <c r="G1905" s="215"/>
      <c r="H1905" s="89"/>
      <c r="I1905" s="90"/>
      <c r="J1905" s="12"/>
    </row>
    <row r="1906" spans="3:10" ht="21" hidden="1" customHeight="1" x14ac:dyDescent="0.25">
      <c r="C1906" s="214"/>
      <c r="D1906" s="215"/>
      <c r="E1906" s="215"/>
      <c r="F1906" s="215"/>
      <c r="G1906" s="215"/>
      <c r="H1906" s="89"/>
      <c r="I1906" s="90"/>
      <c r="J1906" s="12"/>
    </row>
    <row r="1907" spans="3:10" ht="21" hidden="1" customHeight="1" x14ac:dyDescent="0.25">
      <c r="C1907" s="214"/>
      <c r="D1907" s="215"/>
      <c r="E1907" s="215"/>
      <c r="F1907" s="215"/>
      <c r="G1907" s="215"/>
      <c r="H1907" s="89"/>
      <c r="I1907" s="90"/>
      <c r="J1907" s="12"/>
    </row>
    <row r="1908" spans="3:10" ht="21" hidden="1" customHeight="1" x14ac:dyDescent="0.25">
      <c r="C1908" s="214"/>
      <c r="D1908" s="215"/>
      <c r="E1908" s="215"/>
      <c r="F1908" s="215"/>
      <c r="G1908" s="215"/>
      <c r="H1908" s="89"/>
      <c r="I1908" s="90"/>
      <c r="J1908" s="12"/>
    </row>
    <row r="1909" spans="3:10" ht="21" hidden="1" customHeight="1" x14ac:dyDescent="0.25">
      <c r="C1909" s="214"/>
      <c r="D1909" s="215"/>
      <c r="E1909" s="215"/>
      <c r="F1909" s="215"/>
      <c r="G1909" s="215"/>
      <c r="H1909" s="89"/>
      <c r="I1909" s="90"/>
      <c r="J1909" s="12"/>
    </row>
    <row r="1910" spans="3:10" ht="21" hidden="1" customHeight="1" x14ac:dyDescent="0.25">
      <c r="C1910" s="214"/>
      <c r="D1910" s="215"/>
      <c r="E1910" s="215"/>
      <c r="F1910" s="215"/>
      <c r="G1910" s="215"/>
      <c r="H1910" s="89"/>
      <c r="I1910" s="90"/>
      <c r="J1910" s="12"/>
    </row>
    <row r="1911" spans="3:10" ht="21" hidden="1" customHeight="1" x14ac:dyDescent="0.25">
      <c r="C1911" s="214"/>
      <c r="D1911" s="215"/>
      <c r="E1911" s="215"/>
      <c r="F1911" s="215"/>
      <c r="G1911" s="215"/>
      <c r="H1911" s="89"/>
      <c r="I1911" s="90"/>
      <c r="J1911" s="12"/>
    </row>
    <row r="1912" spans="3:10" ht="21" hidden="1" customHeight="1" x14ac:dyDescent="0.25">
      <c r="C1912" s="214"/>
      <c r="D1912" s="215"/>
      <c r="E1912" s="215"/>
      <c r="F1912" s="215"/>
      <c r="G1912" s="215"/>
      <c r="H1912" s="89"/>
      <c r="I1912" s="90"/>
      <c r="J1912" s="12"/>
    </row>
    <row r="1913" spans="3:10" ht="21" hidden="1" customHeight="1" x14ac:dyDescent="0.25">
      <c r="C1913" s="214"/>
      <c r="D1913" s="215"/>
      <c r="E1913" s="215"/>
      <c r="F1913" s="215"/>
      <c r="G1913" s="215"/>
      <c r="H1913" s="89"/>
      <c r="I1913" s="90"/>
      <c r="J1913" s="12"/>
    </row>
    <row r="1914" spans="3:10" ht="21" hidden="1" customHeight="1" x14ac:dyDescent="0.25">
      <c r="C1914" s="214"/>
      <c r="D1914" s="215"/>
      <c r="E1914" s="215"/>
      <c r="F1914" s="215"/>
      <c r="G1914" s="215"/>
      <c r="H1914" s="89"/>
      <c r="I1914" s="90"/>
      <c r="J1914" s="12"/>
    </row>
    <row r="1915" spans="3:10" ht="21" hidden="1" customHeight="1" x14ac:dyDescent="0.25">
      <c r="C1915" s="214"/>
      <c r="D1915" s="215"/>
      <c r="E1915" s="215"/>
      <c r="F1915" s="215"/>
      <c r="G1915" s="215"/>
      <c r="H1915" s="89"/>
      <c r="I1915" s="90"/>
      <c r="J1915" s="12"/>
    </row>
    <row r="1916" spans="3:10" ht="21" hidden="1" customHeight="1" x14ac:dyDescent="0.25">
      <c r="C1916" s="214"/>
      <c r="D1916" s="215"/>
      <c r="E1916" s="215"/>
      <c r="F1916" s="215"/>
      <c r="G1916" s="215"/>
      <c r="H1916" s="89"/>
      <c r="I1916" s="90"/>
      <c r="J1916" s="12"/>
    </row>
    <row r="1917" spans="3:10" ht="21" hidden="1" customHeight="1" x14ac:dyDescent="0.25">
      <c r="C1917" s="214"/>
      <c r="D1917" s="215"/>
      <c r="E1917" s="215"/>
      <c r="F1917" s="215"/>
      <c r="G1917" s="215"/>
      <c r="H1917" s="89"/>
      <c r="I1917" s="90"/>
      <c r="J1917" s="12"/>
    </row>
    <row r="1918" spans="3:10" ht="21" hidden="1" customHeight="1" x14ac:dyDescent="0.25">
      <c r="C1918" s="214"/>
      <c r="D1918" s="215"/>
      <c r="E1918" s="215"/>
      <c r="F1918" s="215"/>
      <c r="G1918" s="215"/>
      <c r="H1918" s="89"/>
      <c r="I1918" s="90"/>
      <c r="J1918" s="12"/>
    </row>
    <row r="1919" spans="3:10" ht="21" hidden="1" customHeight="1" x14ac:dyDescent="0.25">
      <c r="C1919" s="214"/>
      <c r="D1919" s="215"/>
      <c r="E1919" s="215"/>
      <c r="F1919" s="215"/>
      <c r="G1919" s="215"/>
      <c r="H1919" s="89"/>
      <c r="I1919" s="90"/>
      <c r="J1919" s="12"/>
    </row>
    <row r="1920" spans="3:10" ht="21" hidden="1" customHeight="1" x14ac:dyDescent="0.25">
      <c r="C1920" s="214"/>
      <c r="D1920" s="215"/>
      <c r="E1920" s="215"/>
      <c r="F1920" s="215"/>
      <c r="G1920" s="215"/>
      <c r="H1920" s="89"/>
      <c r="I1920" s="90"/>
      <c r="J1920" s="12"/>
    </row>
    <row r="1921" spans="3:10" ht="21" hidden="1" customHeight="1" x14ac:dyDescent="0.25">
      <c r="C1921" s="214"/>
      <c r="D1921" s="215"/>
      <c r="E1921" s="215"/>
      <c r="F1921" s="215"/>
      <c r="G1921" s="215"/>
      <c r="H1921" s="89"/>
      <c r="I1921" s="90"/>
      <c r="J1921" s="12"/>
    </row>
    <row r="1922" spans="3:10" ht="21" hidden="1" customHeight="1" x14ac:dyDescent="0.25">
      <c r="C1922" s="214"/>
      <c r="D1922" s="215"/>
      <c r="E1922" s="215"/>
      <c r="F1922" s="215"/>
      <c r="G1922" s="215"/>
      <c r="H1922" s="89"/>
      <c r="I1922" s="90"/>
      <c r="J1922" s="12"/>
    </row>
    <row r="1923" spans="3:10" ht="21" hidden="1" customHeight="1" x14ac:dyDescent="0.25">
      <c r="C1923" s="214"/>
      <c r="D1923" s="215"/>
      <c r="E1923" s="215"/>
      <c r="F1923" s="215"/>
      <c r="G1923" s="215"/>
      <c r="H1923" s="89"/>
      <c r="I1923" s="90"/>
      <c r="J1923" s="12"/>
    </row>
    <row r="1924" spans="3:10" ht="21" hidden="1" customHeight="1" x14ac:dyDescent="0.25">
      <c r="C1924" s="214"/>
      <c r="D1924" s="215"/>
      <c r="E1924" s="215"/>
      <c r="F1924" s="215"/>
      <c r="G1924" s="215"/>
      <c r="H1924" s="89"/>
      <c r="I1924" s="90"/>
      <c r="J1924" s="12"/>
    </row>
    <row r="1925" spans="3:10" ht="21" hidden="1" customHeight="1" x14ac:dyDescent="0.25">
      <c r="C1925" s="214"/>
      <c r="D1925" s="215"/>
      <c r="E1925" s="215"/>
      <c r="F1925" s="215"/>
      <c r="G1925" s="215"/>
      <c r="H1925" s="89"/>
      <c r="I1925" s="90"/>
      <c r="J1925" s="12"/>
    </row>
    <row r="1926" spans="3:10" ht="21" hidden="1" customHeight="1" x14ac:dyDescent="0.25">
      <c r="C1926" s="214"/>
      <c r="D1926" s="215"/>
      <c r="E1926" s="215"/>
      <c r="F1926" s="215"/>
      <c r="G1926" s="215"/>
      <c r="H1926" s="89"/>
      <c r="I1926" s="90"/>
      <c r="J1926" s="12"/>
    </row>
    <row r="1927" spans="3:10" ht="21" hidden="1" customHeight="1" x14ac:dyDescent="0.25">
      <c r="C1927" s="214"/>
      <c r="D1927" s="215"/>
      <c r="E1927" s="215"/>
      <c r="F1927" s="215"/>
      <c r="G1927" s="215"/>
      <c r="H1927" s="89"/>
      <c r="I1927" s="90"/>
      <c r="J1927" s="12"/>
    </row>
    <row r="1928" spans="3:10" ht="21" hidden="1" customHeight="1" x14ac:dyDescent="0.25">
      <c r="C1928" s="214"/>
      <c r="D1928" s="215"/>
      <c r="E1928" s="215"/>
      <c r="F1928" s="215"/>
      <c r="G1928" s="215"/>
      <c r="H1928" s="89"/>
      <c r="I1928" s="90"/>
      <c r="J1928" s="12"/>
    </row>
    <row r="1929" spans="3:10" ht="21" hidden="1" customHeight="1" x14ac:dyDescent="0.25">
      <c r="C1929" s="214"/>
      <c r="D1929" s="215"/>
      <c r="E1929" s="215"/>
      <c r="F1929" s="215"/>
      <c r="G1929" s="215"/>
      <c r="H1929" s="89"/>
      <c r="I1929" s="90"/>
      <c r="J1929" s="12"/>
    </row>
    <row r="1930" spans="3:10" ht="21" hidden="1" customHeight="1" x14ac:dyDescent="0.25">
      <c r="C1930" s="214"/>
      <c r="D1930" s="215"/>
      <c r="E1930" s="215"/>
      <c r="F1930" s="215"/>
      <c r="G1930" s="215"/>
      <c r="H1930" s="89"/>
      <c r="I1930" s="90"/>
      <c r="J1930" s="12"/>
    </row>
    <row r="1931" spans="3:10" ht="21" hidden="1" customHeight="1" x14ac:dyDescent="0.25">
      <c r="C1931" s="214"/>
      <c r="D1931" s="215"/>
      <c r="E1931" s="215"/>
      <c r="F1931" s="215"/>
      <c r="G1931" s="215"/>
      <c r="H1931" s="89"/>
      <c r="I1931" s="90"/>
      <c r="J1931" s="12"/>
    </row>
    <row r="1932" spans="3:10" ht="21" hidden="1" customHeight="1" x14ac:dyDescent="0.25">
      <c r="C1932" s="214"/>
      <c r="D1932" s="215"/>
      <c r="E1932" s="215"/>
      <c r="F1932" s="215"/>
      <c r="G1932" s="215"/>
      <c r="H1932" s="89"/>
      <c r="I1932" s="90"/>
      <c r="J1932" s="12"/>
    </row>
    <row r="1933" spans="3:10" ht="21" hidden="1" customHeight="1" x14ac:dyDescent="0.25">
      <c r="C1933" s="214"/>
      <c r="D1933" s="215"/>
      <c r="E1933" s="215"/>
      <c r="F1933" s="215"/>
      <c r="G1933" s="215"/>
      <c r="H1933" s="89"/>
      <c r="I1933" s="90"/>
      <c r="J1933" s="12"/>
    </row>
    <row r="1934" spans="3:10" ht="21" hidden="1" customHeight="1" x14ac:dyDescent="0.25">
      <c r="C1934" s="214"/>
      <c r="D1934" s="215"/>
      <c r="E1934" s="215"/>
      <c r="F1934" s="215"/>
      <c r="G1934" s="215"/>
      <c r="H1934" s="89"/>
      <c r="I1934" s="90"/>
      <c r="J1934" s="12"/>
    </row>
    <row r="1935" spans="3:10" ht="21" hidden="1" customHeight="1" x14ac:dyDescent="0.25">
      <c r="C1935" s="214"/>
      <c r="D1935" s="215"/>
      <c r="E1935" s="215"/>
      <c r="F1935" s="215"/>
      <c r="G1935" s="215"/>
      <c r="H1935" s="89"/>
      <c r="I1935" s="90"/>
      <c r="J1935" s="12"/>
    </row>
    <row r="1936" spans="3:10" ht="21" hidden="1" customHeight="1" x14ac:dyDescent="0.25">
      <c r="C1936" s="214"/>
      <c r="D1936" s="215"/>
      <c r="E1936" s="215"/>
      <c r="F1936" s="215"/>
      <c r="G1936" s="215"/>
      <c r="H1936" s="89"/>
      <c r="I1936" s="90"/>
      <c r="J1936" s="12"/>
    </row>
    <row r="1937" spans="3:10" ht="21" hidden="1" customHeight="1" x14ac:dyDescent="0.25">
      <c r="C1937" s="214"/>
      <c r="D1937" s="215"/>
      <c r="E1937" s="215"/>
      <c r="F1937" s="215"/>
      <c r="G1937" s="215"/>
      <c r="H1937" s="89"/>
      <c r="I1937" s="90"/>
      <c r="J1937" s="12"/>
    </row>
    <row r="1938" spans="3:10" ht="21" hidden="1" customHeight="1" x14ac:dyDescent="0.25">
      <c r="C1938" s="214"/>
      <c r="D1938" s="215"/>
      <c r="E1938" s="215"/>
      <c r="F1938" s="215"/>
      <c r="G1938" s="215"/>
      <c r="H1938" s="89"/>
      <c r="I1938" s="90"/>
      <c r="J1938" s="12"/>
    </row>
    <row r="1939" spans="3:10" ht="21" hidden="1" customHeight="1" x14ac:dyDescent="0.25">
      <c r="C1939" s="214"/>
      <c r="D1939" s="215"/>
      <c r="E1939" s="215"/>
      <c r="F1939" s="215"/>
      <c r="G1939" s="215"/>
      <c r="H1939" s="89"/>
      <c r="I1939" s="90"/>
      <c r="J1939" s="12"/>
    </row>
    <row r="1940" spans="3:10" ht="21" hidden="1" customHeight="1" x14ac:dyDescent="0.25">
      <c r="C1940" s="214"/>
      <c r="D1940" s="215"/>
      <c r="E1940" s="215"/>
      <c r="F1940" s="215"/>
      <c r="G1940" s="215"/>
      <c r="H1940" s="89"/>
      <c r="I1940" s="90"/>
      <c r="J1940" s="12"/>
    </row>
    <row r="1941" spans="3:10" ht="21" hidden="1" customHeight="1" x14ac:dyDescent="0.25">
      <c r="C1941" s="214"/>
      <c r="D1941" s="215"/>
      <c r="E1941" s="215"/>
      <c r="F1941" s="215"/>
      <c r="G1941" s="215"/>
      <c r="H1941" s="89"/>
      <c r="I1941" s="90"/>
      <c r="J1941" s="12"/>
    </row>
    <row r="1942" spans="3:10" ht="21" hidden="1" customHeight="1" x14ac:dyDescent="0.25">
      <c r="C1942" s="214"/>
      <c r="D1942" s="215"/>
      <c r="E1942" s="215"/>
      <c r="F1942" s="215"/>
      <c r="G1942" s="215"/>
      <c r="H1942" s="89"/>
      <c r="I1942" s="90"/>
      <c r="J1942" s="12"/>
    </row>
    <row r="1943" spans="3:10" ht="21" hidden="1" customHeight="1" x14ac:dyDescent="0.25">
      <c r="C1943" s="214"/>
      <c r="D1943" s="215"/>
      <c r="E1943" s="215"/>
      <c r="F1943" s="215"/>
      <c r="G1943" s="215"/>
      <c r="H1943" s="89"/>
      <c r="I1943" s="90"/>
      <c r="J1943" s="12"/>
    </row>
    <row r="1944" spans="3:10" ht="21" hidden="1" customHeight="1" x14ac:dyDescent="0.25">
      <c r="C1944" s="214"/>
      <c r="D1944" s="215"/>
      <c r="E1944" s="215"/>
      <c r="F1944" s="215"/>
      <c r="G1944" s="215"/>
      <c r="H1944" s="89"/>
      <c r="I1944" s="90"/>
      <c r="J1944" s="12"/>
    </row>
    <row r="1945" spans="3:10" ht="21" hidden="1" customHeight="1" x14ac:dyDescent="0.25">
      <c r="C1945" s="214"/>
      <c r="D1945" s="215"/>
      <c r="E1945" s="215"/>
      <c r="F1945" s="215"/>
      <c r="G1945" s="215"/>
      <c r="H1945" s="89"/>
      <c r="I1945" s="90"/>
      <c r="J1945" s="12"/>
    </row>
    <row r="1946" spans="3:10" ht="21" hidden="1" customHeight="1" x14ac:dyDescent="0.25">
      <c r="C1946" s="214"/>
      <c r="D1946" s="215"/>
      <c r="E1946" s="215"/>
      <c r="F1946" s="215"/>
      <c r="G1946" s="215"/>
      <c r="H1946" s="89"/>
      <c r="I1946" s="90"/>
      <c r="J1946" s="12"/>
    </row>
    <row r="1947" spans="3:10" ht="21" hidden="1" customHeight="1" x14ac:dyDescent="0.25">
      <c r="C1947" s="214"/>
      <c r="D1947" s="215"/>
      <c r="E1947" s="215"/>
      <c r="F1947" s="215"/>
      <c r="G1947" s="215"/>
      <c r="H1947" s="89"/>
      <c r="I1947" s="90"/>
      <c r="J1947" s="12"/>
    </row>
    <row r="1948" spans="3:10" ht="21" hidden="1" customHeight="1" x14ac:dyDescent="0.25">
      <c r="C1948" s="214"/>
      <c r="D1948" s="215"/>
      <c r="E1948" s="215"/>
      <c r="F1948" s="215"/>
      <c r="G1948" s="215"/>
      <c r="H1948" s="89"/>
      <c r="I1948" s="90"/>
      <c r="J1948" s="12"/>
    </row>
    <row r="1949" spans="3:10" ht="21" hidden="1" customHeight="1" x14ac:dyDescent="0.25">
      <c r="C1949" s="214"/>
      <c r="D1949" s="215"/>
      <c r="E1949" s="215"/>
      <c r="F1949" s="215"/>
      <c r="G1949" s="215"/>
      <c r="H1949" s="89"/>
      <c r="I1949" s="90"/>
      <c r="J1949" s="12"/>
    </row>
    <row r="1950" spans="3:10" ht="21" hidden="1" customHeight="1" x14ac:dyDescent="0.25">
      <c r="C1950" s="214"/>
      <c r="D1950" s="215"/>
      <c r="E1950" s="215"/>
      <c r="F1950" s="215"/>
      <c r="G1950" s="215"/>
      <c r="H1950" s="89"/>
      <c r="I1950" s="90"/>
      <c r="J1950" s="12"/>
    </row>
    <row r="1951" spans="3:10" ht="21" hidden="1" customHeight="1" x14ac:dyDescent="0.25">
      <c r="C1951" s="214"/>
      <c r="D1951" s="215"/>
      <c r="E1951" s="215"/>
      <c r="F1951" s="215"/>
      <c r="G1951" s="215"/>
      <c r="H1951" s="89"/>
      <c r="I1951" s="90"/>
      <c r="J1951" s="12"/>
    </row>
    <row r="1952" spans="3:10" ht="21" hidden="1" customHeight="1" x14ac:dyDescent="0.25">
      <c r="C1952" s="214"/>
      <c r="D1952" s="215"/>
      <c r="E1952" s="215"/>
      <c r="F1952" s="215"/>
      <c r="G1952" s="215"/>
      <c r="H1952" s="89"/>
      <c r="I1952" s="90"/>
      <c r="J1952" s="12"/>
    </row>
    <row r="1953" spans="3:10" ht="21" hidden="1" customHeight="1" x14ac:dyDescent="0.25">
      <c r="C1953" s="214"/>
      <c r="D1953" s="215"/>
      <c r="E1953" s="215"/>
      <c r="F1953" s="215"/>
      <c r="G1953" s="215"/>
      <c r="H1953" s="89"/>
      <c r="I1953" s="90"/>
      <c r="J1953" s="12"/>
    </row>
    <row r="1954" spans="3:10" ht="21" hidden="1" customHeight="1" x14ac:dyDescent="0.25">
      <c r="C1954" s="214"/>
      <c r="D1954" s="215"/>
      <c r="E1954" s="215"/>
      <c r="F1954" s="215"/>
      <c r="G1954" s="215"/>
      <c r="H1954" s="89"/>
      <c r="I1954" s="90"/>
      <c r="J1954" s="12"/>
    </row>
    <row r="1955" spans="3:10" ht="21" hidden="1" customHeight="1" x14ac:dyDescent="0.25">
      <c r="C1955" s="214"/>
      <c r="D1955" s="215"/>
      <c r="E1955" s="215"/>
      <c r="F1955" s="215"/>
      <c r="G1955" s="215"/>
      <c r="H1955" s="89"/>
      <c r="I1955" s="90"/>
      <c r="J1955" s="12"/>
    </row>
    <row r="1956" spans="3:10" ht="21" hidden="1" customHeight="1" x14ac:dyDescent="0.25">
      <c r="C1956" s="214"/>
      <c r="D1956" s="215"/>
      <c r="E1956" s="215"/>
      <c r="F1956" s="215"/>
      <c r="G1956" s="215"/>
      <c r="H1956" s="89"/>
      <c r="I1956" s="90"/>
      <c r="J1956" s="12"/>
    </row>
    <row r="1957" spans="3:10" ht="21" hidden="1" customHeight="1" x14ac:dyDescent="0.25">
      <c r="C1957" s="214"/>
      <c r="D1957" s="215"/>
      <c r="E1957" s="215"/>
      <c r="F1957" s="215"/>
      <c r="G1957" s="215"/>
      <c r="H1957" s="89"/>
      <c r="I1957" s="90"/>
      <c r="J1957" s="12"/>
    </row>
    <row r="1958" spans="3:10" ht="21" hidden="1" customHeight="1" x14ac:dyDescent="0.25">
      <c r="C1958" s="214"/>
      <c r="D1958" s="215"/>
      <c r="E1958" s="215"/>
      <c r="F1958" s="215"/>
      <c r="G1958" s="215"/>
      <c r="H1958" s="89"/>
      <c r="I1958" s="90"/>
      <c r="J1958" s="12"/>
    </row>
    <row r="1959" spans="3:10" ht="21" hidden="1" customHeight="1" x14ac:dyDescent="0.25">
      <c r="C1959" s="214"/>
      <c r="D1959" s="215"/>
      <c r="E1959" s="215"/>
      <c r="F1959" s="215"/>
      <c r="G1959" s="215"/>
      <c r="H1959" s="89"/>
      <c r="I1959" s="90"/>
      <c r="J1959" s="12"/>
    </row>
    <row r="1960" spans="3:10" ht="21" hidden="1" customHeight="1" x14ac:dyDescent="0.25">
      <c r="C1960" s="214"/>
      <c r="D1960" s="215"/>
      <c r="E1960" s="215"/>
      <c r="F1960" s="215"/>
      <c r="G1960" s="215"/>
      <c r="H1960" s="89"/>
      <c r="I1960" s="90"/>
      <c r="J1960" s="12"/>
    </row>
    <row r="1961" spans="3:10" ht="21" hidden="1" customHeight="1" x14ac:dyDescent="0.25">
      <c r="C1961" s="214"/>
      <c r="D1961" s="215"/>
      <c r="E1961" s="215"/>
      <c r="F1961" s="215"/>
      <c r="G1961" s="215"/>
      <c r="H1961" s="89"/>
      <c r="I1961" s="90"/>
      <c r="J1961" s="12"/>
    </row>
    <row r="1962" spans="3:10" ht="21" hidden="1" customHeight="1" x14ac:dyDescent="0.25">
      <c r="C1962" s="214"/>
      <c r="D1962" s="215"/>
      <c r="E1962" s="215"/>
      <c r="F1962" s="215"/>
      <c r="G1962" s="215"/>
      <c r="H1962" s="89"/>
      <c r="I1962" s="90"/>
      <c r="J1962" s="12"/>
    </row>
    <row r="1963" spans="3:10" ht="21" hidden="1" customHeight="1" x14ac:dyDescent="0.25">
      <c r="C1963" s="214"/>
      <c r="D1963" s="215"/>
      <c r="E1963" s="215"/>
      <c r="F1963" s="215"/>
      <c r="G1963" s="215"/>
      <c r="H1963" s="89"/>
      <c r="I1963" s="90"/>
      <c r="J1963" s="12"/>
    </row>
    <row r="1964" spans="3:10" ht="21" hidden="1" customHeight="1" x14ac:dyDescent="0.25">
      <c r="C1964" s="214"/>
      <c r="D1964" s="215"/>
      <c r="E1964" s="215"/>
      <c r="F1964" s="215"/>
      <c r="G1964" s="215"/>
      <c r="H1964" s="89"/>
      <c r="I1964" s="90"/>
      <c r="J1964" s="12"/>
    </row>
    <row r="1965" spans="3:10" ht="21" hidden="1" customHeight="1" x14ac:dyDescent="0.25">
      <c r="C1965" s="214"/>
      <c r="D1965" s="215"/>
      <c r="E1965" s="215"/>
      <c r="F1965" s="215"/>
      <c r="G1965" s="215"/>
      <c r="H1965" s="89"/>
      <c r="I1965" s="90"/>
      <c r="J1965" s="12"/>
    </row>
    <row r="1966" spans="3:10" ht="21" hidden="1" customHeight="1" x14ac:dyDescent="0.25">
      <c r="C1966" s="214"/>
      <c r="D1966" s="215"/>
      <c r="E1966" s="215"/>
      <c r="F1966" s="215"/>
      <c r="G1966" s="215"/>
      <c r="H1966" s="89"/>
      <c r="I1966" s="90"/>
      <c r="J1966" s="12"/>
    </row>
    <row r="1967" spans="3:10" ht="21" hidden="1" customHeight="1" x14ac:dyDescent="0.25">
      <c r="C1967" s="214"/>
      <c r="D1967" s="215"/>
      <c r="E1967" s="215"/>
      <c r="F1967" s="215"/>
      <c r="G1967" s="215"/>
      <c r="H1967" s="89"/>
      <c r="I1967" s="90"/>
      <c r="J1967" s="12"/>
    </row>
    <row r="1968" spans="3:10" ht="21" hidden="1" customHeight="1" x14ac:dyDescent="0.25">
      <c r="C1968" s="214"/>
      <c r="D1968" s="215"/>
      <c r="E1968" s="215"/>
      <c r="F1968" s="215"/>
      <c r="G1968" s="215"/>
      <c r="H1968" s="89"/>
      <c r="I1968" s="90"/>
      <c r="J1968" s="12"/>
    </row>
    <row r="1969" spans="3:10" ht="21" hidden="1" customHeight="1" x14ac:dyDescent="0.25">
      <c r="C1969" s="214"/>
      <c r="D1969" s="215"/>
      <c r="E1969" s="215"/>
      <c r="F1969" s="215"/>
      <c r="G1969" s="215"/>
      <c r="H1969" s="89"/>
      <c r="I1969" s="90"/>
      <c r="J1969" s="12"/>
    </row>
    <row r="1970" spans="3:10" ht="21" hidden="1" customHeight="1" x14ac:dyDescent="0.25">
      <c r="C1970" s="214"/>
      <c r="D1970" s="215"/>
      <c r="E1970" s="215"/>
      <c r="F1970" s="215"/>
      <c r="G1970" s="215"/>
      <c r="H1970" s="89"/>
      <c r="I1970" s="90"/>
      <c r="J1970" s="12"/>
    </row>
    <row r="1971" spans="3:10" ht="21" hidden="1" customHeight="1" x14ac:dyDescent="0.25">
      <c r="C1971" s="214"/>
      <c r="D1971" s="215"/>
      <c r="E1971" s="215"/>
      <c r="F1971" s="215"/>
      <c r="G1971" s="215"/>
      <c r="H1971" s="89"/>
      <c r="I1971" s="90"/>
      <c r="J1971" s="12"/>
    </row>
    <row r="1972" spans="3:10" ht="21" hidden="1" customHeight="1" x14ac:dyDescent="0.25">
      <c r="C1972" s="214"/>
      <c r="D1972" s="215"/>
      <c r="E1972" s="215"/>
      <c r="F1972" s="215"/>
      <c r="G1972" s="215"/>
      <c r="H1972" s="89"/>
      <c r="I1972" s="90"/>
      <c r="J1972" s="12"/>
    </row>
    <row r="1973" spans="3:10" ht="21" hidden="1" customHeight="1" x14ac:dyDescent="0.25">
      <c r="C1973" s="214"/>
      <c r="D1973" s="215"/>
      <c r="E1973" s="215"/>
      <c r="F1973" s="215"/>
      <c r="G1973" s="215"/>
      <c r="H1973" s="89"/>
      <c r="I1973" s="90"/>
      <c r="J1973" s="12"/>
    </row>
    <row r="1974" spans="3:10" ht="21" hidden="1" customHeight="1" x14ac:dyDescent="0.25">
      <c r="C1974" s="214"/>
      <c r="D1974" s="215"/>
      <c r="E1974" s="215"/>
      <c r="F1974" s="215"/>
      <c r="G1974" s="215"/>
      <c r="H1974" s="89"/>
      <c r="I1974" s="90"/>
      <c r="J1974" s="12"/>
    </row>
    <row r="1975" spans="3:10" ht="21" hidden="1" customHeight="1" x14ac:dyDescent="0.25">
      <c r="C1975" s="214"/>
      <c r="D1975" s="215"/>
      <c r="E1975" s="215"/>
      <c r="F1975" s="215"/>
      <c r="G1975" s="215"/>
      <c r="H1975" s="89"/>
      <c r="I1975" s="90"/>
      <c r="J1975" s="12"/>
    </row>
    <row r="1976" spans="3:10" ht="21" hidden="1" customHeight="1" x14ac:dyDescent="0.25">
      <c r="C1976" s="214"/>
      <c r="D1976" s="215"/>
      <c r="E1976" s="215"/>
      <c r="F1976" s="215"/>
      <c r="G1976" s="215"/>
      <c r="H1976" s="89"/>
      <c r="I1976" s="90"/>
      <c r="J1976" s="12"/>
    </row>
    <row r="1977" spans="3:10" ht="21" hidden="1" customHeight="1" x14ac:dyDescent="0.25">
      <c r="C1977" s="214"/>
      <c r="D1977" s="215"/>
      <c r="E1977" s="215"/>
      <c r="F1977" s="215"/>
      <c r="G1977" s="215"/>
      <c r="H1977" s="89"/>
      <c r="I1977" s="90"/>
      <c r="J1977" s="12"/>
    </row>
    <row r="1978" spans="3:10" ht="21" hidden="1" customHeight="1" x14ac:dyDescent="0.25">
      <c r="C1978" s="214"/>
      <c r="D1978" s="215"/>
      <c r="E1978" s="215"/>
      <c r="F1978" s="215"/>
      <c r="G1978" s="215"/>
      <c r="H1978" s="89"/>
      <c r="I1978" s="90"/>
      <c r="J1978" s="12"/>
    </row>
    <row r="1979" spans="3:10" ht="21" hidden="1" customHeight="1" x14ac:dyDescent="0.25">
      <c r="C1979" s="214"/>
      <c r="D1979" s="215"/>
      <c r="E1979" s="215"/>
      <c r="F1979" s="215"/>
      <c r="G1979" s="215"/>
      <c r="H1979" s="89"/>
      <c r="I1979" s="90"/>
      <c r="J1979" s="12"/>
    </row>
    <row r="1980" spans="3:10" ht="21" hidden="1" customHeight="1" x14ac:dyDescent="0.25">
      <c r="C1980" s="214"/>
      <c r="D1980" s="215"/>
      <c r="E1980" s="215"/>
      <c r="F1980" s="215"/>
      <c r="G1980" s="215"/>
      <c r="H1980" s="89"/>
      <c r="I1980" s="90"/>
      <c r="J1980" s="12"/>
    </row>
    <row r="1981" spans="3:10" ht="21" hidden="1" customHeight="1" x14ac:dyDescent="0.25">
      <c r="C1981" s="214"/>
      <c r="D1981" s="215"/>
      <c r="E1981" s="215"/>
      <c r="F1981" s="215"/>
      <c r="G1981" s="215"/>
      <c r="H1981" s="89"/>
      <c r="I1981" s="90"/>
      <c r="J1981" s="12"/>
    </row>
    <row r="1982" spans="3:10" ht="21" hidden="1" customHeight="1" x14ac:dyDescent="0.25">
      <c r="C1982" s="214"/>
      <c r="D1982" s="215"/>
      <c r="E1982" s="215"/>
      <c r="F1982" s="215"/>
      <c r="G1982" s="215"/>
      <c r="H1982" s="89"/>
      <c r="I1982" s="90"/>
      <c r="J1982" s="12"/>
    </row>
    <row r="1983" spans="3:10" ht="21" hidden="1" customHeight="1" x14ac:dyDescent="0.25">
      <c r="C1983" s="214"/>
      <c r="D1983" s="215"/>
      <c r="E1983" s="215"/>
      <c r="F1983" s="215"/>
      <c r="G1983" s="215"/>
      <c r="H1983" s="89"/>
      <c r="I1983" s="90"/>
      <c r="J1983" s="12"/>
    </row>
    <row r="1984" spans="3:10" ht="21" hidden="1" customHeight="1" x14ac:dyDescent="0.25">
      <c r="C1984" s="214"/>
      <c r="D1984" s="215"/>
      <c r="E1984" s="215"/>
      <c r="F1984" s="215"/>
      <c r="G1984" s="215"/>
      <c r="H1984" s="89"/>
      <c r="I1984" s="90"/>
      <c r="J1984" s="12"/>
    </row>
    <row r="1985" spans="3:10" ht="21" hidden="1" customHeight="1" x14ac:dyDescent="0.25">
      <c r="C1985" s="214"/>
      <c r="D1985" s="215"/>
      <c r="E1985" s="215"/>
      <c r="F1985" s="215"/>
      <c r="G1985" s="215"/>
      <c r="H1985" s="89"/>
      <c r="I1985" s="90"/>
      <c r="J1985" s="12"/>
    </row>
    <row r="1986" spans="3:10" ht="21" hidden="1" customHeight="1" x14ac:dyDescent="0.25">
      <c r="C1986" s="214"/>
      <c r="D1986" s="215"/>
      <c r="E1986" s="215"/>
      <c r="F1986" s="215"/>
      <c r="G1986" s="215"/>
      <c r="H1986" s="89"/>
      <c r="I1986" s="90"/>
      <c r="J1986" s="12"/>
    </row>
    <row r="1987" spans="3:10" ht="21" hidden="1" customHeight="1" x14ac:dyDescent="0.25">
      <c r="C1987" s="214"/>
      <c r="D1987" s="215"/>
      <c r="E1987" s="215"/>
      <c r="F1987" s="215"/>
      <c r="G1987" s="215"/>
      <c r="H1987" s="89"/>
      <c r="I1987" s="90"/>
      <c r="J1987" s="12"/>
    </row>
    <row r="1988" spans="3:10" ht="21" hidden="1" customHeight="1" x14ac:dyDescent="0.25">
      <c r="C1988" s="214"/>
      <c r="D1988" s="215"/>
      <c r="E1988" s="215"/>
      <c r="F1988" s="215"/>
      <c r="G1988" s="215"/>
      <c r="H1988" s="89"/>
      <c r="I1988" s="90"/>
      <c r="J1988" s="12"/>
    </row>
    <row r="1989" spans="3:10" ht="21" hidden="1" customHeight="1" x14ac:dyDescent="0.25">
      <c r="C1989" s="214"/>
      <c r="D1989" s="215"/>
      <c r="E1989" s="215"/>
      <c r="F1989" s="215"/>
      <c r="G1989" s="215"/>
      <c r="H1989" s="89"/>
      <c r="I1989" s="90"/>
      <c r="J1989" s="12"/>
    </row>
    <row r="1990" spans="3:10" ht="21" hidden="1" customHeight="1" x14ac:dyDescent="0.25">
      <c r="C1990" s="214"/>
      <c r="D1990" s="215"/>
      <c r="E1990" s="215"/>
      <c r="F1990" s="215"/>
      <c r="G1990" s="215"/>
      <c r="H1990" s="89"/>
      <c r="I1990" s="90"/>
      <c r="J1990" s="12"/>
    </row>
    <row r="1991" spans="3:10" ht="21" hidden="1" customHeight="1" x14ac:dyDescent="0.25">
      <c r="C1991" s="214"/>
      <c r="D1991" s="215"/>
      <c r="E1991" s="215"/>
      <c r="F1991" s="215"/>
      <c r="G1991" s="215"/>
      <c r="H1991" s="89"/>
      <c r="I1991" s="90"/>
      <c r="J1991" s="12"/>
    </row>
    <row r="1992" spans="3:10" ht="21" hidden="1" customHeight="1" x14ac:dyDescent="0.25">
      <c r="C1992" s="214"/>
      <c r="D1992" s="215"/>
      <c r="E1992" s="215"/>
      <c r="F1992" s="215"/>
      <c r="G1992" s="215"/>
      <c r="H1992" s="89"/>
      <c r="I1992" s="90"/>
      <c r="J1992" s="12"/>
    </row>
    <row r="1993" spans="3:10" ht="21" hidden="1" customHeight="1" x14ac:dyDescent="0.25">
      <c r="C1993" s="214"/>
      <c r="D1993" s="215"/>
      <c r="E1993" s="215"/>
      <c r="F1993" s="215"/>
      <c r="G1993" s="215"/>
      <c r="H1993" s="89"/>
      <c r="I1993" s="90"/>
      <c r="J1993" s="12"/>
    </row>
    <row r="1994" spans="3:10" ht="21" hidden="1" customHeight="1" x14ac:dyDescent="0.25">
      <c r="C1994" s="214"/>
      <c r="D1994" s="215"/>
      <c r="E1994" s="215"/>
      <c r="F1994" s="215"/>
      <c r="G1994" s="215"/>
      <c r="H1994" s="89"/>
      <c r="I1994" s="90"/>
      <c r="J1994" s="12"/>
    </row>
    <row r="1995" spans="3:10" ht="21" hidden="1" customHeight="1" x14ac:dyDescent="0.25">
      <c r="C1995" s="214"/>
      <c r="D1995" s="215"/>
      <c r="E1995" s="215"/>
      <c r="F1995" s="215"/>
      <c r="G1995" s="215"/>
      <c r="H1995" s="89"/>
      <c r="I1995" s="90"/>
      <c r="J1995" s="12"/>
    </row>
    <row r="1996" spans="3:10" ht="21" hidden="1" customHeight="1" x14ac:dyDescent="0.25">
      <c r="C1996" s="214"/>
      <c r="D1996" s="215"/>
      <c r="E1996" s="215"/>
      <c r="F1996" s="215"/>
      <c r="G1996" s="215"/>
      <c r="H1996" s="89"/>
      <c r="I1996" s="90"/>
      <c r="J1996" s="12"/>
    </row>
    <row r="1997" spans="3:10" ht="21" hidden="1" customHeight="1" x14ac:dyDescent="0.25">
      <c r="C1997" s="214"/>
      <c r="D1997" s="215"/>
      <c r="E1997" s="215"/>
      <c r="F1997" s="215"/>
      <c r="G1997" s="215"/>
      <c r="H1997" s="89"/>
      <c r="I1997" s="90"/>
      <c r="J1997" s="12"/>
    </row>
    <row r="1998" spans="3:10" ht="21" hidden="1" customHeight="1" x14ac:dyDescent="0.25">
      <c r="C1998" s="214"/>
      <c r="D1998" s="215"/>
      <c r="E1998" s="215"/>
      <c r="F1998" s="215"/>
      <c r="G1998" s="215"/>
      <c r="H1998" s="89"/>
      <c r="I1998" s="90"/>
      <c r="J1998" s="12"/>
    </row>
    <row r="1999" spans="3:10" ht="21" hidden="1" customHeight="1" x14ac:dyDescent="0.25">
      <c r="C1999" s="214"/>
      <c r="D1999" s="215"/>
      <c r="E1999" s="215"/>
      <c r="F1999" s="215"/>
      <c r="G1999" s="215"/>
      <c r="H1999" s="89"/>
      <c r="I1999" s="90"/>
      <c r="J1999" s="12"/>
    </row>
    <row r="2000" spans="3:10" ht="21" hidden="1" customHeight="1" x14ac:dyDescent="0.25">
      <c r="C2000" s="214"/>
      <c r="D2000" s="215"/>
      <c r="E2000" s="215"/>
      <c r="F2000" s="215"/>
      <c r="G2000" s="215"/>
      <c r="H2000" s="89"/>
      <c r="I2000" s="90"/>
      <c r="J2000" s="12"/>
    </row>
    <row r="2001" spans="3:10" ht="21" hidden="1" customHeight="1" x14ac:dyDescent="0.25">
      <c r="C2001" s="214"/>
      <c r="D2001" s="215"/>
      <c r="E2001" s="215"/>
      <c r="F2001" s="215"/>
      <c r="G2001" s="215"/>
      <c r="H2001" s="89"/>
      <c r="I2001" s="90"/>
      <c r="J2001" s="12"/>
    </row>
    <row r="2002" spans="3:10" ht="21" hidden="1" customHeight="1" x14ac:dyDescent="0.25">
      <c r="C2002" s="214"/>
      <c r="D2002" s="215"/>
      <c r="E2002" s="215"/>
      <c r="F2002" s="215"/>
      <c r="G2002" s="215"/>
      <c r="H2002" s="89"/>
      <c r="I2002" s="90"/>
      <c r="J2002" s="12"/>
    </row>
    <row r="2003" spans="3:10" ht="21" hidden="1" customHeight="1" x14ac:dyDescent="0.25">
      <c r="C2003" s="214"/>
      <c r="D2003" s="215"/>
      <c r="E2003" s="215"/>
      <c r="F2003" s="215"/>
      <c r="G2003" s="215"/>
      <c r="H2003" s="89"/>
      <c r="I2003" s="90"/>
      <c r="J2003" s="12"/>
    </row>
    <row r="2004" spans="3:10" ht="21" hidden="1" customHeight="1" x14ac:dyDescent="0.25">
      <c r="C2004" s="214"/>
      <c r="D2004" s="215"/>
      <c r="E2004" s="215"/>
      <c r="F2004" s="215"/>
      <c r="G2004" s="215"/>
      <c r="H2004" s="89"/>
      <c r="I2004" s="90"/>
      <c r="J2004" s="12"/>
    </row>
    <row r="2005" spans="3:10" ht="21" hidden="1" customHeight="1" x14ac:dyDescent="0.25">
      <c r="C2005" s="214"/>
      <c r="D2005" s="215"/>
      <c r="E2005" s="215"/>
      <c r="F2005" s="215"/>
      <c r="G2005" s="215"/>
      <c r="H2005" s="89"/>
      <c r="I2005" s="90"/>
      <c r="J2005" s="12"/>
    </row>
    <row r="2006" spans="3:10" ht="21" hidden="1" customHeight="1" x14ac:dyDescent="0.25">
      <c r="C2006" s="214"/>
      <c r="D2006" s="215"/>
      <c r="E2006" s="215"/>
      <c r="F2006" s="215"/>
      <c r="G2006" s="215"/>
      <c r="H2006" s="89"/>
      <c r="I2006" s="90"/>
      <c r="J2006" s="12"/>
    </row>
    <row r="2007" spans="3:10" ht="21" hidden="1" customHeight="1" x14ac:dyDescent="0.25">
      <c r="C2007" s="214"/>
      <c r="D2007" s="215"/>
      <c r="E2007" s="215"/>
      <c r="F2007" s="215"/>
      <c r="G2007" s="215"/>
      <c r="H2007" s="89"/>
      <c r="I2007" s="90"/>
      <c r="J2007" s="12"/>
    </row>
    <row r="2008" spans="3:10" ht="21" hidden="1" customHeight="1" x14ac:dyDescent="0.25">
      <c r="C2008" s="214"/>
      <c r="D2008" s="215"/>
      <c r="E2008" s="215"/>
      <c r="F2008" s="215"/>
      <c r="G2008" s="215"/>
      <c r="H2008" s="89"/>
      <c r="I2008" s="90"/>
      <c r="J2008" s="12"/>
    </row>
    <row r="2009" spans="3:10" ht="21" hidden="1" customHeight="1" x14ac:dyDescent="0.25">
      <c r="C2009" s="214"/>
      <c r="D2009" s="215"/>
      <c r="E2009" s="215"/>
      <c r="F2009" s="215"/>
      <c r="G2009" s="215"/>
      <c r="H2009" s="89"/>
      <c r="I2009" s="90"/>
      <c r="J2009" s="12"/>
    </row>
    <row r="2010" spans="3:10" ht="21" hidden="1" customHeight="1" x14ac:dyDescent="0.25">
      <c r="C2010" s="214"/>
      <c r="D2010" s="215"/>
      <c r="E2010" s="215"/>
      <c r="F2010" s="215"/>
      <c r="G2010" s="215"/>
      <c r="H2010" s="89"/>
      <c r="I2010" s="90"/>
      <c r="J2010" s="12"/>
    </row>
    <row r="2011" spans="3:10" ht="21" hidden="1" customHeight="1" x14ac:dyDescent="0.25">
      <c r="C2011" s="214"/>
      <c r="D2011" s="215"/>
      <c r="E2011" s="215"/>
      <c r="F2011" s="215"/>
      <c r="G2011" s="215"/>
      <c r="H2011" s="89"/>
      <c r="I2011" s="90"/>
      <c r="J2011" s="12"/>
    </row>
    <row r="2012" spans="3:10" ht="21" hidden="1" customHeight="1" x14ac:dyDescent="0.25">
      <c r="C2012" s="214"/>
      <c r="D2012" s="215"/>
      <c r="E2012" s="215"/>
      <c r="F2012" s="215"/>
      <c r="G2012" s="215"/>
      <c r="H2012" s="89"/>
      <c r="I2012" s="90"/>
      <c r="J2012" s="12"/>
    </row>
    <row r="2013" spans="3:10" ht="21" hidden="1" customHeight="1" x14ac:dyDescent="0.25">
      <c r="C2013" s="214"/>
      <c r="D2013" s="215"/>
      <c r="E2013" s="215"/>
      <c r="F2013" s="215"/>
      <c r="G2013" s="215"/>
      <c r="H2013" s="89"/>
      <c r="I2013" s="90"/>
      <c r="J2013" s="12"/>
    </row>
    <row r="2014" spans="3:10" ht="21" hidden="1" customHeight="1" x14ac:dyDescent="0.25">
      <c r="C2014" s="214"/>
      <c r="D2014" s="215"/>
      <c r="E2014" s="215"/>
      <c r="F2014" s="215"/>
      <c r="G2014" s="215"/>
      <c r="H2014" s="89"/>
      <c r="I2014" s="90"/>
      <c r="J2014" s="12"/>
    </row>
    <row r="2015" spans="3:10" ht="21" hidden="1" customHeight="1" x14ac:dyDescent="0.25">
      <c r="C2015" s="214"/>
      <c r="D2015" s="215"/>
      <c r="E2015" s="215"/>
      <c r="F2015" s="215"/>
      <c r="G2015" s="215"/>
      <c r="H2015" s="89"/>
      <c r="I2015" s="90"/>
      <c r="J2015" s="12"/>
    </row>
    <row r="2016" spans="3:10" ht="21" hidden="1" customHeight="1" x14ac:dyDescent="0.25">
      <c r="C2016" s="214"/>
      <c r="D2016" s="215"/>
      <c r="E2016" s="215"/>
      <c r="F2016" s="215"/>
      <c r="G2016" s="215"/>
      <c r="H2016" s="89"/>
      <c r="I2016" s="90"/>
      <c r="J2016" s="12"/>
    </row>
    <row r="2017" spans="3:10" ht="21" hidden="1" customHeight="1" x14ac:dyDescent="0.25">
      <c r="C2017" s="214"/>
      <c r="D2017" s="215"/>
      <c r="E2017" s="215"/>
      <c r="F2017" s="215"/>
      <c r="G2017" s="215"/>
      <c r="H2017" s="89"/>
      <c r="I2017" s="90"/>
      <c r="J2017" s="12"/>
    </row>
    <row r="2018" spans="3:10" ht="21" hidden="1" customHeight="1" x14ac:dyDescent="0.25">
      <c r="C2018" s="214"/>
      <c r="D2018" s="215"/>
      <c r="E2018" s="215"/>
      <c r="F2018" s="215"/>
      <c r="G2018" s="215"/>
      <c r="H2018" s="89"/>
      <c r="I2018" s="90"/>
      <c r="J2018" s="12"/>
    </row>
    <row r="2019" spans="3:10" ht="21" hidden="1" customHeight="1" x14ac:dyDescent="0.25">
      <c r="C2019" s="214"/>
      <c r="D2019" s="215"/>
      <c r="E2019" s="215"/>
      <c r="F2019" s="215"/>
      <c r="G2019" s="215"/>
      <c r="H2019" s="89"/>
      <c r="I2019" s="90"/>
      <c r="J2019" s="12"/>
    </row>
    <row r="2020" spans="3:10" ht="21" hidden="1" customHeight="1" x14ac:dyDescent="0.25">
      <c r="C2020" s="214"/>
      <c r="D2020" s="215"/>
      <c r="E2020" s="215"/>
      <c r="F2020" s="215"/>
      <c r="G2020" s="215"/>
      <c r="H2020" s="89"/>
      <c r="I2020" s="90"/>
      <c r="J2020" s="12"/>
    </row>
    <row r="2021" spans="3:10" ht="21" hidden="1" customHeight="1" x14ac:dyDescent="0.25">
      <c r="C2021" s="214"/>
      <c r="D2021" s="215"/>
      <c r="E2021" s="215"/>
      <c r="F2021" s="215"/>
      <c r="G2021" s="215"/>
      <c r="H2021" s="89"/>
      <c r="I2021" s="90"/>
      <c r="J2021" s="12"/>
    </row>
    <row r="2022" spans="3:10" ht="21" hidden="1" customHeight="1" x14ac:dyDescent="0.25">
      <c r="C2022" s="214"/>
      <c r="D2022" s="215"/>
      <c r="E2022" s="215"/>
      <c r="F2022" s="215"/>
      <c r="G2022" s="215"/>
      <c r="H2022" s="89"/>
      <c r="I2022" s="90"/>
      <c r="J2022" s="12"/>
    </row>
    <row r="2023" spans="3:10" ht="21" hidden="1" customHeight="1" x14ac:dyDescent="0.25">
      <c r="C2023" s="214"/>
      <c r="D2023" s="215"/>
      <c r="E2023" s="215"/>
      <c r="F2023" s="215"/>
      <c r="G2023" s="215"/>
      <c r="H2023" s="89"/>
      <c r="I2023" s="90"/>
      <c r="J2023" s="12"/>
    </row>
    <row r="2024" spans="3:10" ht="21" hidden="1" customHeight="1" x14ac:dyDescent="0.25">
      <c r="C2024" s="214"/>
      <c r="D2024" s="215"/>
      <c r="E2024" s="215"/>
      <c r="F2024" s="215"/>
      <c r="G2024" s="215"/>
      <c r="H2024" s="89"/>
      <c r="I2024" s="90"/>
      <c r="J2024" s="12"/>
    </row>
    <row r="2025" spans="3:10" ht="21" hidden="1" customHeight="1" x14ac:dyDescent="0.25">
      <c r="C2025" s="214"/>
      <c r="D2025" s="215"/>
      <c r="E2025" s="215"/>
      <c r="F2025" s="215"/>
      <c r="G2025" s="215"/>
      <c r="H2025" s="89"/>
      <c r="I2025" s="90"/>
      <c r="J2025" s="12"/>
    </row>
    <row r="2026" spans="3:10" ht="21" hidden="1" customHeight="1" x14ac:dyDescent="0.25">
      <c r="C2026" s="214"/>
      <c r="D2026" s="215"/>
      <c r="E2026" s="215"/>
      <c r="F2026" s="215"/>
      <c r="G2026" s="215"/>
      <c r="H2026" s="89"/>
      <c r="I2026" s="90"/>
      <c r="J2026" s="12"/>
    </row>
    <row r="2027" spans="3:10" ht="21" hidden="1" customHeight="1" x14ac:dyDescent="0.25">
      <c r="C2027" s="214"/>
      <c r="D2027" s="215"/>
      <c r="E2027" s="215"/>
      <c r="F2027" s="215"/>
      <c r="G2027" s="215"/>
      <c r="H2027" s="89"/>
      <c r="I2027" s="90"/>
      <c r="J2027" s="12"/>
    </row>
    <row r="2028" spans="3:10" ht="21" hidden="1" customHeight="1" x14ac:dyDescent="0.25">
      <c r="C2028" s="214"/>
      <c r="D2028" s="215"/>
      <c r="E2028" s="215"/>
      <c r="F2028" s="215"/>
      <c r="G2028" s="215"/>
      <c r="H2028" s="89"/>
      <c r="I2028" s="90"/>
      <c r="J2028" s="12"/>
    </row>
    <row r="2029" spans="3:10" ht="21" hidden="1" customHeight="1" x14ac:dyDescent="0.25">
      <c r="C2029" s="214"/>
      <c r="D2029" s="215"/>
      <c r="E2029" s="215"/>
      <c r="F2029" s="215"/>
      <c r="G2029" s="215"/>
      <c r="H2029" s="89"/>
      <c r="I2029" s="90"/>
      <c r="J2029" s="12"/>
    </row>
    <row r="2030" spans="3:10" ht="21" hidden="1" customHeight="1" x14ac:dyDescent="0.25">
      <c r="C2030" s="214"/>
      <c r="D2030" s="215"/>
      <c r="E2030" s="215"/>
      <c r="F2030" s="215"/>
      <c r="G2030" s="215"/>
      <c r="H2030" s="89"/>
      <c r="I2030" s="90"/>
      <c r="J2030" s="12"/>
    </row>
    <row r="2031" spans="3:10" ht="21" hidden="1" customHeight="1" x14ac:dyDescent="0.25">
      <c r="C2031" s="214"/>
      <c r="D2031" s="215"/>
      <c r="E2031" s="215"/>
      <c r="F2031" s="215"/>
      <c r="G2031" s="215"/>
      <c r="H2031" s="89"/>
      <c r="I2031" s="90"/>
      <c r="J2031" s="12"/>
    </row>
    <row r="2032" spans="3:10" ht="21" hidden="1" customHeight="1" x14ac:dyDescent="0.25">
      <c r="C2032" s="214"/>
      <c r="D2032" s="215"/>
      <c r="E2032" s="215"/>
      <c r="F2032" s="215"/>
      <c r="G2032" s="215"/>
      <c r="H2032" s="89"/>
      <c r="I2032" s="90"/>
      <c r="J2032" s="12"/>
    </row>
    <row r="2033" spans="3:10" ht="21" hidden="1" customHeight="1" x14ac:dyDescent="0.25">
      <c r="C2033" s="214"/>
      <c r="D2033" s="215"/>
      <c r="E2033" s="215"/>
      <c r="F2033" s="215"/>
      <c r="G2033" s="215"/>
      <c r="H2033" s="89"/>
      <c r="I2033" s="90"/>
      <c r="J2033" s="12"/>
    </row>
    <row r="2034" spans="3:10" ht="21" hidden="1" customHeight="1" x14ac:dyDescent="0.25">
      <c r="C2034" s="214"/>
      <c r="D2034" s="215"/>
      <c r="E2034" s="215"/>
      <c r="F2034" s="215"/>
      <c r="G2034" s="215"/>
      <c r="H2034" s="89"/>
      <c r="I2034" s="90"/>
      <c r="J2034" s="12"/>
    </row>
    <row r="2035" spans="3:10" ht="21" hidden="1" customHeight="1" x14ac:dyDescent="0.25">
      <c r="C2035" s="214"/>
      <c r="D2035" s="215"/>
      <c r="E2035" s="215"/>
      <c r="F2035" s="215"/>
      <c r="G2035" s="215"/>
      <c r="H2035" s="89"/>
      <c r="I2035" s="90"/>
      <c r="J2035" s="12"/>
    </row>
    <row r="2036" spans="3:10" ht="21" hidden="1" customHeight="1" x14ac:dyDescent="0.25">
      <c r="C2036" s="214"/>
      <c r="D2036" s="215"/>
      <c r="E2036" s="215"/>
      <c r="F2036" s="215"/>
      <c r="G2036" s="215"/>
      <c r="H2036" s="89"/>
      <c r="I2036" s="90"/>
      <c r="J2036" s="12"/>
    </row>
    <row r="2037" spans="3:10" ht="21" hidden="1" customHeight="1" x14ac:dyDescent="0.25">
      <c r="C2037" s="214"/>
      <c r="D2037" s="215"/>
      <c r="E2037" s="215"/>
      <c r="F2037" s="215"/>
      <c r="G2037" s="215"/>
      <c r="H2037" s="89"/>
      <c r="I2037" s="90"/>
      <c r="J2037" s="12"/>
    </row>
    <row r="2038" spans="3:10" ht="21" hidden="1" customHeight="1" x14ac:dyDescent="0.25">
      <c r="C2038" s="214"/>
      <c r="D2038" s="215"/>
      <c r="E2038" s="215"/>
      <c r="F2038" s="215"/>
      <c r="G2038" s="215"/>
      <c r="H2038" s="89"/>
      <c r="I2038" s="90"/>
      <c r="J2038" s="12"/>
    </row>
    <row r="2039" spans="3:10" ht="21" hidden="1" customHeight="1" x14ac:dyDescent="0.25">
      <c r="C2039" s="214"/>
      <c r="D2039" s="215"/>
      <c r="E2039" s="215"/>
      <c r="F2039" s="215"/>
      <c r="G2039" s="215"/>
      <c r="H2039" s="89"/>
      <c r="I2039" s="90"/>
      <c r="J2039" s="12"/>
    </row>
    <row r="2040" spans="3:10" ht="21" hidden="1" customHeight="1" x14ac:dyDescent="0.25">
      <c r="C2040" s="214"/>
      <c r="D2040" s="215"/>
      <c r="E2040" s="215"/>
      <c r="F2040" s="215"/>
      <c r="G2040" s="215"/>
      <c r="H2040" s="89"/>
      <c r="I2040" s="90"/>
      <c r="J2040" s="12"/>
    </row>
    <row r="2041" spans="3:10" ht="21" hidden="1" customHeight="1" x14ac:dyDescent="0.25">
      <c r="C2041" s="214"/>
      <c r="D2041" s="215"/>
      <c r="E2041" s="215"/>
      <c r="F2041" s="215"/>
      <c r="G2041" s="215"/>
      <c r="H2041" s="89"/>
      <c r="I2041" s="90"/>
      <c r="J2041" s="12"/>
    </row>
    <row r="2042" spans="3:10" ht="21" hidden="1" customHeight="1" x14ac:dyDescent="0.25">
      <c r="C2042" s="214"/>
      <c r="D2042" s="215"/>
      <c r="E2042" s="215"/>
      <c r="F2042" s="215"/>
      <c r="G2042" s="215"/>
      <c r="H2042" s="89"/>
      <c r="I2042" s="90"/>
      <c r="J2042" s="12"/>
    </row>
    <row r="2043" spans="3:10" ht="21" hidden="1" customHeight="1" x14ac:dyDescent="0.25">
      <c r="C2043" s="214"/>
      <c r="D2043" s="215"/>
      <c r="E2043" s="215"/>
      <c r="F2043" s="215"/>
      <c r="G2043" s="215"/>
      <c r="H2043" s="89"/>
      <c r="I2043" s="90"/>
      <c r="J2043" s="12"/>
    </row>
    <row r="2044" spans="3:10" ht="21" hidden="1" customHeight="1" x14ac:dyDescent="0.25">
      <c r="C2044" s="214"/>
      <c r="D2044" s="215"/>
      <c r="E2044" s="215"/>
      <c r="F2044" s="215"/>
      <c r="G2044" s="215"/>
      <c r="H2044" s="89"/>
      <c r="I2044" s="90"/>
      <c r="J2044" s="12"/>
    </row>
    <row r="2045" spans="3:10" ht="21" hidden="1" customHeight="1" x14ac:dyDescent="0.25">
      <c r="C2045" s="214"/>
      <c r="D2045" s="215"/>
      <c r="E2045" s="215"/>
      <c r="F2045" s="215"/>
      <c r="G2045" s="215"/>
      <c r="H2045" s="89"/>
      <c r="I2045" s="90"/>
      <c r="J2045" s="12"/>
    </row>
    <row r="2046" spans="3:10" ht="21" hidden="1" customHeight="1" x14ac:dyDescent="0.25">
      <c r="C2046" s="214"/>
      <c r="D2046" s="215"/>
      <c r="E2046" s="215"/>
      <c r="F2046" s="215"/>
      <c r="G2046" s="215"/>
      <c r="H2046" s="89"/>
      <c r="I2046" s="90"/>
      <c r="J2046" s="12"/>
    </row>
    <row r="2047" spans="3:10" ht="21" hidden="1" customHeight="1" x14ac:dyDescent="0.25">
      <c r="C2047" s="214"/>
      <c r="D2047" s="215"/>
      <c r="E2047" s="215"/>
      <c r="F2047" s="215"/>
      <c r="G2047" s="215"/>
      <c r="H2047" s="89"/>
      <c r="I2047" s="90"/>
      <c r="J2047" s="12"/>
    </row>
    <row r="2048" spans="3:10" ht="21" hidden="1" customHeight="1" x14ac:dyDescent="0.25">
      <c r="C2048" s="214"/>
      <c r="D2048" s="215"/>
      <c r="E2048" s="215"/>
      <c r="F2048" s="215"/>
      <c r="G2048" s="215"/>
      <c r="H2048" s="89"/>
      <c r="I2048" s="90"/>
      <c r="J2048" s="12"/>
    </row>
    <row r="2049" spans="3:10" ht="21" hidden="1" customHeight="1" x14ac:dyDescent="0.25">
      <c r="C2049" s="214"/>
      <c r="D2049" s="215"/>
      <c r="E2049" s="215"/>
      <c r="F2049" s="215"/>
      <c r="G2049" s="215"/>
      <c r="H2049" s="89"/>
      <c r="I2049" s="90"/>
      <c r="J2049" s="12"/>
    </row>
    <row r="2050" spans="3:10" ht="21" hidden="1" customHeight="1" x14ac:dyDescent="0.25">
      <c r="C2050" s="214"/>
      <c r="D2050" s="215"/>
      <c r="E2050" s="215"/>
      <c r="F2050" s="215"/>
      <c r="G2050" s="215"/>
      <c r="H2050" s="89"/>
      <c r="I2050" s="90"/>
      <c r="J2050" s="12"/>
    </row>
    <row r="2051" spans="3:10" ht="21" hidden="1" customHeight="1" x14ac:dyDescent="0.25">
      <c r="C2051" s="214"/>
      <c r="D2051" s="215"/>
      <c r="E2051" s="215"/>
      <c r="F2051" s="215"/>
      <c r="G2051" s="215"/>
      <c r="H2051" s="89"/>
      <c r="I2051" s="90"/>
      <c r="J2051" s="12"/>
    </row>
    <row r="2052" spans="3:10" ht="21" hidden="1" customHeight="1" x14ac:dyDescent="0.25">
      <c r="C2052" s="214"/>
      <c r="D2052" s="215"/>
      <c r="E2052" s="215"/>
      <c r="F2052" s="215"/>
      <c r="G2052" s="215"/>
      <c r="H2052" s="89"/>
      <c r="I2052" s="90"/>
      <c r="J2052" s="12"/>
    </row>
    <row r="2053" spans="3:10" ht="21" hidden="1" customHeight="1" x14ac:dyDescent="0.25">
      <c r="C2053" s="214"/>
      <c r="D2053" s="215"/>
      <c r="E2053" s="215"/>
      <c r="F2053" s="215"/>
      <c r="G2053" s="215"/>
      <c r="H2053" s="89"/>
      <c r="I2053" s="90"/>
      <c r="J2053" s="12"/>
    </row>
    <row r="2054" spans="3:10" ht="21" hidden="1" customHeight="1" x14ac:dyDescent="0.25">
      <c r="C2054" s="214"/>
      <c r="D2054" s="215"/>
      <c r="E2054" s="215"/>
      <c r="F2054" s="215"/>
      <c r="G2054" s="215"/>
      <c r="H2054" s="89"/>
      <c r="I2054" s="90"/>
      <c r="J2054" s="12"/>
    </row>
    <row r="2055" spans="3:10" ht="21" hidden="1" customHeight="1" x14ac:dyDescent="0.25">
      <c r="C2055" s="214"/>
      <c r="D2055" s="215"/>
      <c r="E2055" s="215"/>
      <c r="F2055" s="215"/>
      <c r="G2055" s="215"/>
      <c r="H2055" s="89"/>
      <c r="I2055" s="90"/>
      <c r="J2055" s="12"/>
    </row>
    <row r="2056" spans="3:10" ht="21" hidden="1" customHeight="1" x14ac:dyDescent="0.25">
      <c r="C2056" s="214"/>
      <c r="D2056" s="215"/>
      <c r="E2056" s="215"/>
      <c r="F2056" s="215"/>
      <c r="G2056" s="215"/>
      <c r="H2056" s="89"/>
      <c r="I2056" s="90"/>
      <c r="J2056" s="12"/>
    </row>
    <row r="2057" spans="3:10" ht="21" hidden="1" customHeight="1" x14ac:dyDescent="0.25">
      <c r="C2057" s="214"/>
      <c r="D2057" s="215"/>
      <c r="E2057" s="215"/>
      <c r="F2057" s="215"/>
      <c r="G2057" s="215"/>
      <c r="H2057" s="89"/>
      <c r="I2057" s="90"/>
      <c r="J2057" s="12"/>
    </row>
    <row r="2058" spans="3:10" ht="21" hidden="1" customHeight="1" x14ac:dyDescent="0.25">
      <c r="C2058" s="214"/>
      <c r="D2058" s="215"/>
      <c r="E2058" s="215"/>
      <c r="F2058" s="215"/>
      <c r="G2058" s="215"/>
      <c r="H2058" s="89"/>
      <c r="I2058" s="90"/>
      <c r="J2058" s="12"/>
    </row>
    <row r="2059" spans="3:10" ht="21" hidden="1" customHeight="1" x14ac:dyDescent="0.25">
      <c r="C2059" s="214"/>
      <c r="D2059" s="215"/>
      <c r="E2059" s="215"/>
      <c r="F2059" s="215"/>
      <c r="G2059" s="215"/>
      <c r="H2059" s="89"/>
      <c r="I2059" s="90"/>
      <c r="J2059" s="12"/>
    </row>
    <row r="2060" spans="3:10" ht="21" hidden="1" customHeight="1" x14ac:dyDescent="0.25">
      <c r="C2060" s="214"/>
      <c r="D2060" s="215"/>
      <c r="E2060" s="215"/>
      <c r="F2060" s="215"/>
      <c r="G2060" s="215"/>
      <c r="H2060" s="89"/>
      <c r="I2060" s="90"/>
      <c r="J2060" s="12"/>
    </row>
    <row r="2061" spans="3:10" ht="21" hidden="1" customHeight="1" x14ac:dyDescent="0.25">
      <c r="C2061" s="214"/>
      <c r="D2061" s="215"/>
      <c r="E2061" s="215"/>
      <c r="F2061" s="215"/>
      <c r="G2061" s="215"/>
      <c r="H2061" s="89"/>
      <c r="I2061" s="90"/>
      <c r="J2061" s="12"/>
    </row>
    <row r="2062" spans="3:10" ht="21" hidden="1" customHeight="1" x14ac:dyDescent="0.25">
      <c r="C2062" s="214"/>
      <c r="D2062" s="215"/>
      <c r="E2062" s="215"/>
      <c r="F2062" s="215"/>
      <c r="G2062" s="215"/>
      <c r="H2062" s="89"/>
      <c r="I2062" s="90"/>
      <c r="J2062" s="12"/>
    </row>
    <row r="2063" spans="3:10" ht="21" hidden="1" customHeight="1" x14ac:dyDescent="0.25">
      <c r="C2063" s="214"/>
      <c r="D2063" s="215"/>
      <c r="E2063" s="215"/>
      <c r="F2063" s="215"/>
      <c r="G2063" s="215"/>
      <c r="H2063" s="89"/>
      <c r="I2063" s="90"/>
      <c r="J2063" s="12"/>
    </row>
    <row r="2064" spans="3:10" ht="21" hidden="1" customHeight="1" x14ac:dyDescent="0.25">
      <c r="C2064" s="214"/>
      <c r="D2064" s="215"/>
      <c r="E2064" s="215"/>
      <c r="F2064" s="215"/>
      <c r="G2064" s="215"/>
      <c r="H2064" s="89"/>
      <c r="I2064" s="90"/>
      <c r="J2064" s="12"/>
    </row>
    <row r="2065" spans="3:10" ht="21" hidden="1" customHeight="1" x14ac:dyDescent="0.25">
      <c r="C2065" s="214"/>
      <c r="D2065" s="215"/>
      <c r="E2065" s="215"/>
      <c r="F2065" s="215"/>
      <c r="G2065" s="215"/>
      <c r="H2065" s="89"/>
      <c r="I2065" s="90"/>
      <c r="J2065" s="12"/>
    </row>
    <row r="2066" spans="3:10" ht="21" hidden="1" customHeight="1" x14ac:dyDescent="0.25">
      <c r="C2066" s="214"/>
      <c r="D2066" s="215"/>
      <c r="E2066" s="215"/>
      <c r="F2066" s="215"/>
      <c r="G2066" s="215"/>
      <c r="H2066" s="89"/>
      <c r="I2066" s="90"/>
      <c r="J2066" s="12"/>
    </row>
    <row r="2067" spans="3:10" ht="21" hidden="1" customHeight="1" x14ac:dyDescent="0.25">
      <c r="C2067" s="214"/>
      <c r="D2067" s="215"/>
      <c r="E2067" s="215"/>
      <c r="F2067" s="215"/>
      <c r="G2067" s="215"/>
      <c r="H2067" s="89"/>
      <c r="I2067" s="90"/>
      <c r="J2067" s="12"/>
    </row>
    <row r="2068" spans="3:10" ht="21" hidden="1" customHeight="1" x14ac:dyDescent="0.25">
      <c r="C2068" s="214"/>
      <c r="D2068" s="215"/>
      <c r="E2068" s="215"/>
      <c r="F2068" s="215"/>
      <c r="G2068" s="215"/>
      <c r="H2068" s="89"/>
      <c r="I2068" s="90"/>
      <c r="J2068" s="12"/>
    </row>
    <row r="2069" spans="3:10" ht="21" hidden="1" customHeight="1" x14ac:dyDescent="0.25">
      <c r="C2069" s="214"/>
      <c r="D2069" s="215"/>
      <c r="E2069" s="215"/>
      <c r="F2069" s="215"/>
      <c r="G2069" s="215"/>
      <c r="H2069" s="89"/>
      <c r="I2069" s="90"/>
      <c r="J2069" s="12"/>
    </row>
    <row r="2070" spans="3:10" ht="21" hidden="1" customHeight="1" x14ac:dyDescent="0.25">
      <c r="C2070" s="214"/>
      <c r="D2070" s="215"/>
      <c r="E2070" s="215"/>
      <c r="F2070" s="215"/>
      <c r="G2070" s="215"/>
      <c r="H2070" s="89"/>
      <c r="I2070" s="90"/>
      <c r="J2070" s="12"/>
    </row>
    <row r="2071" spans="3:10" ht="21" hidden="1" customHeight="1" x14ac:dyDescent="0.25">
      <c r="C2071" s="214"/>
      <c r="D2071" s="215"/>
      <c r="E2071" s="215"/>
      <c r="F2071" s="215"/>
      <c r="G2071" s="215"/>
      <c r="H2071" s="89"/>
      <c r="I2071" s="90"/>
      <c r="J2071" s="12"/>
    </row>
    <row r="2072" spans="3:10" ht="21" hidden="1" customHeight="1" x14ac:dyDescent="0.25">
      <c r="C2072" s="214"/>
      <c r="D2072" s="215"/>
      <c r="E2072" s="215"/>
      <c r="F2072" s="215"/>
      <c r="G2072" s="215"/>
      <c r="H2072" s="89"/>
      <c r="I2072" s="90"/>
      <c r="J2072" s="12"/>
    </row>
    <row r="2073" spans="3:10" ht="21" hidden="1" customHeight="1" x14ac:dyDescent="0.25">
      <c r="C2073" s="214"/>
      <c r="D2073" s="215"/>
      <c r="E2073" s="215"/>
      <c r="F2073" s="215"/>
      <c r="G2073" s="215"/>
      <c r="H2073" s="89"/>
      <c r="I2073" s="90"/>
      <c r="J2073" s="12"/>
    </row>
    <row r="2074" spans="3:10" ht="21" hidden="1" customHeight="1" x14ac:dyDescent="0.25">
      <c r="C2074" s="214"/>
      <c r="D2074" s="215"/>
      <c r="E2074" s="215"/>
      <c r="F2074" s="215"/>
      <c r="G2074" s="215"/>
      <c r="H2074" s="89"/>
      <c r="I2074" s="90"/>
      <c r="J2074" s="12"/>
    </row>
    <row r="2075" spans="3:10" ht="21" hidden="1" customHeight="1" x14ac:dyDescent="0.25">
      <c r="C2075" s="214"/>
      <c r="D2075" s="215"/>
      <c r="E2075" s="215"/>
      <c r="F2075" s="215"/>
      <c r="G2075" s="215"/>
      <c r="H2075" s="89"/>
      <c r="I2075" s="90"/>
      <c r="J2075" s="12"/>
    </row>
    <row r="2076" spans="3:10" ht="21" hidden="1" customHeight="1" x14ac:dyDescent="0.25">
      <c r="C2076" s="214"/>
      <c r="D2076" s="215"/>
      <c r="E2076" s="215"/>
      <c r="F2076" s="215"/>
      <c r="G2076" s="215"/>
      <c r="H2076" s="89"/>
      <c r="I2076" s="90"/>
      <c r="J2076" s="12"/>
    </row>
    <row r="2077" spans="3:10" ht="21" hidden="1" customHeight="1" x14ac:dyDescent="0.25">
      <c r="C2077" s="214"/>
      <c r="D2077" s="215"/>
      <c r="E2077" s="215"/>
      <c r="F2077" s="215"/>
      <c r="G2077" s="215"/>
      <c r="H2077" s="89"/>
      <c r="I2077" s="90"/>
      <c r="J2077" s="12"/>
    </row>
    <row r="2078" spans="3:10" ht="21" hidden="1" customHeight="1" x14ac:dyDescent="0.25">
      <c r="C2078" s="214"/>
      <c r="D2078" s="215"/>
      <c r="E2078" s="215"/>
      <c r="F2078" s="215"/>
      <c r="G2078" s="215"/>
      <c r="H2078" s="89"/>
      <c r="I2078" s="90"/>
      <c r="J2078" s="12"/>
    </row>
    <row r="2079" spans="3:10" ht="21" hidden="1" customHeight="1" x14ac:dyDescent="0.25">
      <c r="C2079" s="214"/>
      <c r="D2079" s="215"/>
      <c r="E2079" s="215"/>
      <c r="F2079" s="215"/>
      <c r="G2079" s="215"/>
      <c r="H2079" s="89"/>
      <c r="I2079" s="90"/>
      <c r="J2079" s="12"/>
    </row>
    <row r="2080" spans="3:10" ht="21" hidden="1" customHeight="1" x14ac:dyDescent="0.25">
      <c r="C2080" s="214"/>
      <c r="D2080" s="215"/>
      <c r="E2080" s="215"/>
      <c r="F2080" s="215"/>
      <c r="G2080" s="215"/>
      <c r="H2080" s="89"/>
      <c r="I2080" s="90"/>
      <c r="J2080" s="12"/>
    </row>
    <row r="2081" spans="3:10" ht="21" hidden="1" customHeight="1" x14ac:dyDescent="0.25">
      <c r="C2081" s="214"/>
      <c r="D2081" s="215"/>
      <c r="E2081" s="215"/>
      <c r="F2081" s="215"/>
      <c r="G2081" s="215"/>
      <c r="H2081" s="89"/>
      <c r="I2081" s="90"/>
      <c r="J2081" s="12"/>
    </row>
    <row r="2082" spans="3:10" ht="21" hidden="1" customHeight="1" x14ac:dyDescent="0.25">
      <c r="C2082" s="214"/>
      <c r="D2082" s="215"/>
      <c r="E2082" s="215"/>
      <c r="F2082" s="215"/>
      <c r="G2082" s="215"/>
      <c r="H2082" s="89"/>
      <c r="I2082" s="90"/>
      <c r="J2082" s="12"/>
    </row>
    <row r="2083" spans="3:10" ht="21" hidden="1" customHeight="1" x14ac:dyDescent="0.25">
      <c r="C2083" s="214"/>
      <c r="D2083" s="215"/>
      <c r="E2083" s="215"/>
      <c r="F2083" s="215"/>
      <c r="G2083" s="215"/>
      <c r="H2083" s="89"/>
      <c r="I2083" s="90"/>
      <c r="J2083" s="12"/>
    </row>
    <row r="2084" spans="3:10" ht="21" hidden="1" customHeight="1" x14ac:dyDescent="0.25">
      <c r="C2084" s="214"/>
      <c r="D2084" s="215"/>
      <c r="E2084" s="215"/>
      <c r="F2084" s="215"/>
      <c r="G2084" s="215"/>
      <c r="H2084" s="89"/>
      <c r="I2084" s="90"/>
      <c r="J2084" s="12"/>
    </row>
    <row r="2085" spans="3:10" ht="21" hidden="1" customHeight="1" x14ac:dyDescent="0.25">
      <c r="C2085" s="214"/>
      <c r="D2085" s="215"/>
      <c r="E2085" s="215"/>
      <c r="F2085" s="215"/>
      <c r="G2085" s="215"/>
      <c r="H2085" s="89"/>
      <c r="I2085" s="90"/>
      <c r="J2085" s="12"/>
    </row>
    <row r="2086" spans="3:10" ht="21" hidden="1" customHeight="1" x14ac:dyDescent="0.25">
      <c r="C2086" s="214"/>
      <c r="D2086" s="215"/>
      <c r="E2086" s="215"/>
      <c r="F2086" s="215"/>
      <c r="G2086" s="215"/>
      <c r="H2086" s="89"/>
      <c r="I2086" s="90"/>
      <c r="J2086" s="12"/>
    </row>
    <row r="2087" spans="3:10" ht="21" hidden="1" customHeight="1" x14ac:dyDescent="0.25">
      <c r="C2087" s="214"/>
      <c r="D2087" s="215"/>
      <c r="E2087" s="215"/>
      <c r="F2087" s="215"/>
      <c r="G2087" s="215"/>
      <c r="H2087" s="89"/>
      <c r="I2087" s="90"/>
      <c r="J2087" s="12"/>
    </row>
    <row r="2088" spans="3:10" ht="21" hidden="1" customHeight="1" x14ac:dyDescent="0.25">
      <c r="C2088" s="214"/>
      <c r="D2088" s="215"/>
      <c r="E2088" s="215"/>
      <c r="F2088" s="215"/>
      <c r="G2088" s="215"/>
      <c r="H2088" s="89"/>
      <c r="I2088" s="90"/>
      <c r="J2088" s="12"/>
    </row>
    <row r="2089" spans="3:10" ht="21" hidden="1" customHeight="1" x14ac:dyDescent="0.25">
      <c r="C2089" s="214"/>
      <c r="D2089" s="215"/>
      <c r="E2089" s="215"/>
      <c r="F2089" s="215"/>
      <c r="G2089" s="215"/>
      <c r="H2089" s="89"/>
      <c r="I2089" s="90"/>
      <c r="J2089" s="12"/>
    </row>
    <row r="2090" spans="3:10" ht="21" hidden="1" customHeight="1" x14ac:dyDescent="0.25">
      <c r="C2090" s="214"/>
      <c r="D2090" s="215"/>
      <c r="E2090" s="215"/>
      <c r="F2090" s="215"/>
      <c r="G2090" s="215"/>
      <c r="H2090" s="89"/>
      <c r="I2090" s="90"/>
      <c r="J2090" s="12"/>
    </row>
    <row r="2091" spans="3:10" ht="21" hidden="1" customHeight="1" x14ac:dyDescent="0.25">
      <c r="C2091" s="214"/>
      <c r="D2091" s="215"/>
      <c r="E2091" s="215"/>
      <c r="F2091" s="215"/>
      <c r="G2091" s="215"/>
      <c r="H2091" s="89"/>
      <c r="I2091" s="90"/>
      <c r="J2091" s="12"/>
    </row>
    <row r="2092" spans="3:10" ht="21" hidden="1" customHeight="1" x14ac:dyDescent="0.25">
      <c r="C2092" s="214"/>
      <c r="D2092" s="215"/>
      <c r="E2092" s="215"/>
      <c r="F2092" s="215"/>
      <c r="G2092" s="215"/>
      <c r="H2092" s="89"/>
      <c r="I2092" s="90"/>
      <c r="J2092" s="12"/>
    </row>
    <row r="2093" spans="3:10" ht="21" hidden="1" customHeight="1" x14ac:dyDescent="0.25">
      <c r="C2093" s="214"/>
      <c r="D2093" s="215"/>
      <c r="E2093" s="215"/>
      <c r="F2093" s="215"/>
      <c r="G2093" s="215"/>
      <c r="H2093" s="89"/>
      <c r="I2093" s="90"/>
      <c r="J2093" s="12"/>
    </row>
    <row r="2094" spans="3:10" ht="21" hidden="1" customHeight="1" x14ac:dyDescent="0.25">
      <c r="C2094" s="214"/>
      <c r="D2094" s="215"/>
      <c r="E2094" s="215"/>
      <c r="F2094" s="215"/>
      <c r="G2094" s="215"/>
      <c r="H2094" s="89"/>
      <c r="I2094" s="90"/>
      <c r="J2094" s="12"/>
    </row>
    <row r="2095" spans="3:10" ht="21" hidden="1" customHeight="1" x14ac:dyDescent="0.25">
      <c r="C2095" s="214"/>
      <c r="D2095" s="215"/>
      <c r="E2095" s="215"/>
      <c r="F2095" s="215"/>
      <c r="G2095" s="215"/>
      <c r="H2095" s="89"/>
      <c r="I2095" s="90"/>
      <c r="J2095" s="12"/>
    </row>
    <row r="2096" spans="3:10" ht="21" hidden="1" customHeight="1" x14ac:dyDescent="0.25">
      <c r="C2096" s="214"/>
      <c r="D2096" s="215"/>
      <c r="E2096" s="215"/>
      <c r="F2096" s="215"/>
      <c r="G2096" s="215"/>
      <c r="H2096" s="89"/>
      <c r="I2096" s="90"/>
      <c r="J2096" s="12"/>
    </row>
    <row r="2097" spans="3:10" ht="21" hidden="1" customHeight="1" x14ac:dyDescent="0.25">
      <c r="C2097" s="214"/>
      <c r="D2097" s="215"/>
      <c r="E2097" s="215"/>
      <c r="F2097" s="215"/>
      <c r="G2097" s="215"/>
      <c r="H2097" s="89"/>
      <c r="I2097" s="90"/>
      <c r="J2097" s="12"/>
    </row>
    <row r="2098" spans="3:10" ht="21" hidden="1" customHeight="1" x14ac:dyDescent="0.25">
      <c r="C2098" s="214"/>
      <c r="D2098" s="215"/>
      <c r="E2098" s="215"/>
      <c r="F2098" s="215"/>
      <c r="G2098" s="215"/>
      <c r="H2098" s="89"/>
      <c r="I2098" s="90"/>
      <c r="J2098" s="12"/>
    </row>
    <row r="2099" spans="3:10" ht="21" hidden="1" customHeight="1" x14ac:dyDescent="0.25">
      <c r="C2099" s="214"/>
      <c r="D2099" s="215"/>
      <c r="E2099" s="215"/>
      <c r="F2099" s="215"/>
      <c r="G2099" s="215"/>
      <c r="H2099" s="89"/>
      <c r="I2099" s="90"/>
      <c r="J2099" s="12"/>
    </row>
    <row r="2100" spans="3:10" ht="21" hidden="1" customHeight="1" x14ac:dyDescent="0.25">
      <c r="C2100" s="214"/>
      <c r="D2100" s="215"/>
      <c r="E2100" s="215"/>
      <c r="F2100" s="215"/>
      <c r="G2100" s="215"/>
      <c r="H2100" s="89"/>
      <c r="I2100" s="90"/>
      <c r="J2100" s="12"/>
    </row>
    <row r="2101" spans="3:10" ht="21" hidden="1" customHeight="1" x14ac:dyDescent="0.25">
      <c r="C2101" s="214"/>
      <c r="D2101" s="215"/>
      <c r="E2101" s="215"/>
      <c r="F2101" s="215"/>
      <c r="G2101" s="215"/>
      <c r="H2101" s="89"/>
      <c r="I2101" s="90"/>
      <c r="J2101" s="12"/>
    </row>
    <row r="2102" spans="3:10" ht="21" hidden="1" customHeight="1" x14ac:dyDescent="0.25">
      <c r="C2102" s="214"/>
      <c r="D2102" s="215"/>
      <c r="E2102" s="215"/>
      <c r="F2102" s="215"/>
      <c r="G2102" s="215"/>
      <c r="H2102" s="89"/>
      <c r="I2102" s="90"/>
      <c r="J2102" s="12"/>
    </row>
    <row r="2103" spans="3:10" ht="21" hidden="1" customHeight="1" x14ac:dyDescent="0.25">
      <c r="C2103" s="214"/>
      <c r="D2103" s="215"/>
      <c r="E2103" s="215"/>
      <c r="F2103" s="215"/>
      <c r="G2103" s="215"/>
      <c r="H2103" s="89"/>
      <c r="I2103" s="90"/>
      <c r="J2103" s="12"/>
    </row>
    <row r="2104" spans="3:10" ht="21" hidden="1" customHeight="1" x14ac:dyDescent="0.25">
      <c r="C2104" s="214"/>
      <c r="D2104" s="215"/>
      <c r="E2104" s="215"/>
      <c r="F2104" s="215"/>
      <c r="G2104" s="215"/>
      <c r="H2104" s="89"/>
      <c r="I2104" s="90"/>
      <c r="J2104" s="12"/>
    </row>
    <row r="2105" spans="3:10" ht="21" hidden="1" customHeight="1" x14ac:dyDescent="0.25">
      <c r="C2105" s="214"/>
      <c r="D2105" s="215"/>
      <c r="E2105" s="215"/>
      <c r="F2105" s="215"/>
      <c r="G2105" s="215"/>
      <c r="H2105" s="89"/>
      <c r="I2105" s="90"/>
      <c r="J2105" s="12"/>
    </row>
    <row r="2106" spans="3:10" ht="21" hidden="1" customHeight="1" x14ac:dyDescent="0.25">
      <c r="C2106" s="214"/>
      <c r="D2106" s="215"/>
      <c r="E2106" s="215"/>
      <c r="F2106" s="215"/>
      <c r="G2106" s="215"/>
      <c r="H2106" s="89"/>
      <c r="I2106" s="90"/>
      <c r="J2106" s="12"/>
    </row>
    <row r="2107" spans="3:10" ht="21" hidden="1" customHeight="1" x14ac:dyDescent="0.25">
      <c r="C2107" s="214"/>
      <c r="D2107" s="215"/>
      <c r="E2107" s="215"/>
      <c r="F2107" s="215"/>
      <c r="G2107" s="215"/>
      <c r="H2107" s="89"/>
      <c r="I2107" s="90"/>
      <c r="J2107" s="12"/>
    </row>
    <row r="2108" spans="3:10" ht="21" hidden="1" customHeight="1" x14ac:dyDescent="0.25">
      <c r="C2108" s="214"/>
      <c r="D2108" s="215"/>
      <c r="E2108" s="215"/>
      <c r="F2108" s="215"/>
      <c r="G2108" s="215"/>
      <c r="H2108" s="89"/>
      <c r="I2108" s="90"/>
      <c r="J2108" s="12"/>
    </row>
    <row r="2109" spans="3:10" ht="21" hidden="1" customHeight="1" x14ac:dyDescent="0.25">
      <c r="C2109" s="214"/>
      <c r="D2109" s="215"/>
      <c r="E2109" s="215"/>
      <c r="F2109" s="215"/>
      <c r="G2109" s="215"/>
      <c r="H2109" s="89"/>
      <c r="I2109" s="90"/>
      <c r="J2109" s="12"/>
    </row>
    <row r="2110" spans="3:10" ht="21" hidden="1" customHeight="1" x14ac:dyDescent="0.25">
      <c r="C2110" s="214"/>
      <c r="D2110" s="215"/>
      <c r="E2110" s="215"/>
      <c r="F2110" s="215"/>
      <c r="G2110" s="215"/>
      <c r="H2110" s="89"/>
      <c r="I2110" s="90"/>
      <c r="J2110" s="12"/>
    </row>
    <row r="2111" spans="3:10" ht="21" hidden="1" customHeight="1" x14ac:dyDescent="0.25">
      <c r="C2111" s="214"/>
      <c r="D2111" s="215"/>
      <c r="E2111" s="215"/>
      <c r="F2111" s="215"/>
      <c r="G2111" s="215"/>
      <c r="H2111" s="89"/>
      <c r="I2111" s="90"/>
      <c r="J2111" s="12"/>
    </row>
    <row r="2112" spans="3:10" ht="21" hidden="1" customHeight="1" x14ac:dyDescent="0.25">
      <c r="C2112" s="214"/>
      <c r="D2112" s="215"/>
      <c r="E2112" s="215"/>
      <c r="F2112" s="215"/>
      <c r="G2112" s="215"/>
      <c r="H2112" s="89"/>
      <c r="I2112" s="90"/>
      <c r="J2112" s="12"/>
    </row>
    <row r="2113" spans="3:10" ht="21" hidden="1" customHeight="1" x14ac:dyDescent="0.25">
      <c r="C2113" s="214"/>
      <c r="D2113" s="215"/>
      <c r="E2113" s="215"/>
      <c r="F2113" s="215"/>
      <c r="G2113" s="215"/>
      <c r="H2113" s="89"/>
      <c r="I2113" s="90"/>
      <c r="J2113" s="12"/>
    </row>
    <row r="2114" spans="3:10" ht="21" hidden="1" customHeight="1" x14ac:dyDescent="0.25">
      <c r="C2114" s="214"/>
      <c r="D2114" s="215"/>
      <c r="E2114" s="215"/>
      <c r="F2114" s="215"/>
      <c r="G2114" s="215"/>
      <c r="H2114" s="89"/>
      <c r="I2114" s="90"/>
      <c r="J2114" s="12"/>
    </row>
    <row r="2115" spans="3:10" ht="21" hidden="1" customHeight="1" x14ac:dyDescent="0.25">
      <c r="C2115" s="214"/>
      <c r="D2115" s="215"/>
      <c r="E2115" s="215"/>
      <c r="F2115" s="215"/>
      <c r="G2115" s="215"/>
      <c r="H2115" s="89"/>
      <c r="I2115" s="90"/>
      <c r="J2115" s="12"/>
    </row>
    <row r="2116" spans="3:10" ht="21" hidden="1" customHeight="1" x14ac:dyDescent="0.25">
      <c r="C2116" s="214"/>
      <c r="D2116" s="215"/>
      <c r="E2116" s="215"/>
      <c r="F2116" s="215"/>
      <c r="G2116" s="215"/>
      <c r="H2116" s="89"/>
      <c r="I2116" s="90"/>
      <c r="J2116" s="12"/>
    </row>
    <row r="2117" spans="3:10" ht="21" hidden="1" customHeight="1" x14ac:dyDescent="0.25">
      <c r="C2117" s="214"/>
      <c r="D2117" s="215"/>
      <c r="E2117" s="215"/>
      <c r="F2117" s="215"/>
      <c r="G2117" s="215"/>
      <c r="H2117" s="89"/>
      <c r="I2117" s="90"/>
      <c r="J2117" s="12"/>
    </row>
    <row r="2118" spans="3:10" ht="21" hidden="1" customHeight="1" x14ac:dyDescent="0.25">
      <c r="C2118" s="214"/>
      <c r="D2118" s="215"/>
      <c r="E2118" s="215"/>
      <c r="F2118" s="215"/>
      <c r="G2118" s="215"/>
      <c r="H2118" s="89"/>
      <c r="I2118" s="90"/>
      <c r="J2118" s="12"/>
    </row>
    <row r="2119" spans="3:10" ht="21" hidden="1" customHeight="1" x14ac:dyDescent="0.25">
      <c r="C2119" s="214"/>
      <c r="D2119" s="215"/>
      <c r="E2119" s="215"/>
      <c r="F2119" s="215"/>
      <c r="G2119" s="215"/>
      <c r="H2119" s="89"/>
      <c r="I2119" s="90"/>
      <c r="J2119" s="12"/>
    </row>
    <row r="2120" spans="3:10" ht="21" hidden="1" customHeight="1" x14ac:dyDescent="0.25">
      <c r="C2120" s="214"/>
      <c r="D2120" s="215"/>
      <c r="E2120" s="215"/>
      <c r="F2120" s="215"/>
      <c r="G2120" s="215"/>
      <c r="H2120" s="89"/>
      <c r="I2120" s="90"/>
      <c r="J2120" s="12"/>
    </row>
    <row r="2121" spans="3:10" ht="21" hidden="1" customHeight="1" x14ac:dyDescent="0.25">
      <c r="C2121" s="214"/>
      <c r="D2121" s="215"/>
      <c r="E2121" s="215"/>
      <c r="F2121" s="215"/>
      <c r="G2121" s="215"/>
      <c r="H2121" s="89"/>
      <c r="I2121" s="90"/>
      <c r="J2121" s="12"/>
    </row>
    <row r="2122" spans="3:10" ht="21" hidden="1" customHeight="1" x14ac:dyDescent="0.25">
      <c r="C2122" s="214"/>
      <c r="D2122" s="215"/>
      <c r="E2122" s="215"/>
      <c r="F2122" s="215"/>
      <c r="G2122" s="215"/>
      <c r="H2122" s="89"/>
      <c r="I2122" s="90"/>
      <c r="J2122" s="12"/>
    </row>
    <row r="2123" spans="3:10" ht="21" hidden="1" customHeight="1" x14ac:dyDescent="0.25">
      <c r="C2123" s="214"/>
      <c r="D2123" s="215"/>
      <c r="E2123" s="215"/>
      <c r="F2123" s="215"/>
      <c r="G2123" s="215"/>
      <c r="H2123" s="89"/>
      <c r="I2123" s="90"/>
      <c r="J2123" s="12"/>
    </row>
    <row r="2124" spans="3:10" ht="21" hidden="1" customHeight="1" x14ac:dyDescent="0.25">
      <c r="C2124" s="214"/>
      <c r="D2124" s="215"/>
      <c r="E2124" s="215"/>
      <c r="F2124" s="215"/>
      <c r="G2124" s="215"/>
      <c r="H2124" s="89"/>
      <c r="I2124" s="90"/>
      <c r="J2124" s="12"/>
    </row>
    <row r="2125" spans="3:10" ht="21" hidden="1" customHeight="1" x14ac:dyDescent="0.25">
      <c r="C2125" s="214"/>
      <c r="D2125" s="215"/>
      <c r="E2125" s="215"/>
      <c r="F2125" s="215"/>
      <c r="G2125" s="215"/>
      <c r="H2125" s="89"/>
      <c r="I2125" s="90"/>
      <c r="J2125" s="12"/>
    </row>
    <row r="2126" spans="3:10" ht="21" hidden="1" customHeight="1" x14ac:dyDescent="0.25">
      <c r="C2126" s="214"/>
      <c r="D2126" s="215"/>
      <c r="E2126" s="215"/>
      <c r="F2126" s="215"/>
      <c r="G2126" s="215"/>
      <c r="H2126" s="89"/>
      <c r="I2126" s="90"/>
      <c r="J2126" s="12"/>
    </row>
    <row r="2127" spans="3:10" ht="21" hidden="1" customHeight="1" x14ac:dyDescent="0.25">
      <c r="C2127" s="214"/>
      <c r="D2127" s="215"/>
      <c r="E2127" s="215"/>
      <c r="F2127" s="215"/>
      <c r="G2127" s="215"/>
      <c r="H2127" s="89"/>
      <c r="I2127" s="90"/>
      <c r="J2127" s="12"/>
    </row>
    <row r="2128" spans="3:10" ht="21" hidden="1" customHeight="1" x14ac:dyDescent="0.25">
      <c r="C2128" s="214"/>
      <c r="D2128" s="215"/>
      <c r="E2128" s="215"/>
      <c r="F2128" s="215"/>
      <c r="G2128" s="215"/>
      <c r="H2128" s="89"/>
      <c r="I2128" s="90"/>
      <c r="J2128" s="12"/>
    </row>
    <row r="2129" spans="3:10" ht="21" hidden="1" customHeight="1" x14ac:dyDescent="0.25">
      <c r="C2129" s="214"/>
      <c r="D2129" s="215"/>
      <c r="E2129" s="215"/>
      <c r="F2129" s="215"/>
      <c r="G2129" s="215"/>
      <c r="H2129" s="89"/>
      <c r="I2129" s="90"/>
      <c r="J2129" s="12"/>
    </row>
    <row r="2130" spans="3:10" ht="21" hidden="1" customHeight="1" x14ac:dyDescent="0.25">
      <c r="C2130" s="214"/>
      <c r="D2130" s="215"/>
      <c r="E2130" s="215"/>
      <c r="F2130" s="215"/>
      <c r="G2130" s="215"/>
      <c r="H2130" s="89"/>
      <c r="I2130" s="90"/>
      <c r="J2130" s="12"/>
    </row>
    <row r="2131" spans="3:10" ht="21" hidden="1" customHeight="1" x14ac:dyDescent="0.25">
      <c r="C2131" s="214"/>
      <c r="D2131" s="215"/>
      <c r="E2131" s="215"/>
      <c r="F2131" s="215"/>
      <c r="G2131" s="215"/>
      <c r="H2131" s="89"/>
      <c r="I2131" s="90"/>
      <c r="J2131" s="12"/>
    </row>
    <row r="2132" spans="3:10" ht="21" hidden="1" customHeight="1" x14ac:dyDescent="0.25">
      <c r="C2132" s="214"/>
      <c r="D2132" s="215"/>
      <c r="E2132" s="215"/>
      <c r="F2132" s="215"/>
      <c r="G2132" s="215"/>
      <c r="H2132" s="89"/>
      <c r="I2132" s="90"/>
      <c r="J2132" s="12"/>
    </row>
    <row r="2133" spans="3:10" ht="21" hidden="1" customHeight="1" x14ac:dyDescent="0.25">
      <c r="C2133" s="214"/>
      <c r="D2133" s="215"/>
      <c r="E2133" s="215"/>
      <c r="F2133" s="215"/>
      <c r="G2133" s="215"/>
      <c r="H2133" s="89"/>
      <c r="I2133" s="90"/>
      <c r="J2133" s="12"/>
    </row>
    <row r="2134" spans="3:10" ht="21" hidden="1" customHeight="1" x14ac:dyDescent="0.25">
      <c r="C2134" s="214"/>
      <c r="D2134" s="215"/>
      <c r="E2134" s="215"/>
      <c r="F2134" s="215"/>
      <c r="G2134" s="215"/>
      <c r="H2134" s="89"/>
      <c r="I2134" s="90"/>
      <c r="J2134" s="12"/>
    </row>
    <row r="2135" spans="3:10" ht="21" hidden="1" customHeight="1" x14ac:dyDescent="0.25">
      <c r="C2135" s="214"/>
      <c r="D2135" s="215"/>
      <c r="E2135" s="215"/>
      <c r="F2135" s="215"/>
      <c r="G2135" s="215"/>
      <c r="H2135" s="89"/>
      <c r="I2135" s="90"/>
      <c r="J2135" s="12"/>
    </row>
    <row r="2136" spans="3:10" ht="21" hidden="1" customHeight="1" x14ac:dyDescent="0.25">
      <c r="C2136" s="214"/>
      <c r="D2136" s="215"/>
      <c r="E2136" s="215"/>
      <c r="F2136" s="215"/>
      <c r="G2136" s="215"/>
      <c r="H2136" s="89"/>
      <c r="I2136" s="90"/>
      <c r="J2136" s="12"/>
    </row>
    <row r="2137" spans="3:10" ht="21" hidden="1" customHeight="1" x14ac:dyDescent="0.25">
      <c r="C2137" s="214"/>
      <c r="D2137" s="215"/>
      <c r="E2137" s="215"/>
      <c r="F2137" s="215"/>
      <c r="G2137" s="215"/>
      <c r="H2137" s="89"/>
      <c r="I2137" s="90"/>
      <c r="J2137" s="12"/>
    </row>
    <row r="2138" spans="3:10" ht="21" hidden="1" customHeight="1" x14ac:dyDescent="0.25">
      <c r="C2138" s="214"/>
      <c r="D2138" s="215"/>
      <c r="E2138" s="215"/>
      <c r="F2138" s="215"/>
      <c r="G2138" s="215"/>
      <c r="H2138" s="89"/>
      <c r="I2138" s="90"/>
      <c r="J2138" s="12"/>
    </row>
    <row r="2139" spans="3:10" ht="21" hidden="1" customHeight="1" x14ac:dyDescent="0.25">
      <c r="C2139" s="214"/>
      <c r="D2139" s="215"/>
      <c r="E2139" s="215"/>
      <c r="F2139" s="215"/>
      <c r="G2139" s="215"/>
      <c r="H2139" s="89"/>
      <c r="I2139" s="90"/>
      <c r="J2139" s="12"/>
    </row>
    <row r="2140" spans="3:10" ht="21" hidden="1" customHeight="1" x14ac:dyDescent="0.25">
      <c r="C2140" s="214"/>
      <c r="D2140" s="215"/>
      <c r="E2140" s="215"/>
      <c r="F2140" s="215"/>
      <c r="G2140" s="215"/>
      <c r="H2140" s="89"/>
      <c r="I2140" s="90"/>
      <c r="J2140" s="12"/>
    </row>
    <row r="2141" spans="3:10" ht="21" hidden="1" customHeight="1" x14ac:dyDescent="0.25">
      <c r="C2141" s="214"/>
      <c r="D2141" s="215"/>
      <c r="E2141" s="215"/>
      <c r="F2141" s="215"/>
      <c r="G2141" s="215"/>
      <c r="H2141" s="89"/>
      <c r="I2141" s="90"/>
      <c r="J2141" s="12"/>
    </row>
    <row r="2142" spans="3:10" ht="21" hidden="1" customHeight="1" x14ac:dyDescent="0.25">
      <c r="C2142" s="214"/>
      <c r="D2142" s="215"/>
      <c r="E2142" s="215"/>
      <c r="F2142" s="215"/>
      <c r="G2142" s="215"/>
      <c r="H2142" s="89"/>
      <c r="I2142" s="90"/>
      <c r="J2142" s="12"/>
    </row>
    <row r="2143" spans="3:10" ht="21" hidden="1" customHeight="1" x14ac:dyDescent="0.25">
      <c r="C2143" s="214"/>
      <c r="D2143" s="215"/>
      <c r="E2143" s="215"/>
      <c r="F2143" s="215"/>
      <c r="G2143" s="215"/>
      <c r="H2143" s="89"/>
      <c r="I2143" s="90"/>
      <c r="J2143" s="12"/>
    </row>
    <row r="2144" spans="3:10" ht="21" hidden="1" customHeight="1" x14ac:dyDescent="0.25">
      <c r="C2144" s="214"/>
      <c r="D2144" s="215"/>
      <c r="E2144" s="215"/>
      <c r="F2144" s="215"/>
      <c r="G2144" s="215"/>
      <c r="H2144" s="89"/>
      <c r="I2144" s="90"/>
      <c r="J2144" s="12"/>
    </row>
    <row r="2145" spans="3:10" ht="21" hidden="1" customHeight="1" x14ac:dyDescent="0.25">
      <c r="C2145" s="214"/>
      <c r="D2145" s="215"/>
      <c r="E2145" s="215"/>
      <c r="F2145" s="215"/>
      <c r="G2145" s="215"/>
      <c r="H2145" s="89"/>
      <c r="I2145" s="90"/>
      <c r="J2145" s="12"/>
    </row>
    <row r="2146" spans="3:10" ht="21" hidden="1" customHeight="1" x14ac:dyDescent="0.25">
      <c r="C2146" s="214"/>
      <c r="D2146" s="215"/>
      <c r="E2146" s="215"/>
      <c r="F2146" s="215"/>
      <c r="G2146" s="215"/>
      <c r="H2146" s="89"/>
      <c r="I2146" s="90"/>
      <c r="J2146" s="12"/>
    </row>
    <row r="2147" spans="3:10" ht="21" hidden="1" customHeight="1" x14ac:dyDescent="0.25">
      <c r="C2147" s="214"/>
      <c r="D2147" s="215"/>
      <c r="E2147" s="215"/>
      <c r="F2147" s="215"/>
      <c r="G2147" s="215"/>
      <c r="H2147" s="89"/>
      <c r="I2147" s="90"/>
      <c r="J2147" s="12"/>
    </row>
    <row r="2148" spans="3:10" ht="21" hidden="1" customHeight="1" x14ac:dyDescent="0.25">
      <c r="C2148" s="214"/>
      <c r="D2148" s="215"/>
      <c r="E2148" s="215"/>
      <c r="F2148" s="215"/>
      <c r="G2148" s="215"/>
      <c r="H2148" s="89"/>
      <c r="I2148" s="90"/>
      <c r="J2148" s="12"/>
    </row>
    <row r="2149" spans="3:10" ht="21" hidden="1" customHeight="1" x14ac:dyDescent="0.25">
      <c r="C2149" s="214"/>
      <c r="D2149" s="215"/>
      <c r="E2149" s="215"/>
      <c r="F2149" s="215"/>
      <c r="G2149" s="215"/>
      <c r="H2149" s="89"/>
      <c r="I2149" s="90"/>
      <c r="J2149" s="12"/>
    </row>
    <row r="2150" spans="3:10" ht="21" hidden="1" customHeight="1" x14ac:dyDescent="0.25">
      <c r="C2150" s="214"/>
      <c r="D2150" s="215"/>
      <c r="E2150" s="215"/>
      <c r="F2150" s="215"/>
      <c r="G2150" s="215"/>
      <c r="H2150" s="89"/>
      <c r="I2150" s="90"/>
      <c r="J2150" s="12"/>
    </row>
    <row r="2151" spans="3:10" ht="21" hidden="1" customHeight="1" x14ac:dyDescent="0.25">
      <c r="C2151" s="214"/>
      <c r="D2151" s="215"/>
      <c r="E2151" s="215"/>
      <c r="F2151" s="215"/>
      <c r="G2151" s="215"/>
      <c r="H2151" s="89"/>
      <c r="I2151" s="90"/>
      <c r="J2151" s="12"/>
    </row>
    <row r="2152" spans="3:10" ht="21" hidden="1" customHeight="1" x14ac:dyDescent="0.25">
      <c r="C2152" s="214"/>
      <c r="D2152" s="215"/>
      <c r="E2152" s="215"/>
      <c r="F2152" s="215"/>
      <c r="G2152" s="215"/>
      <c r="H2152" s="89"/>
      <c r="I2152" s="90"/>
      <c r="J2152" s="12"/>
    </row>
    <row r="2153" spans="3:10" ht="21" hidden="1" customHeight="1" x14ac:dyDescent="0.25">
      <c r="C2153" s="214"/>
      <c r="D2153" s="215"/>
      <c r="E2153" s="215"/>
      <c r="F2153" s="215"/>
      <c r="G2153" s="215"/>
      <c r="H2153" s="89"/>
      <c r="I2153" s="90"/>
      <c r="J2153" s="12"/>
    </row>
    <row r="2154" spans="3:10" ht="21" hidden="1" customHeight="1" x14ac:dyDescent="0.25">
      <c r="C2154" s="214"/>
      <c r="D2154" s="215"/>
      <c r="E2154" s="215"/>
      <c r="F2154" s="215"/>
      <c r="G2154" s="215"/>
      <c r="H2154" s="89"/>
      <c r="I2154" s="90"/>
      <c r="J2154" s="12"/>
    </row>
    <row r="2155" spans="3:10" ht="21" hidden="1" customHeight="1" x14ac:dyDescent="0.25">
      <c r="C2155" s="214"/>
      <c r="D2155" s="215"/>
      <c r="E2155" s="215"/>
      <c r="F2155" s="215"/>
      <c r="G2155" s="215"/>
      <c r="H2155" s="89"/>
      <c r="I2155" s="90"/>
      <c r="J2155" s="12"/>
    </row>
    <row r="2156" spans="3:10" ht="21" hidden="1" customHeight="1" x14ac:dyDescent="0.25">
      <c r="C2156" s="214"/>
      <c r="D2156" s="215"/>
      <c r="E2156" s="215"/>
      <c r="F2156" s="215"/>
      <c r="G2156" s="215"/>
      <c r="H2156" s="89"/>
      <c r="I2156" s="90"/>
      <c r="J2156" s="12"/>
    </row>
    <row r="2157" spans="3:10" ht="21" hidden="1" customHeight="1" x14ac:dyDescent="0.25">
      <c r="C2157" s="214"/>
      <c r="D2157" s="215"/>
      <c r="E2157" s="215"/>
      <c r="F2157" s="215"/>
      <c r="G2157" s="215"/>
      <c r="H2157" s="89"/>
      <c r="I2157" s="90"/>
      <c r="J2157" s="12"/>
    </row>
    <row r="2158" spans="3:10" ht="21" hidden="1" customHeight="1" x14ac:dyDescent="0.25">
      <c r="C2158" s="214"/>
      <c r="D2158" s="215"/>
      <c r="E2158" s="215"/>
      <c r="F2158" s="215"/>
      <c r="G2158" s="215"/>
      <c r="H2158" s="89"/>
      <c r="I2158" s="90"/>
      <c r="J2158" s="12"/>
    </row>
    <row r="2159" spans="3:10" ht="21" hidden="1" customHeight="1" x14ac:dyDescent="0.25">
      <c r="C2159" s="214"/>
      <c r="D2159" s="215"/>
      <c r="E2159" s="215"/>
      <c r="F2159" s="215"/>
      <c r="G2159" s="215"/>
      <c r="H2159" s="89"/>
      <c r="I2159" s="90"/>
      <c r="J2159" s="12"/>
    </row>
    <row r="2160" spans="3:10" ht="21" hidden="1" customHeight="1" x14ac:dyDescent="0.25">
      <c r="C2160" s="214"/>
      <c r="D2160" s="215"/>
      <c r="E2160" s="215"/>
      <c r="F2160" s="215"/>
      <c r="G2160" s="215"/>
      <c r="H2160" s="89"/>
      <c r="I2160" s="90"/>
      <c r="J2160" s="12"/>
    </row>
    <row r="2161" spans="3:10" ht="21" hidden="1" customHeight="1" x14ac:dyDescent="0.25">
      <c r="C2161" s="214"/>
      <c r="D2161" s="215"/>
      <c r="E2161" s="215"/>
      <c r="F2161" s="215"/>
      <c r="G2161" s="215"/>
      <c r="H2161" s="89"/>
      <c r="I2161" s="90"/>
      <c r="J2161" s="12"/>
    </row>
    <row r="2162" spans="3:10" ht="21" hidden="1" customHeight="1" x14ac:dyDescent="0.25">
      <c r="C2162" s="214"/>
      <c r="D2162" s="215"/>
      <c r="E2162" s="215"/>
      <c r="F2162" s="215"/>
      <c r="G2162" s="215"/>
      <c r="H2162" s="89"/>
      <c r="I2162" s="90"/>
      <c r="J2162" s="12"/>
    </row>
    <row r="2163" spans="3:10" ht="21" hidden="1" customHeight="1" x14ac:dyDescent="0.25">
      <c r="C2163" s="214"/>
      <c r="D2163" s="215"/>
      <c r="E2163" s="215"/>
      <c r="F2163" s="215"/>
      <c r="G2163" s="215"/>
      <c r="H2163" s="89"/>
      <c r="I2163" s="90"/>
      <c r="J2163" s="12"/>
    </row>
    <row r="2164" spans="3:10" ht="21" hidden="1" customHeight="1" x14ac:dyDescent="0.25">
      <c r="C2164" s="214"/>
      <c r="D2164" s="215"/>
      <c r="E2164" s="215"/>
      <c r="F2164" s="215"/>
      <c r="G2164" s="215"/>
      <c r="H2164" s="89"/>
      <c r="I2164" s="90"/>
      <c r="J2164" s="12"/>
    </row>
    <row r="2165" spans="3:10" ht="21" hidden="1" customHeight="1" x14ac:dyDescent="0.25">
      <c r="C2165" s="214"/>
      <c r="D2165" s="215"/>
      <c r="E2165" s="215"/>
      <c r="F2165" s="215"/>
      <c r="G2165" s="215"/>
      <c r="H2165" s="89"/>
      <c r="I2165" s="90"/>
      <c r="J2165" s="12"/>
    </row>
    <row r="2166" spans="3:10" ht="21" hidden="1" customHeight="1" x14ac:dyDescent="0.25">
      <c r="C2166" s="214"/>
      <c r="D2166" s="215"/>
      <c r="E2166" s="215"/>
      <c r="F2166" s="215"/>
      <c r="G2166" s="215"/>
      <c r="H2166" s="89"/>
      <c r="I2166" s="90"/>
      <c r="J2166" s="12"/>
    </row>
    <row r="2167" spans="3:10" ht="21" hidden="1" customHeight="1" x14ac:dyDescent="0.25">
      <c r="C2167" s="214"/>
      <c r="D2167" s="215"/>
      <c r="E2167" s="215"/>
      <c r="F2167" s="215"/>
      <c r="G2167" s="215"/>
      <c r="H2167" s="89"/>
      <c r="I2167" s="90"/>
      <c r="J2167" s="12"/>
    </row>
    <row r="2168" spans="3:10" ht="21" hidden="1" customHeight="1" x14ac:dyDescent="0.25">
      <c r="C2168" s="214"/>
      <c r="D2168" s="215"/>
      <c r="E2168" s="215"/>
      <c r="F2168" s="215"/>
      <c r="G2168" s="215"/>
      <c r="H2168" s="89"/>
      <c r="I2168" s="90"/>
      <c r="J2168" s="12"/>
    </row>
    <row r="2169" spans="3:10" ht="21" hidden="1" customHeight="1" x14ac:dyDescent="0.25">
      <c r="C2169" s="214"/>
      <c r="D2169" s="215"/>
      <c r="E2169" s="215"/>
      <c r="F2169" s="215"/>
      <c r="G2169" s="215"/>
      <c r="H2169" s="89"/>
      <c r="I2169" s="90"/>
      <c r="J2169" s="12"/>
    </row>
    <row r="2170" spans="3:10" ht="21" hidden="1" customHeight="1" x14ac:dyDescent="0.25">
      <c r="C2170" s="214"/>
      <c r="D2170" s="215"/>
      <c r="E2170" s="215"/>
      <c r="F2170" s="215"/>
      <c r="G2170" s="215"/>
      <c r="H2170" s="89"/>
      <c r="I2170" s="90"/>
      <c r="J2170" s="12"/>
    </row>
    <row r="2171" spans="3:10" ht="21" hidden="1" customHeight="1" x14ac:dyDescent="0.25">
      <c r="C2171" s="214"/>
      <c r="D2171" s="215"/>
      <c r="E2171" s="215"/>
      <c r="F2171" s="215"/>
      <c r="G2171" s="215"/>
      <c r="H2171" s="89"/>
      <c r="I2171" s="90"/>
      <c r="J2171" s="12"/>
    </row>
    <row r="2172" spans="3:10" ht="21" hidden="1" customHeight="1" x14ac:dyDescent="0.25">
      <c r="C2172" s="214"/>
      <c r="D2172" s="215"/>
      <c r="E2172" s="215"/>
      <c r="F2172" s="215"/>
      <c r="G2172" s="215"/>
      <c r="H2172" s="89"/>
      <c r="I2172" s="90"/>
      <c r="J2172" s="12"/>
    </row>
    <row r="2173" spans="3:10" ht="21" hidden="1" customHeight="1" x14ac:dyDescent="0.25">
      <c r="C2173" s="214"/>
      <c r="D2173" s="215"/>
      <c r="E2173" s="215"/>
      <c r="F2173" s="215"/>
      <c r="G2173" s="215"/>
      <c r="H2173" s="89"/>
      <c r="I2173" s="90"/>
      <c r="J2173" s="12"/>
    </row>
    <row r="2174" spans="3:10" ht="21" hidden="1" customHeight="1" x14ac:dyDescent="0.25">
      <c r="C2174" s="214"/>
      <c r="D2174" s="215"/>
      <c r="E2174" s="215"/>
      <c r="F2174" s="215"/>
      <c r="G2174" s="215"/>
      <c r="H2174" s="89"/>
      <c r="I2174" s="90"/>
      <c r="J2174" s="12"/>
    </row>
    <row r="2175" spans="3:10" ht="21" hidden="1" customHeight="1" x14ac:dyDescent="0.25">
      <c r="C2175" s="214"/>
      <c r="D2175" s="215"/>
      <c r="E2175" s="215"/>
      <c r="F2175" s="215"/>
      <c r="G2175" s="215"/>
      <c r="H2175" s="89"/>
      <c r="I2175" s="90"/>
      <c r="J2175" s="12"/>
    </row>
    <row r="2176" spans="3:10" ht="21" hidden="1" customHeight="1" x14ac:dyDescent="0.25">
      <c r="C2176" s="214"/>
      <c r="D2176" s="215"/>
      <c r="E2176" s="215"/>
      <c r="F2176" s="215"/>
      <c r="G2176" s="215"/>
      <c r="H2176" s="89"/>
      <c r="I2176" s="90"/>
      <c r="J2176" s="12"/>
    </row>
    <row r="2177" spans="3:10" ht="21" hidden="1" customHeight="1" x14ac:dyDescent="0.25">
      <c r="C2177" s="214"/>
      <c r="D2177" s="215"/>
      <c r="E2177" s="215"/>
      <c r="F2177" s="215"/>
      <c r="G2177" s="215"/>
      <c r="H2177" s="89"/>
      <c r="I2177" s="90"/>
      <c r="J2177" s="12"/>
    </row>
    <row r="2178" spans="3:10" ht="21" hidden="1" customHeight="1" x14ac:dyDescent="0.25">
      <c r="C2178" s="214"/>
      <c r="D2178" s="215"/>
      <c r="E2178" s="215"/>
      <c r="F2178" s="215"/>
      <c r="G2178" s="215"/>
      <c r="H2178" s="89"/>
      <c r="I2178" s="90"/>
      <c r="J2178" s="12"/>
    </row>
    <row r="2179" spans="3:10" ht="21" hidden="1" customHeight="1" x14ac:dyDescent="0.25">
      <c r="C2179" s="214"/>
      <c r="D2179" s="215"/>
      <c r="E2179" s="215"/>
      <c r="F2179" s="215"/>
      <c r="G2179" s="215"/>
      <c r="H2179" s="89"/>
      <c r="I2179" s="90"/>
      <c r="J2179" s="12"/>
    </row>
    <row r="2180" spans="3:10" ht="21" hidden="1" customHeight="1" x14ac:dyDescent="0.25">
      <c r="C2180" s="214"/>
      <c r="D2180" s="215"/>
      <c r="E2180" s="215"/>
      <c r="F2180" s="215"/>
      <c r="G2180" s="215"/>
      <c r="H2180" s="89"/>
      <c r="I2180" s="90"/>
      <c r="J2180" s="12"/>
    </row>
    <row r="2181" spans="3:10" ht="21" hidden="1" customHeight="1" x14ac:dyDescent="0.25">
      <c r="C2181" s="214"/>
      <c r="D2181" s="215"/>
      <c r="E2181" s="215"/>
      <c r="F2181" s="215"/>
      <c r="G2181" s="215"/>
      <c r="H2181" s="89"/>
      <c r="I2181" s="90"/>
      <c r="J2181" s="12"/>
    </row>
    <row r="2182" spans="3:10" ht="21" hidden="1" customHeight="1" x14ac:dyDescent="0.25">
      <c r="C2182" s="214"/>
      <c r="D2182" s="215"/>
      <c r="E2182" s="215"/>
      <c r="F2182" s="215"/>
      <c r="G2182" s="215"/>
      <c r="H2182" s="89"/>
      <c r="I2182" s="90"/>
      <c r="J2182" s="12"/>
    </row>
    <row r="2183" spans="3:10" ht="21" hidden="1" customHeight="1" x14ac:dyDescent="0.25">
      <c r="C2183" s="214"/>
      <c r="D2183" s="215"/>
      <c r="E2183" s="215"/>
      <c r="F2183" s="215"/>
      <c r="G2183" s="215"/>
      <c r="H2183" s="89"/>
      <c r="I2183" s="90"/>
      <c r="J2183" s="12"/>
    </row>
    <row r="2184" spans="3:10" ht="21" hidden="1" customHeight="1" x14ac:dyDescent="0.25">
      <c r="C2184" s="214"/>
      <c r="D2184" s="215"/>
      <c r="E2184" s="215"/>
      <c r="F2184" s="215"/>
      <c r="G2184" s="215"/>
      <c r="H2184" s="89"/>
      <c r="I2184" s="90"/>
      <c r="J2184" s="12"/>
    </row>
    <row r="2185" spans="3:10" ht="21" hidden="1" customHeight="1" x14ac:dyDescent="0.25">
      <c r="C2185" s="214"/>
      <c r="D2185" s="215"/>
      <c r="E2185" s="215"/>
      <c r="F2185" s="215"/>
      <c r="G2185" s="215"/>
      <c r="H2185" s="89"/>
      <c r="I2185" s="90"/>
      <c r="J2185" s="12"/>
    </row>
    <row r="2186" spans="3:10" ht="21" hidden="1" customHeight="1" x14ac:dyDescent="0.25">
      <c r="C2186" s="214"/>
      <c r="D2186" s="215"/>
      <c r="E2186" s="215"/>
      <c r="F2186" s="215"/>
      <c r="G2186" s="215"/>
      <c r="H2186" s="89"/>
      <c r="I2186" s="90"/>
      <c r="J2186" s="12"/>
    </row>
    <row r="2187" spans="3:10" ht="21" hidden="1" customHeight="1" x14ac:dyDescent="0.25">
      <c r="C2187" s="214"/>
      <c r="D2187" s="215"/>
      <c r="E2187" s="215"/>
      <c r="F2187" s="215"/>
      <c r="G2187" s="215"/>
      <c r="H2187" s="89"/>
      <c r="I2187" s="90"/>
      <c r="J2187" s="12"/>
    </row>
    <row r="2188" spans="3:10" ht="21" hidden="1" customHeight="1" x14ac:dyDescent="0.25">
      <c r="C2188" s="214"/>
      <c r="D2188" s="215"/>
      <c r="E2188" s="215"/>
      <c r="F2188" s="215"/>
      <c r="G2188" s="215"/>
      <c r="H2188" s="89"/>
      <c r="I2188" s="90"/>
      <c r="J2188" s="12"/>
    </row>
    <row r="2189" spans="3:10" ht="21" hidden="1" customHeight="1" x14ac:dyDescent="0.25">
      <c r="C2189" s="214"/>
      <c r="D2189" s="215"/>
      <c r="E2189" s="215"/>
      <c r="F2189" s="215"/>
      <c r="G2189" s="215"/>
      <c r="H2189" s="89"/>
      <c r="I2189" s="90"/>
      <c r="J2189" s="12"/>
    </row>
    <row r="2190" spans="3:10" ht="21" hidden="1" customHeight="1" x14ac:dyDescent="0.25">
      <c r="C2190" s="214"/>
      <c r="D2190" s="215"/>
      <c r="E2190" s="215"/>
      <c r="F2190" s="215"/>
      <c r="G2190" s="215"/>
      <c r="H2190" s="89"/>
      <c r="I2190" s="90"/>
      <c r="J2190" s="12"/>
    </row>
    <row r="2191" spans="3:10" ht="21" hidden="1" customHeight="1" x14ac:dyDescent="0.25">
      <c r="C2191" s="214"/>
      <c r="D2191" s="215"/>
      <c r="E2191" s="215"/>
      <c r="F2191" s="215"/>
      <c r="G2191" s="215"/>
      <c r="H2191" s="89"/>
      <c r="I2191" s="90"/>
      <c r="J2191" s="12"/>
    </row>
    <row r="2192" spans="3:10" ht="21" hidden="1" customHeight="1" x14ac:dyDescent="0.25">
      <c r="C2192" s="214"/>
      <c r="D2192" s="215"/>
      <c r="E2192" s="215"/>
      <c r="F2192" s="215"/>
      <c r="G2192" s="215"/>
      <c r="H2192" s="89"/>
      <c r="I2192" s="90"/>
      <c r="J2192" s="12"/>
    </row>
    <row r="2193" spans="3:10" ht="21" hidden="1" customHeight="1" x14ac:dyDescent="0.25">
      <c r="C2193" s="214"/>
      <c r="D2193" s="215"/>
      <c r="E2193" s="215"/>
      <c r="F2193" s="215"/>
      <c r="G2193" s="215"/>
      <c r="H2193" s="89"/>
      <c r="I2193" s="90"/>
      <c r="J2193" s="12"/>
    </row>
    <row r="2194" spans="3:10" ht="21" hidden="1" customHeight="1" x14ac:dyDescent="0.25">
      <c r="C2194" s="214"/>
      <c r="D2194" s="215"/>
      <c r="E2194" s="215"/>
      <c r="F2194" s="215"/>
      <c r="G2194" s="215"/>
      <c r="H2194" s="89"/>
      <c r="I2194" s="90"/>
      <c r="J2194" s="12"/>
    </row>
    <row r="2195" spans="3:10" ht="21" hidden="1" customHeight="1" x14ac:dyDescent="0.25">
      <c r="C2195" s="214"/>
      <c r="D2195" s="215"/>
      <c r="E2195" s="215"/>
      <c r="F2195" s="215"/>
      <c r="G2195" s="215"/>
      <c r="H2195" s="89"/>
      <c r="I2195" s="90"/>
      <c r="J2195" s="12"/>
    </row>
    <row r="2196" spans="3:10" ht="21" hidden="1" customHeight="1" x14ac:dyDescent="0.25">
      <c r="C2196" s="214"/>
      <c r="D2196" s="215"/>
      <c r="E2196" s="215"/>
      <c r="F2196" s="215"/>
      <c r="G2196" s="215"/>
      <c r="H2196" s="89"/>
      <c r="I2196" s="90"/>
      <c r="J2196" s="12"/>
    </row>
    <row r="2197" spans="3:10" ht="21" hidden="1" customHeight="1" x14ac:dyDescent="0.25">
      <c r="C2197" s="214"/>
      <c r="D2197" s="215"/>
      <c r="E2197" s="215"/>
      <c r="F2197" s="215"/>
      <c r="G2197" s="215"/>
      <c r="H2197" s="89"/>
      <c r="I2197" s="90"/>
      <c r="J2197" s="12"/>
    </row>
    <row r="2198" spans="3:10" ht="21" hidden="1" customHeight="1" x14ac:dyDescent="0.25">
      <c r="C2198" s="214"/>
      <c r="D2198" s="215"/>
      <c r="E2198" s="215"/>
      <c r="F2198" s="215"/>
      <c r="G2198" s="215"/>
      <c r="H2198" s="89"/>
      <c r="I2198" s="90"/>
      <c r="J2198" s="12"/>
    </row>
    <row r="2199" spans="3:10" ht="21" hidden="1" customHeight="1" x14ac:dyDescent="0.25">
      <c r="C2199" s="214"/>
      <c r="D2199" s="215"/>
      <c r="E2199" s="215"/>
      <c r="F2199" s="215"/>
      <c r="G2199" s="215"/>
      <c r="H2199" s="89"/>
      <c r="I2199" s="90"/>
      <c r="J2199" s="12"/>
    </row>
    <row r="2200" spans="3:10" ht="21" hidden="1" customHeight="1" x14ac:dyDescent="0.25">
      <c r="C2200" s="214"/>
      <c r="D2200" s="215"/>
      <c r="E2200" s="215"/>
      <c r="F2200" s="215"/>
      <c r="G2200" s="215"/>
      <c r="H2200" s="89"/>
      <c r="I2200" s="90"/>
      <c r="J2200" s="12"/>
    </row>
    <row r="2201" spans="3:10" ht="21" hidden="1" customHeight="1" x14ac:dyDescent="0.25">
      <c r="C2201" s="214"/>
      <c r="D2201" s="215"/>
      <c r="E2201" s="215"/>
      <c r="F2201" s="215"/>
      <c r="G2201" s="215"/>
      <c r="H2201" s="89"/>
      <c r="I2201" s="90"/>
      <c r="J2201" s="12"/>
    </row>
    <row r="2202" spans="3:10" ht="21" hidden="1" customHeight="1" x14ac:dyDescent="0.25">
      <c r="C2202" s="214"/>
      <c r="D2202" s="215"/>
      <c r="E2202" s="215"/>
      <c r="F2202" s="215"/>
      <c r="G2202" s="215"/>
      <c r="H2202" s="89"/>
      <c r="I2202" s="90"/>
      <c r="J2202" s="12"/>
    </row>
    <row r="2203" spans="3:10" ht="21" hidden="1" customHeight="1" x14ac:dyDescent="0.25">
      <c r="C2203" s="214"/>
      <c r="D2203" s="215"/>
      <c r="E2203" s="215"/>
      <c r="F2203" s="215"/>
      <c r="G2203" s="215"/>
      <c r="H2203" s="89"/>
      <c r="I2203" s="90"/>
      <c r="J2203" s="12"/>
    </row>
    <row r="2204" spans="3:10" ht="21" hidden="1" customHeight="1" x14ac:dyDescent="0.25">
      <c r="C2204" s="214"/>
      <c r="D2204" s="215"/>
      <c r="E2204" s="215"/>
      <c r="F2204" s="215"/>
      <c r="G2204" s="215"/>
      <c r="H2204" s="89"/>
      <c r="I2204" s="90"/>
      <c r="J2204" s="12"/>
    </row>
    <row r="2205" spans="3:10" ht="21" hidden="1" customHeight="1" x14ac:dyDescent="0.25">
      <c r="C2205" s="214"/>
      <c r="D2205" s="215"/>
      <c r="E2205" s="215"/>
      <c r="F2205" s="215"/>
      <c r="G2205" s="215"/>
      <c r="H2205" s="89"/>
      <c r="I2205" s="90"/>
      <c r="J2205" s="12"/>
    </row>
    <row r="2206" spans="3:10" ht="21" hidden="1" customHeight="1" x14ac:dyDescent="0.25">
      <c r="C2206" s="214"/>
      <c r="D2206" s="215"/>
      <c r="E2206" s="215"/>
      <c r="F2206" s="215"/>
      <c r="G2206" s="215"/>
      <c r="H2206" s="89"/>
      <c r="I2206" s="90"/>
      <c r="J2206" s="12"/>
    </row>
    <row r="2207" spans="3:10" ht="21" hidden="1" customHeight="1" x14ac:dyDescent="0.25">
      <c r="C2207" s="214"/>
      <c r="D2207" s="215"/>
      <c r="E2207" s="215"/>
      <c r="F2207" s="215"/>
      <c r="G2207" s="215"/>
      <c r="H2207" s="89"/>
      <c r="I2207" s="90"/>
      <c r="J2207" s="12"/>
    </row>
    <row r="2208" spans="3:10" ht="21" hidden="1" customHeight="1" x14ac:dyDescent="0.25">
      <c r="C2208" s="214"/>
      <c r="D2208" s="215"/>
      <c r="E2208" s="215"/>
      <c r="F2208" s="215"/>
      <c r="G2208" s="215"/>
      <c r="H2208" s="89"/>
      <c r="I2208" s="90"/>
      <c r="J2208" s="12"/>
    </row>
    <row r="2209" spans="3:10" ht="21" hidden="1" customHeight="1" x14ac:dyDescent="0.25">
      <c r="C2209" s="214"/>
      <c r="D2209" s="215"/>
      <c r="E2209" s="215"/>
      <c r="F2209" s="215"/>
      <c r="G2209" s="215"/>
      <c r="H2209" s="89"/>
      <c r="I2209" s="90"/>
      <c r="J2209" s="12"/>
    </row>
    <row r="2210" spans="3:10" ht="21" hidden="1" customHeight="1" x14ac:dyDescent="0.25">
      <c r="C2210" s="214"/>
      <c r="D2210" s="215"/>
      <c r="E2210" s="215"/>
      <c r="F2210" s="215"/>
      <c r="G2210" s="215"/>
      <c r="H2210" s="89"/>
      <c r="I2210" s="90"/>
      <c r="J2210" s="12"/>
    </row>
    <row r="2211" spans="3:10" ht="21" hidden="1" customHeight="1" x14ac:dyDescent="0.25">
      <c r="C2211" s="214"/>
      <c r="D2211" s="215"/>
      <c r="E2211" s="215"/>
      <c r="F2211" s="215"/>
      <c r="G2211" s="215"/>
      <c r="H2211" s="89"/>
      <c r="I2211" s="90"/>
      <c r="J2211" s="12"/>
    </row>
    <row r="2212" spans="3:10" ht="21" hidden="1" customHeight="1" x14ac:dyDescent="0.25">
      <c r="C2212" s="214"/>
      <c r="D2212" s="215"/>
      <c r="E2212" s="215"/>
      <c r="F2212" s="215"/>
      <c r="G2212" s="215"/>
      <c r="H2212" s="89"/>
      <c r="I2212" s="90"/>
      <c r="J2212" s="12"/>
    </row>
    <row r="2213" spans="3:10" ht="21" hidden="1" customHeight="1" x14ac:dyDescent="0.25">
      <c r="C2213" s="214"/>
      <c r="D2213" s="215"/>
      <c r="E2213" s="215"/>
      <c r="F2213" s="215"/>
      <c r="G2213" s="215"/>
      <c r="H2213" s="89"/>
      <c r="I2213" s="90"/>
      <c r="J2213" s="12"/>
    </row>
    <row r="2214" spans="3:10" ht="21" hidden="1" customHeight="1" x14ac:dyDescent="0.25">
      <c r="C2214" s="214"/>
      <c r="D2214" s="215"/>
      <c r="E2214" s="215"/>
      <c r="F2214" s="215"/>
      <c r="G2214" s="215"/>
      <c r="H2214" s="89"/>
      <c r="I2214" s="90"/>
      <c r="J2214" s="12"/>
    </row>
    <row r="2215" spans="3:10" ht="21" hidden="1" customHeight="1" x14ac:dyDescent="0.25">
      <c r="C2215" s="214"/>
      <c r="D2215" s="215"/>
      <c r="E2215" s="215"/>
      <c r="F2215" s="215"/>
      <c r="G2215" s="215"/>
      <c r="H2215" s="89"/>
      <c r="I2215" s="90"/>
      <c r="J2215" s="12"/>
    </row>
    <row r="2216" spans="3:10" ht="21" hidden="1" customHeight="1" x14ac:dyDescent="0.25">
      <c r="C2216" s="214"/>
      <c r="D2216" s="215"/>
      <c r="E2216" s="215"/>
      <c r="F2216" s="215"/>
      <c r="G2216" s="215"/>
      <c r="H2216" s="89"/>
      <c r="I2216" s="90"/>
      <c r="J2216" s="12"/>
    </row>
    <row r="2217" spans="3:10" ht="21" hidden="1" customHeight="1" x14ac:dyDescent="0.25">
      <c r="C2217" s="214"/>
      <c r="D2217" s="215"/>
      <c r="E2217" s="215"/>
      <c r="F2217" s="215"/>
      <c r="G2217" s="215"/>
      <c r="H2217" s="89"/>
      <c r="I2217" s="90"/>
      <c r="J2217" s="12"/>
    </row>
    <row r="2218" spans="3:10" ht="21" hidden="1" customHeight="1" x14ac:dyDescent="0.25">
      <c r="C2218" s="214"/>
      <c r="D2218" s="215"/>
      <c r="E2218" s="215"/>
      <c r="F2218" s="215"/>
      <c r="G2218" s="215"/>
      <c r="H2218" s="89"/>
      <c r="I2218" s="90"/>
      <c r="J2218" s="12"/>
    </row>
    <row r="2219" spans="3:10" ht="21" hidden="1" customHeight="1" x14ac:dyDescent="0.25">
      <c r="C2219" s="214"/>
      <c r="D2219" s="215"/>
      <c r="E2219" s="215"/>
      <c r="F2219" s="215"/>
      <c r="G2219" s="215"/>
      <c r="H2219" s="89"/>
      <c r="I2219" s="90"/>
      <c r="J2219" s="12"/>
    </row>
    <row r="2220" spans="3:10" ht="21" hidden="1" customHeight="1" x14ac:dyDescent="0.25">
      <c r="C2220" s="214"/>
      <c r="D2220" s="215"/>
      <c r="E2220" s="215"/>
      <c r="F2220" s="215"/>
      <c r="G2220" s="215"/>
      <c r="H2220" s="89"/>
      <c r="I2220" s="90"/>
      <c r="J2220" s="12"/>
    </row>
    <row r="2221" spans="3:10" ht="21" hidden="1" customHeight="1" x14ac:dyDescent="0.25">
      <c r="C2221" s="214"/>
      <c r="D2221" s="215"/>
      <c r="E2221" s="215"/>
      <c r="F2221" s="215"/>
      <c r="G2221" s="215"/>
      <c r="H2221" s="89"/>
      <c r="I2221" s="90"/>
      <c r="J2221" s="12"/>
    </row>
    <row r="2222" spans="3:10" ht="21" hidden="1" customHeight="1" x14ac:dyDescent="0.25">
      <c r="C2222" s="214"/>
      <c r="D2222" s="215"/>
      <c r="E2222" s="215"/>
      <c r="F2222" s="215"/>
      <c r="G2222" s="215"/>
      <c r="H2222" s="89"/>
      <c r="I2222" s="90"/>
      <c r="J2222" s="12"/>
    </row>
    <row r="2223" spans="3:10" ht="21" hidden="1" customHeight="1" x14ac:dyDescent="0.25">
      <c r="C2223" s="214"/>
      <c r="D2223" s="215"/>
      <c r="E2223" s="215"/>
      <c r="F2223" s="215"/>
      <c r="G2223" s="215"/>
      <c r="H2223" s="89"/>
      <c r="I2223" s="90"/>
      <c r="J2223" s="12"/>
    </row>
    <row r="2224" spans="3:10" ht="21" hidden="1" customHeight="1" x14ac:dyDescent="0.25">
      <c r="C2224" s="214"/>
      <c r="D2224" s="215"/>
      <c r="E2224" s="215"/>
      <c r="F2224" s="215"/>
      <c r="G2224" s="215"/>
      <c r="H2224" s="89"/>
      <c r="I2224" s="90"/>
      <c r="J2224" s="12"/>
    </row>
    <row r="2225" spans="3:10" ht="21" hidden="1" customHeight="1" x14ac:dyDescent="0.25">
      <c r="C2225" s="214"/>
      <c r="D2225" s="215"/>
      <c r="E2225" s="215"/>
      <c r="F2225" s="215"/>
      <c r="G2225" s="215"/>
      <c r="H2225" s="89"/>
      <c r="I2225" s="90"/>
      <c r="J2225" s="12"/>
    </row>
    <row r="2226" spans="3:10" ht="21" hidden="1" customHeight="1" x14ac:dyDescent="0.25">
      <c r="C2226" s="214"/>
      <c r="D2226" s="215"/>
      <c r="E2226" s="215"/>
      <c r="F2226" s="215"/>
      <c r="G2226" s="215"/>
      <c r="H2226" s="89"/>
      <c r="I2226" s="90"/>
      <c r="J2226" s="12"/>
    </row>
    <row r="2227" spans="3:10" ht="21" hidden="1" customHeight="1" x14ac:dyDescent="0.25">
      <c r="C2227" s="214"/>
      <c r="D2227" s="215"/>
      <c r="E2227" s="215"/>
      <c r="F2227" s="215"/>
      <c r="G2227" s="215"/>
      <c r="H2227" s="89"/>
      <c r="I2227" s="90"/>
      <c r="J2227" s="12"/>
    </row>
    <row r="2228" spans="3:10" ht="21" hidden="1" customHeight="1" x14ac:dyDescent="0.25">
      <c r="C2228" s="214"/>
      <c r="D2228" s="215"/>
      <c r="E2228" s="215"/>
      <c r="F2228" s="215"/>
      <c r="G2228" s="215"/>
      <c r="H2228" s="89"/>
      <c r="I2228" s="90"/>
      <c r="J2228" s="12"/>
    </row>
    <row r="2229" spans="3:10" ht="21" hidden="1" customHeight="1" x14ac:dyDescent="0.25">
      <c r="C2229" s="214"/>
      <c r="D2229" s="215"/>
      <c r="E2229" s="215"/>
      <c r="F2229" s="215"/>
      <c r="G2229" s="215"/>
      <c r="H2229" s="89"/>
      <c r="I2229" s="90"/>
      <c r="J2229" s="12"/>
    </row>
    <row r="2230" spans="3:10" ht="21" hidden="1" customHeight="1" x14ac:dyDescent="0.25">
      <c r="C2230" s="214"/>
      <c r="D2230" s="215"/>
      <c r="E2230" s="215"/>
      <c r="F2230" s="215"/>
      <c r="G2230" s="215"/>
      <c r="H2230" s="89"/>
      <c r="I2230" s="90"/>
      <c r="J2230" s="12"/>
    </row>
    <row r="2231" spans="3:10" ht="21" hidden="1" customHeight="1" x14ac:dyDescent="0.25">
      <c r="C2231" s="214"/>
      <c r="D2231" s="215"/>
      <c r="E2231" s="215"/>
      <c r="F2231" s="215"/>
      <c r="G2231" s="215"/>
      <c r="H2231" s="89"/>
      <c r="I2231" s="90"/>
      <c r="J2231" s="12"/>
    </row>
    <row r="2232" spans="3:10" ht="21" hidden="1" customHeight="1" x14ac:dyDescent="0.25">
      <c r="C2232" s="214"/>
      <c r="D2232" s="215"/>
      <c r="E2232" s="215"/>
      <c r="F2232" s="215"/>
      <c r="G2232" s="215"/>
      <c r="H2232" s="89"/>
      <c r="I2232" s="90"/>
      <c r="J2232" s="12"/>
    </row>
    <row r="2233" spans="3:10" ht="21" hidden="1" customHeight="1" x14ac:dyDescent="0.25">
      <c r="C2233" s="214"/>
      <c r="D2233" s="215"/>
      <c r="E2233" s="215"/>
      <c r="F2233" s="215"/>
      <c r="G2233" s="215"/>
      <c r="H2233" s="89"/>
      <c r="I2233" s="90"/>
      <c r="J2233" s="12"/>
    </row>
    <row r="2234" spans="3:10" ht="21" hidden="1" customHeight="1" x14ac:dyDescent="0.25">
      <c r="C2234" s="214"/>
      <c r="D2234" s="215"/>
      <c r="E2234" s="215"/>
      <c r="F2234" s="215"/>
      <c r="G2234" s="215"/>
      <c r="H2234" s="89"/>
      <c r="I2234" s="90"/>
      <c r="J2234" s="12"/>
    </row>
    <row r="2235" spans="3:10" ht="21" hidden="1" customHeight="1" x14ac:dyDescent="0.25">
      <c r="C2235" s="214"/>
      <c r="D2235" s="215"/>
      <c r="E2235" s="215"/>
      <c r="F2235" s="215"/>
      <c r="G2235" s="215"/>
      <c r="H2235" s="89"/>
      <c r="I2235" s="90"/>
      <c r="J2235" s="12"/>
    </row>
    <row r="2236" spans="3:10" ht="21" hidden="1" customHeight="1" x14ac:dyDescent="0.25">
      <c r="C2236" s="214"/>
      <c r="D2236" s="215"/>
      <c r="E2236" s="215"/>
      <c r="F2236" s="215"/>
      <c r="G2236" s="215"/>
      <c r="H2236" s="89"/>
      <c r="I2236" s="90"/>
      <c r="J2236" s="12"/>
    </row>
    <row r="2237" spans="3:10" ht="21" hidden="1" customHeight="1" x14ac:dyDescent="0.25">
      <c r="C2237" s="214"/>
      <c r="D2237" s="215"/>
      <c r="E2237" s="215"/>
      <c r="F2237" s="215"/>
      <c r="G2237" s="215"/>
      <c r="H2237" s="89"/>
      <c r="I2237" s="90"/>
      <c r="J2237" s="12"/>
    </row>
    <row r="2238" spans="3:10" ht="21" hidden="1" customHeight="1" x14ac:dyDescent="0.25">
      <c r="C2238" s="214"/>
      <c r="D2238" s="215"/>
      <c r="E2238" s="215"/>
      <c r="F2238" s="215"/>
      <c r="G2238" s="215"/>
      <c r="H2238" s="89"/>
      <c r="I2238" s="90"/>
      <c r="J2238" s="12"/>
    </row>
    <row r="2239" spans="3:10" ht="21" hidden="1" customHeight="1" x14ac:dyDescent="0.25">
      <c r="C2239" s="214"/>
      <c r="D2239" s="215"/>
      <c r="E2239" s="215"/>
      <c r="F2239" s="215"/>
      <c r="G2239" s="215"/>
      <c r="H2239" s="89"/>
      <c r="I2239" s="90"/>
      <c r="J2239" s="12"/>
    </row>
    <row r="2240" spans="3:10" ht="21" hidden="1" customHeight="1" x14ac:dyDescent="0.25">
      <c r="C2240" s="214"/>
      <c r="D2240" s="215"/>
      <c r="E2240" s="215"/>
      <c r="F2240" s="215"/>
      <c r="G2240" s="215"/>
      <c r="H2240" s="89"/>
      <c r="I2240" s="90"/>
      <c r="J2240" s="12"/>
    </row>
    <row r="2241" spans="3:10" ht="21" hidden="1" customHeight="1" x14ac:dyDescent="0.25">
      <c r="C2241" s="214"/>
      <c r="D2241" s="215"/>
      <c r="E2241" s="215"/>
      <c r="F2241" s="215"/>
      <c r="G2241" s="215"/>
      <c r="H2241" s="89"/>
      <c r="I2241" s="90"/>
      <c r="J2241" s="12"/>
    </row>
    <row r="2242" spans="3:10" ht="21" hidden="1" customHeight="1" x14ac:dyDescent="0.25">
      <c r="C2242" s="214"/>
      <c r="D2242" s="215"/>
      <c r="E2242" s="215"/>
      <c r="F2242" s="215"/>
      <c r="G2242" s="215"/>
      <c r="H2242" s="89"/>
      <c r="I2242" s="90"/>
      <c r="J2242" s="12"/>
    </row>
    <row r="2243" spans="3:10" ht="21" hidden="1" customHeight="1" x14ac:dyDescent="0.25">
      <c r="C2243" s="214"/>
      <c r="D2243" s="215"/>
      <c r="E2243" s="215"/>
      <c r="F2243" s="215"/>
      <c r="G2243" s="215"/>
      <c r="H2243" s="89"/>
      <c r="I2243" s="90"/>
      <c r="J2243" s="12"/>
    </row>
    <row r="2244" spans="3:10" ht="21" hidden="1" customHeight="1" x14ac:dyDescent="0.25">
      <c r="C2244" s="214"/>
      <c r="D2244" s="215"/>
      <c r="E2244" s="215"/>
      <c r="F2244" s="215"/>
      <c r="G2244" s="215"/>
      <c r="H2244" s="89"/>
      <c r="I2244" s="90"/>
      <c r="J2244" s="12"/>
    </row>
    <row r="2245" spans="3:10" ht="21" hidden="1" customHeight="1" x14ac:dyDescent="0.25">
      <c r="C2245" s="214"/>
      <c r="D2245" s="215"/>
      <c r="E2245" s="215"/>
      <c r="F2245" s="215"/>
      <c r="G2245" s="215"/>
      <c r="H2245" s="89"/>
      <c r="I2245" s="90"/>
      <c r="J2245" s="12"/>
    </row>
    <row r="2246" spans="3:10" ht="21" hidden="1" customHeight="1" x14ac:dyDescent="0.25">
      <c r="C2246" s="214"/>
      <c r="D2246" s="215"/>
      <c r="E2246" s="215"/>
      <c r="F2246" s="215"/>
      <c r="G2246" s="215"/>
      <c r="H2246" s="89"/>
      <c r="I2246" s="90"/>
      <c r="J2246" s="12"/>
    </row>
    <row r="2247" spans="3:10" ht="21" hidden="1" customHeight="1" x14ac:dyDescent="0.25">
      <c r="C2247" s="214"/>
      <c r="D2247" s="215"/>
      <c r="E2247" s="215"/>
      <c r="F2247" s="215"/>
      <c r="G2247" s="215"/>
      <c r="H2247" s="89"/>
      <c r="I2247" s="90"/>
      <c r="J2247" s="12"/>
    </row>
    <row r="2248" spans="3:10" ht="21" hidden="1" customHeight="1" x14ac:dyDescent="0.25">
      <c r="C2248" s="214"/>
      <c r="D2248" s="215"/>
      <c r="E2248" s="215"/>
      <c r="F2248" s="215"/>
      <c r="G2248" s="215"/>
      <c r="H2248" s="89"/>
      <c r="I2248" s="90"/>
      <c r="J2248" s="12"/>
    </row>
    <row r="2249" spans="3:10" ht="21" hidden="1" customHeight="1" x14ac:dyDescent="0.25">
      <c r="C2249" s="214"/>
      <c r="D2249" s="215"/>
      <c r="E2249" s="215"/>
      <c r="F2249" s="215"/>
      <c r="G2249" s="215"/>
      <c r="H2249" s="89"/>
      <c r="I2249" s="90"/>
      <c r="J2249" s="12"/>
    </row>
    <row r="2250" spans="3:10" ht="21" hidden="1" customHeight="1" x14ac:dyDescent="0.25">
      <c r="C2250" s="214"/>
      <c r="D2250" s="215"/>
      <c r="E2250" s="215"/>
      <c r="F2250" s="215"/>
      <c r="G2250" s="215"/>
      <c r="H2250" s="89"/>
      <c r="I2250" s="90"/>
      <c r="J2250" s="12"/>
    </row>
    <row r="2251" spans="3:10" ht="21" hidden="1" customHeight="1" x14ac:dyDescent="0.25">
      <c r="C2251" s="214"/>
      <c r="D2251" s="215"/>
      <c r="E2251" s="215"/>
      <c r="F2251" s="215"/>
      <c r="G2251" s="215"/>
      <c r="H2251" s="89"/>
      <c r="I2251" s="90"/>
      <c r="J2251" s="12"/>
    </row>
    <row r="2252" spans="3:10" ht="21" hidden="1" customHeight="1" x14ac:dyDescent="0.25">
      <c r="C2252" s="214"/>
      <c r="D2252" s="215"/>
      <c r="E2252" s="215"/>
      <c r="F2252" s="215"/>
      <c r="G2252" s="215"/>
      <c r="H2252" s="89"/>
      <c r="I2252" s="90"/>
      <c r="J2252" s="12"/>
    </row>
    <row r="2253" spans="3:10" ht="21" hidden="1" customHeight="1" x14ac:dyDescent="0.25">
      <c r="C2253" s="214"/>
      <c r="D2253" s="215"/>
      <c r="E2253" s="215"/>
      <c r="F2253" s="215"/>
      <c r="G2253" s="215"/>
      <c r="H2253" s="89"/>
      <c r="I2253" s="90"/>
      <c r="J2253" s="12"/>
    </row>
    <row r="2254" spans="3:10" ht="21" hidden="1" customHeight="1" x14ac:dyDescent="0.25">
      <c r="C2254" s="214"/>
      <c r="D2254" s="215"/>
      <c r="E2254" s="215"/>
      <c r="F2254" s="215"/>
      <c r="G2254" s="215"/>
      <c r="H2254" s="89"/>
      <c r="I2254" s="90"/>
      <c r="J2254" s="12"/>
    </row>
    <row r="2255" spans="3:10" ht="21" hidden="1" customHeight="1" x14ac:dyDescent="0.25">
      <c r="C2255" s="214"/>
      <c r="D2255" s="215"/>
      <c r="E2255" s="215"/>
      <c r="F2255" s="215"/>
      <c r="G2255" s="215"/>
      <c r="H2255" s="89"/>
      <c r="I2255" s="90"/>
      <c r="J2255" s="12"/>
    </row>
    <row r="2256" spans="3:10" ht="21" hidden="1" customHeight="1" x14ac:dyDescent="0.25">
      <c r="C2256" s="214"/>
      <c r="D2256" s="215"/>
      <c r="E2256" s="215"/>
      <c r="F2256" s="215"/>
      <c r="G2256" s="215"/>
      <c r="H2256" s="89"/>
      <c r="I2256" s="90"/>
      <c r="J2256" s="12"/>
    </row>
    <row r="2257" spans="3:10" ht="21" hidden="1" customHeight="1" x14ac:dyDescent="0.25">
      <c r="C2257" s="214"/>
      <c r="D2257" s="215"/>
      <c r="E2257" s="215"/>
      <c r="F2257" s="215"/>
      <c r="G2257" s="215"/>
      <c r="H2257" s="89"/>
      <c r="I2257" s="90"/>
      <c r="J2257" s="12"/>
    </row>
    <row r="2258" spans="3:10" ht="21" hidden="1" customHeight="1" x14ac:dyDescent="0.25">
      <c r="C2258" s="214"/>
      <c r="D2258" s="215"/>
      <c r="E2258" s="215"/>
      <c r="F2258" s="215"/>
      <c r="G2258" s="215"/>
      <c r="H2258" s="89"/>
      <c r="I2258" s="90"/>
      <c r="J2258" s="12"/>
    </row>
    <row r="2259" spans="3:10" ht="21" hidden="1" customHeight="1" x14ac:dyDescent="0.25">
      <c r="C2259" s="214"/>
      <c r="D2259" s="215"/>
      <c r="E2259" s="215"/>
      <c r="F2259" s="215"/>
      <c r="G2259" s="215"/>
      <c r="H2259" s="89"/>
      <c r="I2259" s="90"/>
      <c r="J2259" s="12"/>
    </row>
    <row r="2260" spans="3:10" ht="21" hidden="1" customHeight="1" x14ac:dyDescent="0.25">
      <c r="C2260" s="214"/>
      <c r="D2260" s="215"/>
      <c r="E2260" s="215"/>
      <c r="F2260" s="215"/>
      <c r="G2260" s="215"/>
      <c r="H2260" s="89"/>
      <c r="I2260" s="90"/>
      <c r="J2260" s="12"/>
    </row>
    <row r="2261" spans="3:10" ht="21" hidden="1" customHeight="1" x14ac:dyDescent="0.25">
      <c r="C2261" s="214"/>
      <c r="D2261" s="215"/>
      <c r="E2261" s="215"/>
      <c r="F2261" s="215"/>
      <c r="G2261" s="215"/>
      <c r="H2261" s="89"/>
      <c r="I2261" s="90"/>
      <c r="J2261" s="12"/>
    </row>
    <row r="2262" spans="3:10" ht="21" hidden="1" customHeight="1" x14ac:dyDescent="0.25">
      <c r="C2262" s="214"/>
      <c r="D2262" s="215"/>
      <c r="E2262" s="215"/>
      <c r="F2262" s="215"/>
      <c r="G2262" s="215"/>
      <c r="H2262" s="89"/>
      <c r="I2262" s="90"/>
      <c r="J2262" s="12"/>
    </row>
    <row r="2263" spans="3:10" ht="21" hidden="1" customHeight="1" x14ac:dyDescent="0.25">
      <c r="C2263" s="214"/>
      <c r="D2263" s="215"/>
      <c r="E2263" s="215"/>
      <c r="F2263" s="215"/>
      <c r="G2263" s="215"/>
      <c r="H2263" s="89"/>
      <c r="I2263" s="90"/>
      <c r="J2263" s="12"/>
    </row>
    <row r="2264" spans="3:10" ht="21" hidden="1" customHeight="1" x14ac:dyDescent="0.25">
      <c r="C2264" s="214"/>
      <c r="D2264" s="215"/>
      <c r="E2264" s="215"/>
      <c r="F2264" s="215"/>
      <c r="G2264" s="215"/>
      <c r="H2264" s="89"/>
      <c r="I2264" s="90"/>
      <c r="J2264" s="12"/>
    </row>
    <row r="2265" spans="3:10" ht="21" hidden="1" customHeight="1" x14ac:dyDescent="0.25">
      <c r="C2265" s="214"/>
      <c r="D2265" s="215"/>
      <c r="E2265" s="215"/>
      <c r="F2265" s="215"/>
      <c r="G2265" s="215"/>
      <c r="H2265" s="89"/>
      <c r="I2265" s="90"/>
      <c r="J2265" s="12"/>
    </row>
    <row r="2266" spans="3:10" ht="21" hidden="1" customHeight="1" x14ac:dyDescent="0.25">
      <c r="C2266" s="214"/>
      <c r="D2266" s="215"/>
      <c r="E2266" s="215"/>
      <c r="F2266" s="215"/>
      <c r="G2266" s="215"/>
      <c r="H2266" s="89"/>
      <c r="I2266" s="90"/>
      <c r="J2266" s="12"/>
    </row>
    <row r="2267" spans="3:10" ht="21" hidden="1" customHeight="1" x14ac:dyDescent="0.25">
      <c r="C2267" s="214"/>
      <c r="D2267" s="215"/>
      <c r="E2267" s="215"/>
      <c r="F2267" s="215"/>
      <c r="G2267" s="215"/>
      <c r="H2267" s="89"/>
      <c r="I2267" s="90"/>
      <c r="J2267" s="12"/>
    </row>
    <row r="2268" spans="3:10" ht="21" hidden="1" customHeight="1" x14ac:dyDescent="0.25">
      <c r="C2268" s="214"/>
      <c r="D2268" s="215"/>
      <c r="E2268" s="215"/>
      <c r="F2268" s="215"/>
      <c r="G2268" s="215"/>
      <c r="H2268" s="89"/>
      <c r="I2268" s="90"/>
      <c r="J2268" s="12"/>
    </row>
    <row r="2269" spans="3:10" ht="21" hidden="1" customHeight="1" x14ac:dyDescent="0.25">
      <c r="C2269" s="214"/>
      <c r="D2269" s="215"/>
      <c r="E2269" s="215"/>
      <c r="F2269" s="215"/>
      <c r="G2269" s="215"/>
      <c r="H2269" s="89"/>
      <c r="I2269" s="90"/>
      <c r="J2269" s="12"/>
    </row>
    <row r="2270" spans="3:10" ht="21" hidden="1" customHeight="1" x14ac:dyDescent="0.25">
      <c r="C2270" s="214"/>
      <c r="D2270" s="215"/>
      <c r="E2270" s="215"/>
      <c r="F2270" s="215"/>
      <c r="G2270" s="215"/>
      <c r="H2270" s="89"/>
      <c r="I2270" s="90"/>
      <c r="J2270" s="12"/>
    </row>
    <row r="2271" spans="3:10" ht="21" hidden="1" customHeight="1" x14ac:dyDescent="0.25">
      <c r="C2271" s="214"/>
      <c r="D2271" s="215"/>
      <c r="E2271" s="215"/>
      <c r="F2271" s="215"/>
      <c r="G2271" s="215"/>
      <c r="H2271" s="89"/>
      <c r="I2271" s="90"/>
      <c r="J2271" s="12"/>
    </row>
    <row r="2272" spans="3:10" ht="21" hidden="1" customHeight="1" x14ac:dyDescent="0.25">
      <c r="C2272" s="214"/>
      <c r="D2272" s="215"/>
      <c r="E2272" s="215"/>
      <c r="F2272" s="215"/>
      <c r="G2272" s="215"/>
      <c r="H2272" s="89"/>
      <c r="I2272" s="90"/>
      <c r="J2272" s="12"/>
    </row>
    <row r="2273" spans="3:10" ht="21" hidden="1" customHeight="1" x14ac:dyDescent="0.25">
      <c r="C2273" s="214"/>
      <c r="D2273" s="215"/>
      <c r="E2273" s="215"/>
      <c r="F2273" s="215"/>
      <c r="G2273" s="215"/>
      <c r="H2273" s="89"/>
      <c r="I2273" s="90"/>
      <c r="J2273" s="12"/>
    </row>
    <row r="2274" spans="3:10" ht="21" hidden="1" customHeight="1" x14ac:dyDescent="0.25">
      <c r="C2274" s="214"/>
      <c r="D2274" s="215"/>
      <c r="E2274" s="215"/>
      <c r="F2274" s="215"/>
      <c r="G2274" s="215"/>
      <c r="H2274" s="89"/>
      <c r="I2274" s="90"/>
      <c r="J2274" s="12"/>
    </row>
    <row r="2275" spans="3:10" ht="21" hidden="1" customHeight="1" x14ac:dyDescent="0.25">
      <c r="C2275" s="214"/>
      <c r="D2275" s="215"/>
      <c r="E2275" s="215"/>
      <c r="F2275" s="215"/>
      <c r="G2275" s="215"/>
      <c r="H2275" s="89"/>
      <c r="I2275" s="90"/>
      <c r="J2275" s="12"/>
    </row>
    <row r="2276" spans="3:10" ht="21" hidden="1" customHeight="1" x14ac:dyDescent="0.25">
      <c r="C2276" s="214"/>
      <c r="D2276" s="215"/>
      <c r="E2276" s="215"/>
      <c r="F2276" s="215"/>
      <c r="G2276" s="215"/>
      <c r="H2276" s="89"/>
      <c r="I2276" s="90"/>
      <c r="J2276" s="12"/>
    </row>
    <row r="2277" spans="3:10" ht="21" hidden="1" customHeight="1" x14ac:dyDescent="0.25">
      <c r="C2277" s="214"/>
      <c r="D2277" s="215"/>
      <c r="E2277" s="215"/>
      <c r="F2277" s="215"/>
      <c r="G2277" s="215"/>
      <c r="H2277" s="89"/>
      <c r="I2277" s="90"/>
      <c r="J2277" s="12"/>
    </row>
    <row r="2278" spans="3:10" ht="21" hidden="1" customHeight="1" x14ac:dyDescent="0.25">
      <c r="C2278" s="214"/>
      <c r="D2278" s="215"/>
      <c r="E2278" s="215"/>
      <c r="F2278" s="215"/>
      <c r="G2278" s="215"/>
      <c r="H2278" s="89"/>
      <c r="I2278" s="90"/>
      <c r="J2278" s="12"/>
    </row>
    <row r="2279" spans="3:10" ht="21" hidden="1" customHeight="1" x14ac:dyDescent="0.25">
      <c r="C2279" s="214"/>
      <c r="D2279" s="215"/>
      <c r="E2279" s="215"/>
      <c r="F2279" s="215"/>
      <c r="G2279" s="215"/>
      <c r="H2279" s="89"/>
      <c r="I2279" s="90"/>
      <c r="J2279" s="12"/>
    </row>
    <row r="2280" spans="3:10" ht="21" hidden="1" customHeight="1" x14ac:dyDescent="0.25">
      <c r="C2280" s="214"/>
      <c r="D2280" s="215"/>
      <c r="E2280" s="215"/>
      <c r="F2280" s="215"/>
      <c r="G2280" s="215"/>
      <c r="H2280" s="89"/>
      <c r="I2280" s="90"/>
      <c r="J2280" s="12"/>
    </row>
    <row r="2281" spans="3:10" ht="21" hidden="1" customHeight="1" x14ac:dyDescent="0.25">
      <c r="C2281" s="214"/>
      <c r="D2281" s="215"/>
      <c r="E2281" s="215"/>
      <c r="F2281" s="215"/>
      <c r="G2281" s="215"/>
      <c r="H2281" s="89"/>
      <c r="I2281" s="90"/>
      <c r="J2281" s="12"/>
    </row>
    <row r="2282" spans="3:10" ht="21" hidden="1" customHeight="1" x14ac:dyDescent="0.25">
      <c r="C2282" s="214"/>
      <c r="D2282" s="215"/>
      <c r="E2282" s="215"/>
      <c r="F2282" s="215"/>
      <c r="G2282" s="215"/>
      <c r="H2282" s="89"/>
      <c r="I2282" s="90"/>
      <c r="J2282" s="12"/>
    </row>
    <row r="2283" spans="3:10" ht="21" hidden="1" customHeight="1" x14ac:dyDescent="0.25">
      <c r="C2283" s="214"/>
      <c r="D2283" s="215"/>
      <c r="E2283" s="215"/>
      <c r="F2283" s="215"/>
      <c r="G2283" s="215"/>
      <c r="H2283" s="89"/>
      <c r="I2283" s="90"/>
      <c r="J2283" s="12"/>
    </row>
    <row r="2284" spans="3:10" ht="21" hidden="1" customHeight="1" x14ac:dyDescent="0.25">
      <c r="C2284" s="214"/>
      <c r="D2284" s="215"/>
      <c r="E2284" s="215"/>
      <c r="F2284" s="215"/>
      <c r="G2284" s="215"/>
      <c r="H2284" s="89"/>
      <c r="I2284" s="90"/>
      <c r="J2284" s="12"/>
    </row>
    <row r="2285" spans="3:10" ht="21" hidden="1" customHeight="1" x14ac:dyDescent="0.25">
      <c r="C2285" s="214"/>
      <c r="D2285" s="215"/>
      <c r="E2285" s="215"/>
      <c r="F2285" s="215"/>
      <c r="G2285" s="215"/>
      <c r="H2285" s="89"/>
      <c r="I2285" s="90"/>
      <c r="J2285" s="12"/>
    </row>
    <row r="2286" spans="3:10" ht="21" hidden="1" customHeight="1" x14ac:dyDescent="0.25">
      <c r="C2286" s="214"/>
      <c r="D2286" s="215"/>
      <c r="E2286" s="215"/>
      <c r="F2286" s="215"/>
      <c r="G2286" s="215"/>
      <c r="H2286" s="89"/>
      <c r="I2286" s="90"/>
      <c r="J2286" s="12"/>
    </row>
    <row r="2287" spans="3:10" ht="21" hidden="1" customHeight="1" x14ac:dyDescent="0.25">
      <c r="C2287" s="214"/>
      <c r="D2287" s="215"/>
      <c r="E2287" s="215"/>
      <c r="F2287" s="215"/>
      <c r="G2287" s="215"/>
      <c r="H2287" s="89"/>
      <c r="I2287" s="90"/>
      <c r="J2287" s="12"/>
    </row>
    <row r="2288" spans="3:10" ht="21" hidden="1" customHeight="1" x14ac:dyDescent="0.25">
      <c r="C2288" s="214"/>
      <c r="D2288" s="215"/>
      <c r="E2288" s="215"/>
      <c r="F2288" s="215"/>
      <c r="G2288" s="215"/>
      <c r="H2288" s="89"/>
      <c r="I2288" s="90"/>
      <c r="J2288" s="12"/>
    </row>
    <row r="2289" spans="3:10" ht="21" hidden="1" customHeight="1" x14ac:dyDescent="0.25">
      <c r="C2289" s="214"/>
      <c r="D2289" s="215"/>
      <c r="E2289" s="215"/>
      <c r="F2289" s="215"/>
      <c r="G2289" s="215"/>
      <c r="H2289" s="89"/>
      <c r="I2289" s="90"/>
      <c r="J2289" s="12"/>
    </row>
    <row r="2290" spans="3:10" ht="21" hidden="1" customHeight="1" x14ac:dyDescent="0.25">
      <c r="C2290" s="214"/>
      <c r="D2290" s="215"/>
      <c r="E2290" s="215"/>
      <c r="F2290" s="215"/>
      <c r="G2290" s="215"/>
      <c r="H2290" s="89"/>
      <c r="I2290" s="90"/>
      <c r="J2290" s="12"/>
    </row>
    <row r="2291" spans="3:10" ht="21" hidden="1" customHeight="1" x14ac:dyDescent="0.25">
      <c r="C2291" s="214"/>
      <c r="D2291" s="215"/>
      <c r="E2291" s="215"/>
      <c r="F2291" s="215"/>
      <c r="G2291" s="215"/>
      <c r="H2291" s="89"/>
      <c r="I2291" s="90"/>
      <c r="J2291" s="12"/>
    </row>
    <row r="2292" spans="3:10" ht="21" hidden="1" customHeight="1" x14ac:dyDescent="0.25">
      <c r="C2292" s="214"/>
      <c r="D2292" s="215"/>
      <c r="E2292" s="215"/>
      <c r="F2292" s="215"/>
      <c r="G2292" s="215"/>
      <c r="H2292" s="89"/>
      <c r="I2292" s="90"/>
      <c r="J2292" s="12"/>
    </row>
    <row r="2293" spans="3:10" ht="21" hidden="1" customHeight="1" x14ac:dyDescent="0.25">
      <c r="C2293" s="214"/>
      <c r="D2293" s="215"/>
      <c r="E2293" s="215"/>
      <c r="F2293" s="215"/>
      <c r="G2293" s="215"/>
      <c r="H2293" s="89"/>
      <c r="I2293" s="90"/>
      <c r="J2293" s="12"/>
    </row>
    <row r="2294" spans="3:10" ht="21" hidden="1" customHeight="1" x14ac:dyDescent="0.25">
      <c r="C2294" s="214"/>
      <c r="D2294" s="215"/>
      <c r="E2294" s="215"/>
      <c r="F2294" s="215"/>
      <c r="G2294" s="215"/>
      <c r="H2294" s="89"/>
      <c r="I2294" s="90"/>
      <c r="J2294" s="12"/>
    </row>
    <row r="2295" spans="3:10" ht="21" hidden="1" customHeight="1" x14ac:dyDescent="0.25">
      <c r="C2295" s="214"/>
      <c r="D2295" s="215"/>
      <c r="E2295" s="215"/>
      <c r="F2295" s="215"/>
      <c r="G2295" s="215"/>
      <c r="H2295" s="89"/>
      <c r="I2295" s="90"/>
      <c r="J2295" s="12"/>
    </row>
    <row r="2296" spans="3:10" ht="21" hidden="1" customHeight="1" x14ac:dyDescent="0.25">
      <c r="C2296" s="214"/>
      <c r="D2296" s="215"/>
      <c r="E2296" s="215"/>
      <c r="F2296" s="215"/>
      <c r="G2296" s="215"/>
      <c r="H2296" s="89"/>
      <c r="I2296" s="90"/>
      <c r="J2296" s="12"/>
    </row>
    <row r="2297" spans="3:10" ht="21" hidden="1" customHeight="1" x14ac:dyDescent="0.25">
      <c r="C2297" s="214"/>
      <c r="D2297" s="215"/>
      <c r="E2297" s="215"/>
      <c r="F2297" s="215"/>
      <c r="G2297" s="215"/>
      <c r="H2297" s="89"/>
      <c r="I2297" s="90"/>
      <c r="J2297" s="12"/>
    </row>
    <row r="2298" spans="3:10" ht="21" hidden="1" customHeight="1" x14ac:dyDescent="0.25">
      <c r="C2298" s="214"/>
      <c r="D2298" s="215"/>
      <c r="E2298" s="215"/>
      <c r="F2298" s="215"/>
      <c r="G2298" s="215"/>
      <c r="H2298" s="89"/>
      <c r="I2298" s="90"/>
      <c r="J2298" s="12"/>
    </row>
    <row r="2299" spans="3:10" ht="21" hidden="1" customHeight="1" x14ac:dyDescent="0.25">
      <c r="C2299" s="214"/>
      <c r="D2299" s="215"/>
      <c r="E2299" s="215"/>
      <c r="F2299" s="215"/>
      <c r="G2299" s="215"/>
      <c r="H2299" s="89"/>
      <c r="I2299" s="90"/>
      <c r="J2299" s="12"/>
    </row>
    <row r="2300" spans="3:10" ht="21" hidden="1" customHeight="1" x14ac:dyDescent="0.25">
      <c r="C2300" s="214"/>
      <c r="D2300" s="215"/>
      <c r="E2300" s="215"/>
      <c r="F2300" s="215"/>
      <c r="G2300" s="215"/>
      <c r="H2300" s="89"/>
      <c r="I2300" s="90"/>
      <c r="J2300" s="12"/>
    </row>
    <row r="2301" spans="3:10" ht="21" hidden="1" customHeight="1" x14ac:dyDescent="0.25">
      <c r="C2301" s="214"/>
      <c r="D2301" s="215"/>
      <c r="E2301" s="215"/>
      <c r="F2301" s="215"/>
      <c r="G2301" s="215"/>
      <c r="H2301" s="89"/>
      <c r="I2301" s="90"/>
      <c r="J2301" s="12"/>
    </row>
    <row r="2302" spans="3:10" ht="21" hidden="1" customHeight="1" x14ac:dyDescent="0.25">
      <c r="C2302" s="214"/>
      <c r="D2302" s="215"/>
      <c r="E2302" s="215"/>
      <c r="F2302" s="215"/>
      <c r="G2302" s="215"/>
      <c r="H2302" s="89"/>
      <c r="I2302" s="90"/>
      <c r="J2302" s="12"/>
    </row>
    <row r="2303" spans="3:10" ht="21" hidden="1" customHeight="1" x14ac:dyDescent="0.25">
      <c r="C2303" s="214"/>
      <c r="D2303" s="215"/>
      <c r="E2303" s="215"/>
      <c r="F2303" s="215"/>
      <c r="G2303" s="215"/>
      <c r="H2303" s="89"/>
      <c r="I2303" s="90"/>
      <c r="J2303" s="12"/>
    </row>
    <row r="2304" spans="3:10" ht="21" hidden="1" customHeight="1" x14ac:dyDescent="0.25">
      <c r="C2304" s="214"/>
      <c r="D2304" s="215"/>
      <c r="E2304" s="215"/>
      <c r="F2304" s="215"/>
      <c r="G2304" s="215"/>
      <c r="H2304" s="89"/>
      <c r="I2304" s="90"/>
      <c r="J2304" s="12"/>
    </row>
    <row r="2305" spans="3:10" ht="21" hidden="1" customHeight="1" x14ac:dyDescent="0.25">
      <c r="C2305" s="214"/>
      <c r="D2305" s="215"/>
      <c r="E2305" s="215"/>
      <c r="F2305" s="215"/>
      <c r="G2305" s="215"/>
      <c r="H2305" s="89"/>
      <c r="I2305" s="90"/>
      <c r="J2305" s="12"/>
    </row>
    <row r="2306" spans="3:10" ht="21" hidden="1" customHeight="1" x14ac:dyDescent="0.25">
      <c r="C2306" s="214"/>
      <c r="D2306" s="215"/>
      <c r="E2306" s="215"/>
      <c r="F2306" s="215"/>
      <c r="G2306" s="215"/>
      <c r="H2306" s="89"/>
      <c r="I2306" s="90"/>
      <c r="J2306" s="12"/>
    </row>
    <row r="2307" spans="3:10" ht="21" hidden="1" customHeight="1" x14ac:dyDescent="0.25">
      <c r="C2307" s="214"/>
      <c r="D2307" s="215"/>
      <c r="E2307" s="215"/>
      <c r="F2307" s="215"/>
      <c r="G2307" s="215"/>
      <c r="H2307" s="89"/>
      <c r="I2307" s="90"/>
      <c r="J2307" s="12"/>
    </row>
    <row r="2308" spans="3:10" ht="21" hidden="1" customHeight="1" x14ac:dyDescent="0.25">
      <c r="C2308" s="214"/>
      <c r="D2308" s="215"/>
      <c r="E2308" s="215"/>
      <c r="F2308" s="215"/>
      <c r="G2308" s="215"/>
      <c r="H2308" s="89"/>
      <c r="I2308" s="90"/>
      <c r="J2308" s="12"/>
    </row>
    <row r="2309" spans="3:10" ht="21" hidden="1" customHeight="1" x14ac:dyDescent="0.25">
      <c r="C2309" s="214"/>
      <c r="D2309" s="215"/>
      <c r="E2309" s="215"/>
      <c r="F2309" s="215"/>
      <c r="G2309" s="215"/>
      <c r="H2309" s="89"/>
      <c r="I2309" s="90"/>
      <c r="J2309" s="12"/>
    </row>
    <row r="2310" spans="3:10" ht="21" hidden="1" customHeight="1" x14ac:dyDescent="0.25">
      <c r="C2310" s="214"/>
      <c r="D2310" s="215"/>
      <c r="E2310" s="215"/>
      <c r="F2310" s="215"/>
      <c r="G2310" s="215"/>
      <c r="H2310" s="89"/>
      <c r="I2310" s="90"/>
      <c r="J2310" s="12"/>
    </row>
    <row r="2311" spans="3:10" ht="21" hidden="1" customHeight="1" x14ac:dyDescent="0.25">
      <c r="C2311" s="214"/>
      <c r="D2311" s="215"/>
      <c r="E2311" s="215"/>
      <c r="F2311" s="215"/>
      <c r="G2311" s="215"/>
      <c r="H2311" s="89"/>
      <c r="I2311" s="90"/>
      <c r="J2311" s="12"/>
    </row>
    <row r="2312" spans="3:10" ht="21" hidden="1" customHeight="1" x14ac:dyDescent="0.25">
      <c r="C2312" s="214"/>
      <c r="D2312" s="215"/>
      <c r="E2312" s="215"/>
      <c r="F2312" s="215"/>
      <c r="G2312" s="215"/>
      <c r="H2312" s="89"/>
      <c r="I2312" s="90"/>
      <c r="J2312" s="12"/>
    </row>
    <row r="2313" spans="3:10" ht="21" hidden="1" customHeight="1" x14ac:dyDescent="0.25">
      <c r="C2313" s="214"/>
      <c r="D2313" s="215"/>
      <c r="E2313" s="215"/>
      <c r="F2313" s="215"/>
      <c r="G2313" s="215"/>
      <c r="H2313" s="89"/>
      <c r="I2313" s="90"/>
      <c r="J2313" s="12"/>
    </row>
    <row r="2314" spans="3:10" ht="21" hidden="1" customHeight="1" x14ac:dyDescent="0.25">
      <c r="C2314" s="214"/>
      <c r="D2314" s="215"/>
      <c r="E2314" s="215"/>
      <c r="F2314" s="215"/>
      <c r="G2314" s="215"/>
      <c r="H2314" s="89"/>
      <c r="I2314" s="90"/>
      <c r="J2314" s="12"/>
    </row>
    <row r="2315" spans="3:10" ht="21" hidden="1" customHeight="1" x14ac:dyDescent="0.25">
      <c r="C2315" s="214"/>
      <c r="D2315" s="215"/>
      <c r="E2315" s="215"/>
      <c r="F2315" s="215"/>
      <c r="G2315" s="215"/>
      <c r="H2315" s="89"/>
      <c r="I2315" s="90"/>
      <c r="J2315" s="12"/>
    </row>
    <row r="2316" spans="3:10" ht="21" hidden="1" customHeight="1" x14ac:dyDescent="0.25">
      <c r="C2316" s="214"/>
      <c r="D2316" s="215"/>
      <c r="E2316" s="215"/>
      <c r="F2316" s="215"/>
      <c r="G2316" s="215"/>
      <c r="H2316" s="89"/>
      <c r="I2316" s="90"/>
      <c r="J2316" s="12"/>
    </row>
    <row r="2317" spans="3:10" ht="21" hidden="1" customHeight="1" x14ac:dyDescent="0.25">
      <c r="C2317" s="214"/>
      <c r="D2317" s="215"/>
      <c r="E2317" s="215"/>
      <c r="F2317" s="215"/>
      <c r="G2317" s="215"/>
      <c r="H2317" s="89"/>
      <c r="I2317" s="90"/>
      <c r="J2317" s="12"/>
    </row>
    <row r="2318" spans="3:10" ht="21" hidden="1" customHeight="1" x14ac:dyDescent="0.25">
      <c r="C2318" s="214"/>
      <c r="D2318" s="215"/>
      <c r="E2318" s="215"/>
      <c r="F2318" s="215"/>
      <c r="G2318" s="215"/>
      <c r="H2318" s="89"/>
      <c r="I2318" s="90"/>
      <c r="J2318" s="12"/>
    </row>
    <row r="2319" spans="3:10" ht="21" hidden="1" customHeight="1" x14ac:dyDescent="0.25">
      <c r="C2319" s="214"/>
      <c r="D2319" s="215"/>
      <c r="E2319" s="215"/>
      <c r="F2319" s="215"/>
      <c r="G2319" s="215"/>
      <c r="H2319" s="89"/>
      <c r="I2319" s="90"/>
      <c r="J2319" s="12"/>
    </row>
    <row r="2320" spans="3:10" ht="21" hidden="1" customHeight="1" x14ac:dyDescent="0.25">
      <c r="C2320" s="214"/>
      <c r="D2320" s="215"/>
      <c r="E2320" s="215"/>
      <c r="F2320" s="215"/>
      <c r="G2320" s="215"/>
      <c r="H2320" s="89"/>
      <c r="I2320" s="90"/>
      <c r="J2320" s="12"/>
    </row>
    <row r="2321" spans="3:10" ht="21" hidden="1" customHeight="1" x14ac:dyDescent="0.25">
      <c r="C2321" s="214"/>
      <c r="D2321" s="215"/>
      <c r="E2321" s="215"/>
      <c r="F2321" s="215"/>
      <c r="G2321" s="215"/>
      <c r="H2321" s="89"/>
      <c r="I2321" s="90"/>
      <c r="J2321" s="12"/>
    </row>
    <row r="2322" spans="3:10" ht="21" hidden="1" customHeight="1" x14ac:dyDescent="0.25">
      <c r="C2322" s="214"/>
      <c r="D2322" s="215"/>
      <c r="E2322" s="215"/>
      <c r="F2322" s="215"/>
      <c r="G2322" s="215"/>
      <c r="H2322" s="89"/>
      <c r="I2322" s="90"/>
      <c r="J2322" s="12"/>
    </row>
    <row r="2323" spans="3:10" ht="21" hidden="1" customHeight="1" x14ac:dyDescent="0.25">
      <c r="C2323" s="214"/>
      <c r="D2323" s="215"/>
      <c r="E2323" s="215"/>
      <c r="F2323" s="215"/>
      <c r="G2323" s="215"/>
      <c r="H2323" s="89"/>
      <c r="I2323" s="90"/>
      <c r="J2323" s="12"/>
    </row>
    <row r="2324" spans="3:10" ht="21" hidden="1" customHeight="1" x14ac:dyDescent="0.25">
      <c r="C2324" s="214"/>
      <c r="D2324" s="215"/>
      <c r="E2324" s="215"/>
      <c r="F2324" s="215"/>
      <c r="G2324" s="215"/>
      <c r="H2324" s="89"/>
      <c r="I2324" s="90"/>
      <c r="J2324" s="12"/>
    </row>
    <row r="2325" spans="3:10" ht="21" hidden="1" customHeight="1" x14ac:dyDescent="0.25">
      <c r="C2325" s="214"/>
      <c r="D2325" s="215"/>
      <c r="E2325" s="215"/>
      <c r="F2325" s="215"/>
      <c r="G2325" s="215"/>
      <c r="H2325" s="89"/>
      <c r="I2325" s="90"/>
      <c r="J2325" s="12"/>
    </row>
    <row r="2326" spans="3:10" ht="21" hidden="1" customHeight="1" x14ac:dyDescent="0.25">
      <c r="C2326" s="214"/>
      <c r="D2326" s="215"/>
      <c r="E2326" s="215"/>
      <c r="F2326" s="215"/>
      <c r="G2326" s="215"/>
      <c r="H2326" s="89"/>
      <c r="I2326" s="90"/>
      <c r="J2326" s="12"/>
    </row>
    <row r="2327" spans="3:10" ht="21" hidden="1" customHeight="1" x14ac:dyDescent="0.25">
      <c r="C2327" s="214"/>
      <c r="D2327" s="215"/>
      <c r="E2327" s="215"/>
      <c r="F2327" s="215"/>
      <c r="G2327" s="215"/>
      <c r="H2327" s="89"/>
      <c r="I2327" s="90"/>
      <c r="J2327" s="12"/>
    </row>
    <row r="2328" spans="3:10" ht="21" hidden="1" customHeight="1" x14ac:dyDescent="0.25">
      <c r="C2328" s="214"/>
      <c r="D2328" s="215"/>
      <c r="E2328" s="215"/>
      <c r="F2328" s="215"/>
      <c r="G2328" s="215"/>
      <c r="H2328" s="89"/>
      <c r="I2328" s="90"/>
      <c r="J2328" s="12"/>
    </row>
    <row r="2329" spans="3:10" ht="21" hidden="1" customHeight="1" x14ac:dyDescent="0.25">
      <c r="C2329" s="214"/>
      <c r="D2329" s="215"/>
      <c r="E2329" s="215"/>
      <c r="F2329" s="215"/>
      <c r="G2329" s="215"/>
      <c r="H2329" s="89"/>
      <c r="I2329" s="90"/>
      <c r="J2329" s="12"/>
    </row>
    <row r="2330" spans="3:10" ht="21" hidden="1" customHeight="1" x14ac:dyDescent="0.25">
      <c r="C2330" s="214"/>
      <c r="D2330" s="215"/>
      <c r="E2330" s="215"/>
      <c r="F2330" s="215"/>
      <c r="G2330" s="215"/>
      <c r="H2330" s="89"/>
      <c r="I2330" s="90"/>
      <c r="J2330" s="12"/>
    </row>
    <row r="2331" spans="3:10" ht="21" hidden="1" customHeight="1" x14ac:dyDescent="0.25">
      <c r="C2331" s="214"/>
      <c r="D2331" s="215"/>
      <c r="E2331" s="215"/>
      <c r="F2331" s="215"/>
      <c r="G2331" s="215"/>
      <c r="H2331" s="89"/>
      <c r="I2331" s="90"/>
      <c r="J2331" s="12"/>
    </row>
    <row r="2332" spans="3:10" ht="21" hidden="1" customHeight="1" x14ac:dyDescent="0.25">
      <c r="C2332" s="214"/>
      <c r="D2332" s="215"/>
      <c r="E2332" s="215"/>
      <c r="F2332" s="215"/>
      <c r="G2332" s="215"/>
      <c r="H2332" s="89"/>
      <c r="I2332" s="90"/>
      <c r="J2332" s="12"/>
    </row>
    <row r="2333" spans="3:10" ht="21" hidden="1" customHeight="1" x14ac:dyDescent="0.25">
      <c r="C2333" s="214"/>
      <c r="D2333" s="215"/>
      <c r="E2333" s="215"/>
      <c r="F2333" s="215"/>
      <c r="G2333" s="215"/>
      <c r="H2333" s="89"/>
      <c r="I2333" s="90"/>
      <c r="J2333" s="12"/>
    </row>
    <row r="2334" spans="3:10" ht="21" hidden="1" customHeight="1" x14ac:dyDescent="0.25">
      <c r="C2334" s="214"/>
      <c r="D2334" s="215"/>
      <c r="E2334" s="215"/>
      <c r="F2334" s="215"/>
      <c r="G2334" s="215"/>
      <c r="H2334" s="89"/>
      <c r="I2334" s="90"/>
      <c r="J2334" s="12"/>
    </row>
    <row r="2335" spans="3:10" ht="21" hidden="1" customHeight="1" x14ac:dyDescent="0.25">
      <c r="C2335" s="214"/>
      <c r="D2335" s="215"/>
      <c r="E2335" s="215"/>
      <c r="F2335" s="215"/>
      <c r="G2335" s="215"/>
      <c r="H2335" s="89"/>
      <c r="I2335" s="90"/>
      <c r="J2335" s="12"/>
    </row>
    <row r="2336" spans="3:10" ht="21" hidden="1" customHeight="1" x14ac:dyDescent="0.25">
      <c r="C2336" s="214"/>
      <c r="D2336" s="215"/>
      <c r="E2336" s="215"/>
      <c r="F2336" s="215"/>
      <c r="G2336" s="215"/>
      <c r="H2336" s="89"/>
      <c r="I2336" s="90"/>
      <c r="J2336" s="12"/>
    </row>
    <row r="2337" spans="3:10" ht="21" hidden="1" customHeight="1" x14ac:dyDescent="0.25">
      <c r="C2337" s="214"/>
      <c r="D2337" s="215"/>
      <c r="E2337" s="215"/>
      <c r="F2337" s="215"/>
      <c r="G2337" s="215"/>
      <c r="H2337" s="89"/>
      <c r="I2337" s="90"/>
      <c r="J2337" s="12"/>
    </row>
    <row r="2338" spans="3:10" ht="21" hidden="1" customHeight="1" x14ac:dyDescent="0.25">
      <c r="C2338" s="214"/>
      <c r="D2338" s="215"/>
      <c r="E2338" s="215"/>
      <c r="F2338" s="215"/>
      <c r="G2338" s="215"/>
      <c r="H2338" s="89"/>
      <c r="I2338" s="90"/>
      <c r="J2338" s="12"/>
    </row>
    <row r="2339" spans="3:10" ht="21" hidden="1" customHeight="1" x14ac:dyDescent="0.25">
      <c r="C2339" s="214"/>
      <c r="D2339" s="215"/>
      <c r="E2339" s="215"/>
      <c r="F2339" s="215"/>
      <c r="G2339" s="215"/>
      <c r="H2339" s="89"/>
      <c r="I2339" s="90"/>
      <c r="J2339" s="12"/>
    </row>
    <row r="2340" spans="3:10" ht="21" hidden="1" customHeight="1" x14ac:dyDescent="0.25">
      <c r="C2340" s="214"/>
      <c r="D2340" s="215"/>
      <c r="E2340" s="215"/>
      <c r="F2340" s="215"/>
      <c r="G2340" s="215"/>
      <c r="H2340" s="89"/>
      <c r="I2340" s="90"/>
      <c r="J2340" s="12"/>
    </row>
    <row r="2341" spans="3:10" ht="21" hidden="1" customHeight="1" x14ac:dyDescent="0.25">
      <c r="C2341" s="214"/>
      <c r="D2341" s="215"/>
      <c r="E2341" s="215"/>
      <c r="F2341" s="215"/>
      <c r="G2341" s="215"/>
      <c r="H2341" s="89"/>
      <c r="I2341" s="90"/>
      <c r="J2341" s="12"/>
    </row>
    <row r="2342" spans="3:10" ht="21" hidden="1" customHeight="1" x14ac:dyDescent="0.25">
      <c r="C2342" s="214"/>
      <c r="D2342" s="215"/>
      <c r="E2342" s="215"/>
      <c r="F2342" s="215"/>
      <c r="G2342" s="215"/>
      <c r="H2342" s="89"/>
      <c r="I2342" s="90"/>
      <c r="J2342" s="12"/>
    </row>
    <row r="2343" spans="3:10" ht="21" hidden="1" customHeight="1" x14ac:dyDescent="0.25">
      <c r="C2343" s="214"/>
      <c r="D2343" s="215"/>
      <c r="E2343" s="215"/>
      <c r="F2343" s="215"/>
      <c r="G2343" s="215"/>
      <c r="H2343" s="89"/>
      <c r="I2343" s="90"/>
      <c r="J2343" s="12"/>
    </row>
    <row r="2344" spans="3:10" ht="21" hidden="1" customHeight="1" x14ac:dyDescent="0.25">
      <c r="C2344" s="214"/>
      <c r="D2344" s="215"/>
      <c r="E2344" s="215"/>
      <c r="F2344" s="215"/>
      <c r="G2344" s="215"/>
      <c r="H2344" s="89"/>
      <c r="I2344" s="90"/>
      <c r="J2344" s="12"/>
    </row>
    <row r="2345" spans="3:10" ht="21" hidden="1" customHeight="1" x14ac:dyDescent="0.25">
      <c r="C2345" s="214"/>
      <c r="D2345" s="215"/>
      <c r="E2345" s="215"/>
      <c r="F2345" s="215"/>
      <c r="G2345" s="215"/>
      <c r="H2345" s="89"/>
      <c r="I2345" s="90"/>
      <c r="J2345" s="12"/>
    </row>
    <row r="2346" spans="3:10" ht="21" hidden="1" customHeight="1" x14ac:dyDescent="0.25">
      <c r="C2346" s="214"/>
      <c r="D2346" s="215"/>
      <c r="E2346" s="215"/>
      <c r="F2346" s="215"/>
      <c r="G2346" s="215"/>
      <c r="H2346" s="89"/>
      <c r="I2346" s="90"/>
      <c r="J2346" s="12"/>
    </row>
    <row r="2347" spans="3:10" ht="21" hidden="1" customHeight="1" x14ac:dyDescent="0.25">
      <c r="C2347" s="214"/>
      <c r="D2347" s="215"/>
      <c r="E2347" s="215"/>
      <c r="F2347" s="215"/>
      <c r="G2347" s="215"/>
      <c r="H2347" s="89"/>
      <c r="I2347" s="90"/>
      <c r="J2347" s="12"/>
    </row>
    <row r="2348" spans="3:10" ht="21" hidden="1" customHeight="1" x14ac:dyDescent="0.25">
      <c r="C2348" s="214"/>
      <c r="D2348" s="215"/>
      <c r="E2348" s="215"/>
      <c r="F2348" s="215"/>
      <c r="G2348" s="215"/>
      <c r="H2348" s="89"/>
      <c r="I2348" s="90"/>
      <c r="J2348" s="12"/>
    </row>
    <row r="2349" spans="3:10" ht="21" hidden="1" customHeight="1" x14ac:dyDescent="0.25">
      <c r="C2349" s="214"/>
      <c r="D2349" s="215"/>
      <c r="E2349" s="215"/>
      <c r="F2349" s="215"/>
      <c r="G2349" s="215"/>
      <c r="H2349" s="89"/>
      <c r="I2349" s="90"/>
      <c r="J2349" s="12"/>
    </row>
    <row r="2350" spans="3:10" ht="21" hidden="1" customHeight="1" x14ac:dyDescent="0.25">
      <c r="C2350" s="214"/>
      <c r="D2350" s="215"/>
      <c r="E2350" s="215"/>
      <c r="F2350" s="215"/>
      <c r="G2350" s="215"/>
      <c r="H2350" s="89"/>
      <c r="I2350" s="90"/>
      <c r="J2350" s="12"/>
    </row>
    <row r="2351" spans="3:10" ht="21" hidden="1" customHeight="1" x14ac:dyDescent="0.25">
      <c r="C2351" s="214"/>
      <c r="D2351" s="215"/>
      <c r="E2351" s="215"/>
      <c r="F2351" s="215"/>
      <c r="G2351" s="215"/>
      <c r="H2351" s="89"/>
      <c r="I2351" s="90"/>
      <c r="J2351" s="12"/>
    </row>
    <row r="2352" spans="3:10" ht="21" hidden="1" customHeight="1" x14ac:dyDescent="0.25">
      <c r="C2352" s="214"/>
      <c r="D2352" s="215"/>
      <c r="E2352" s="215"/>
      <c r="F2352" s="215"/>
      <c r="G2352" s="215"/>
      <c r="H2352" s="89"/>
      <c r="I2352" s="90"/>
      <c r="J2352" s="12"/>
    </row>
    <row r="2353" spans="3:10" ht="21" hidden="1" customHeight="1" x14ac:dyDescent="0.25">
      <c r="C2353" s="214"/>
      <c r="D2353" s="215"/>
      <c r="E2353" s="215"/>
      <c r="F2353" s="215"/>
      <c r="G2353" s="215"/>
      <c r="H2353" s="89"/>
      <c r="I2353" s="90"/>
      <c r="J2353" s="12"/>
    </row>
    <row r="2354" spans="3:10" ht="21" hidden="1" customHeight="1" x14ac:dyDescent="0.25">
      <c r="C2354" s="214"/>
      <c r="D2354" s="215"/>
      <c r="E2354" s="215"/>
      <c r="F2354" s="215"/>
      <c r="G2354" s="215"/>
      <c r="H2354" s="89"/>
      <c r="I2354" s="90"/>
      <c r="J2354" s="12"/>
    </row>
    <row r="2355" spans="3:10" ht="21" hidden="1" customHeight="1" x14ac:dyDescent="0.25">
      <c r="C2355" s="214"/>
      <c r="D2355" s="215"/>
      <c r="E2355" s="215"/>
      <c r="F2355" s="215"/>
      <c r="G2355" s="215"/>
      <c r="H2355" s="89"/>
      <c r="I2355" s="90"/>
      <c r="J2355" s="12"/>
    </row>
    <row r="2356" spans="3:10" ht="21" hidden="1" customHeight="1" x14ac:dyDescent="0.25">
      <c r="C2356" s="214"/>
      <c r="D2356" s="215"/>
      <c r="E2356" s="215"/>
      <c r="F2356" s="215"/>
      <c r="G2356" s="215"/>
      <c r="H2356" s="89"/>
      <c r="I2356" s="90"/>
      <c r="J2356" s="12"/>
    </row>
    <row r="2357" spans="3:10" ht="21" hidden="1" customHeight="1" x14ac:dyDescent="0.25">
      <c r="C2357" s="214"/>
      <c r="D2357" s="215"/>
      <c r="E2357" s="215"/>
      <c r="F2357" s="215"/>
      <c r="G2357" s="215"/>
      <c r="H2357" s="89"/>
      <c r="I2357" s="90"/>
      <c r="J2357" s="12"/>
    </row>
    <row r="2358" spans="3:10" ht="21" hidden="1" customHeight="1" x14ac:dyDescent="0.25">
      <c r="C2358" s="214"/>
      <c r="D2358" s="215"/>
      <c r="E2358" s="215"/>
      <c r="F2358" s="215"/>
      <c r="G2358" s="215"/>
      <c r="H2358" s="89"/>
      <c r="I2358" s="90"/>
      <c r="J2358" s="12"/>
    </row>
    <row r="2359" spans="3:10" ht="21" hidden="1" customHeight="1" x14ac:dyDescent="0.25">
      <c r="C2359" s="214"/>
      <c r="D2359" s="215"/>
      <c r="E2359" s="215"/>
      <c r="F2359" s="215"/>
      <c r="G2359" s="215"/>
      <c r="H2359" s="89"/>
      <c r="I2359" s="90"/>
      <c r="J2359" s="12"/>
    </row>
    <row r="2360" spans="3:10" ht="21" hidden="1" customHeight="1" x14ac:dyDescent="0.25">
      <c r="C2360" s="214"/>
      <c r="D2360" s="215"/>
      <c r="E2360" s="215"/>
      <c r="F2360" s="215"/>
      <c r="G2360" s="215"/>
      <c r="H2360" s="89"/>
      <c r="I2360" s="90"/>
      <c r="J2360" s="12"/>
    </row>
    <row r="2361" spans="3:10" ht="21" hidden="1" customHeight="1" x14ac:dyDescent="0.25">
      <c r="C2361" s="214"/>
      <c r="D2361" s="215"/>
      <c r="E2361" s="215"/>
      <c r="F2361" s="215"/>
      <c r="G2361" s="215"/>
      <c r="H2361" s="89"/>
      <c r="I2361" s="90"/>
      <c r="J2361" s="12"/>
    </row>
    <row r="2362" spans="3:10" ht="21" hidden="1" customHeight="1" x14ac:dyDescent="0.25">
      <c r="C2362" s="214"/>
      <c r="D2362" s="215"/>
      <c r="E2362" s="215"/>
      <c r="F2362" s="215"/>
      <c r="G2362" s="215"/>
      <c r="H2362" s="89"/>
      <c r="I2362" s="90"/>
      <c r="J2362" s="12"/>
    </row>
    <row r="2363" spans="3:10" ht="21" hidden="1" customHeight="1" x14ac:dyDescent="0.25">
      <c r="C2363" s="214"/>
      <c r="D2363" s="215"/>
      <c r="E2363" s="215"/>
      <c r="F2363" s="215"/>
      <c r="G2363" s="215"/>
      <c r="H2363" s="89"/>
      <c r="I2363" s="90"/>
      <c r="J2363" s="12"/>
    </row>
    <row r="2364" spans="3:10" ht="21" hidden="1" customHeight="1" x14ac:dyDescent="0.25">
      <c r="C2364" s="214"/>
      <c r="D2364" s="215"/>
      <c r="E2364" s="215"/>
      <c r="F2364" s="215"/>
      <c r="G2364" s="215"/>
      <c r="H2364" s="89"/>
      <c r="I2364" s="90"/>
      <c r="J2364" s="12"/>
    </row>
    <row r="2365" spans="3:10" ht="21" hidden="1" customHeight="1" x14ac:dyDescent="0.25">
      <c r="C2365" s="214"/>
      <c r="D2365" s="215"/>
      <c r="E2365" s="215"/>
      <c r="F2365" s="215"/>
      <c r="G2365" s="215"/>
      <c r="H2365" s="89"/>
      <c r="I2365" s="90"/>
      <c r="J2365" s="12"/>
    </row>
    <row r="2366" spans="3:10" ht="21" hidden="1" customHeight="1" x14ac:dyDescent="0.25">
      <c r="C2366" s="214"/>
      <c r="D2366" s="215"/>
      <c r="E2366" s="215"/>
      <c r="F2366" s="215"/>
      <c r="G2366" s="215"/>
      <c r="H2366" s="89"/>
      <c r="I2366" s="90"/>
      <c r="J2366" s="12"/>
    </row>
    <row r="2367" spans="3:10" ht="21" hidden="1" customHeight="1" x14ac:dyDescent="0.25">
      <c r="C2367" s="214"/>
      <c r="D2367" s="215"/>
      <c r="E2367" s="215"/>
      <c r="F2367" s="215"/>
      <c r="G2367" s="215"/>
      <c r="H2367" s="89"/>
      <c r="I2367" s="90"/>
      <c r="J2367" s="12"/>
    </row>
    <row r="2368" spans="3:10" ht="21" hidden="1" customHeight="1" x14ac:dyDescent="0.25">
      <c r="C2368" s="214"/>
      <c r="D2368" s="215"/>
      <c r="E2368" s="215"/>
      <c r="F2368" s="215"/>
      <c r="G2368" s="215"/>
      <c r="H2368" s="89"/>
      <c r="I2368" s="90"/>
      <c r="J2368" s="12"/>
    </row>
    <row r="2369" spans="3:10" ht="21" hidden="1" customHeight="1" x14ac:dyDescent="0.25">
      <c r="C2369" s="214"/>
      <c r="D2369" s="215"/>
      <c r="E2369" s="215"/>
      <c r="F2369" s="215"/>
      <c r="G2369" s="215"/>
      <c r="H2369" s="89"/>
      <c r="I2369" s="90"/>
      <c r="J2369" s="12"/>
    </row>
    <row r="2370" spans="3:10" ht="21" hidden="1" customHeight="1" x14ac:dyDescent="0.25">
      <c r="C2370" s="214"/>
      <c r="D2370" s="215"/>
      <c r="E2370" s="215"/>
      <c r="F2370" s="215"/>
      <c r="G2370" s="215"/>
      <c r="H2370" s="89"/>
      <c r="I2370" s="90"/>
      <c r="J2370" s="12"/>
    </row>
    <row r="2371" spans="3:10" ht="21" hidden="1" customHeight="1" x14ac:dyDescent="0.25">
      <c r="C2371" s="214"/>
      <c r="D2371" s="215"/>
      <c r="E2371" s="215"/>
      <c r="F2371" s="215"/>
      <c r="G2371" s="215"/>
      <c r="H2371" s="89"/>
      <c r="I2371" s="90"/>
      <c r="J2371" s="12"/>
    </row>
    <row r="2372" spans="3:10" ht="21" hidden="1" customHeight="1" x14ac:dyDescent="0.25">
      <c r="C2372" s="214"/>
      <c r="D2372" s="215"/>
      <c r="E2372" s="215"/>
      <c r="F2372" s="215"/>
      <c r="G2372" s="215"/>
      <c r="H2372" s="89"/>
      <c r="I2372" s="90"/>
      <c r="J2372" s="12"/>
    </row>
    <row r="2373" spans="3:10" ht="21" hidden="1" customHeight="1" x14ac:dyDescent="0.25">
      <c r="C2373" s="214"/>
      <c r="D2373" s="215"/>
      <c r="E2373" s="215"/>
      <c r="F2373" s="215"/>
      <c r="G2373" s="215"/>
      <c r="H2373" s="89"/>
      <c r="I2373" s="90"/>
      <c r="J2373" s="12"/>
    </row>
    <row r="2374" spans="3:10" ht="21" hidden="1" customHeight="1" x14ac:dyDescent="0.25">
      <c r="C2374" s="214"/>
      <c r="D2374" s="215"/>
      <c r="E2374" s="215"/>
      <c r="F2374" s="215"/>
      <c r="G2374" s="215"/>
      <c r="H2374" s="89"/>
      <c r="I2374" s="90"/>
      <c r="J2374" s="12"/>
    </row>
    <row r="2375" spans="3:10" ht="21" hidden="1" customHeight="1" x14ac:dyDescent="0.25">
      <c r="C2375" s="214"/>
      <c r="D2375" s="215"/>
      <c r="E2375" s="215"/>
      <c r="F2375" s="215"/>
      <c r="G2375" s="215"/>
      <c r="H2375" s="89"/>
      <c r="I2375" s="90"/>
      <c r="J2375" s="12"/>
    </row>
    <row r="2376" spans="3:10" ht="21" hidden="1" customHeight="1" x14ac:dyDescent="0.25">
      <c r="C2376" s="214"/>
      <c r="D2376" s="215"/>
      <c r="E2376" s="215"/>
      <c r="F2376" s="215"/>
      <c r="G2376" s="215"/>
      <c r="H2376" s="89"/>
      <c r="I2376" s="90"/>
      <c r="J2376" s="12"/>
    </row>
    <row r="2377" spans="3:10" ht="21" hidden="1" customHeight="1" x14ac:dyDescent="0.25">
      <c r="C2377" s="214"/>
      <c r="D2377" s="215"/>
      <c r="E2377" s="215"/>
      <c r="F2377" s="215"/>
      <c r="G2377" s="215"/>
      <c r="H2377" s="89"/>
      <c r="I2377" s="90"/>
      <c r="J2377" s="12"/>
    </row>
    <row r="2378" spans="3:10" ht="21" hidden="1" customHeight="1" x14ac:dyDescent="0.25">
      <c r="C2378" s="214"/>
      <c r="D2378" s="215"/>
      <c r="E2378" s="215"/>
      <c r="F2378" s="215"/>
      <c r="G2378" s="215"/>
      <c r="H2378" s="89"/>
      <c r="I2378" s="90"/>
      <c r="J2378" s="12"/>
    </row>
    <row r="2379" spans="3:10" ht="21" hidden="1" customHeight="1" x14ac:dyDescent="0.25">
      <c r="C2379" s="214"/>
      <c r="D2379" s="215"/>
      <c r="E2379" s="215"/>
      <c r="F2379" s="215"/>
      <c r="G2379" s="215"/>
      <c r="H2379" s="89"/>
      <c r="I2379" s="90"/>
      <c r="J2379" s="12"/>
    </row>
    <row r="2380" spans="3:10" ht="21" hidden="1" customHeight="1" x14ac:dyDescent="0.25">
      <c r="C2380" s="214"/>
      <c r="D2380" s="215"/>
      <c r="E2380" s="215"/>
      <c r="F2380" s="215"/>
      <c r="G2380" s="215"/>
      <c r="H2380" s="89"/>
      <c r="I2380" s="90"/>
      <c r="J2380" s="12"/>
    </row>
    <row r="2381" spans="3:10" ht="21" hidden="1" customHeight="1" x14ac:dyDescent="0.25">
      <c r="C2381" s="214"/>
      <c r="D2381" s="215"/>
      <c r="E2381" s="215"/>
      <c r="F2381" s="215"/>
      <c r="G2381" s="215"/>
      <c r="H2381" s="89"/>
      <c r="I2381" s="90"/>
      <c r="J2381" s="12"/>
    </row>
    <row r="2382" spans="3:10" ht="21" hidden="1" customHeight="1" x14ac:dyDescent="0.25">
      <c r="C2382" s="214"/>
      <c r="D2382" s="215"/>
      <c r="E2382" s="215"/>
      <c r="F2382" s="215"/>
      <c r="G2382" s="215"/>
      <c r="H2382" s="89"/>
      <c r="I2382" s="90"/>
      <c r="J2382" s="12"/>
    </row>
    <row r="2383" spans="3:10" ht="21" hidden="1" customHeight="1" x14ac:dyDescent="0.25">
      <c r="C2383" s="214"/>
      <c r="D2383" s="215"/>
      <c r="E2383" s="215"/>
      <c r="F2383" s="215"/>
      <c r="G2383" s="215"/>
      <c r="H2383" s="89"/>
      <c r="I2383" s="90"/>
      <c r="J2383" s="12"/>
    </row>
    <row r="2384" spans="3:10" ht="21" hidden="1" customHeight="1" x14ac:dyDescent="0.25">
      <c r="C2384" s="214"/>
      <c r="D2384" s="215"/>
      <c r="E2384" s="215"/>
      <c r="F2384" s="215"/>
      <c r="G2384" s="215"/>
      <c r="H2384" s="89"/>
      <c r="I2384" s="90"/>
      <c r="J2384" s="12"/>
    </row>
    <row r="2385" spans="3:10" ht="21" hidden="1" customHeight="1" x14ac:dyDescent="0.25">
      <c r="C2385" s="214"/>
      <c r="D2385" s="215"/>
      <c r="E2385" s="215"/>
      <c r="F2385" s="215"/>
      <c r="G2385" s="215"/>
      <c r="H2385" s="89"/>
      <c r="I2385" s="90"/>
      <c r="J2385" s="12"/>
    </row>
    <row r="2386" spans="3:10" ht="21" hidden="1" customHeight="1" x14ac:dyDescent="0.25">
      <c r="C2386" s="214"/>
      <c r="D2386" s="215"/>
      <c r="E2386" s="215"/>
      <c r="F2386" s="215"/>
      <c r="G2386" s="215"/>
      <c r="H2386" s="89"/>
      <c r="I2386" s="90"/>
      <c r="J2386" s="12"/>
    </row>
    <row r="2387" spans="3:10" ht="21" hidden="1" customHeight="1" x14ac:dyDescent="0.25">
      <c r="C2387" s="214"/>
      <c r="D2387" s="215"/>
      <c r="E2387" s="215"/>
      <c r="F2387" s="215"/>
      <c r="G2387" s="215"/>
      <c r="H2387" s="89"/>
      <c r="I2387" s="90"/>
      <c r="J2387" s="12"/>
    </row>
    <row r="2388" spans="3:10" ht="21" hidden="1" customHeight="1" x14ac:dyDescent="0.25">
      <c r="C2388" s="214"/>
      <c r="D2388" s="215"/>
      <c r="E2388" s="215"/>
      <c r="F2388" s="215"/>
      <c r="G2388" s="215"/>
      <c r="H2388" s="89"/>
      <c r="I2388" s="90"/>
      <c r="J2388" s="12"/>
    </row>
    <row r="2389" spans="3:10" ht="21" hidden="1" customHeight="1" x14ac:dyDescent="0.25">
      <c r="C2389" s="214"/>
      <c r="D2389" s="215"/>
      <c r="E2389" s="215"/>
      <c r="F2389" s="215"/>
      <c r="G2389" s="215"/>
      <c r="H2389" s="89"/>
      <c r="I2389" s="90"/>
      <c r="J2389" s="12"/>
    </row>
    <row r="2390" spans="3:10" ht="21" hidden="1" customHeight="1" x14ac:dyDescent="0.25">
      <c r="C2390" s="214"/>
      <c r="D2390" s="215"/>
      <c r="E2390" s="215"/>
      <c r="F2390" s="215"/>
      <c r="G2390" s="215"/>
      <c r="H2390" s="89"/>
      <c r="I2390" s="90"/>
      <c r="J2390" s="12"/>
    </row>
    <row r="2391" spans="3:10" ht="21" hidden="1" customHeight="1" x14ac:dyDescent="0.25">
      <c r="C2391" s="214"/>
      <c r="D2391" s="215"/>
      <c r="E2391" s="215"/>
      <c r="F2391" s="215"/>
      <c r="G2391" s="215"/>
      <c r="H2391" s="89"/>
      <c r="I2391" s="90"/>
      <c r="J2391" s="12"/>
    </row>
    <row r="2392" spans="3:10" ht="21" hidden="1" customHeight="1" x14ac:dyDescent="0.25">
      <c r="C2392" s="214"/>
      <c r="D2392" s="215"/>
      <c r="E2392" s="215"/>
      <c r="F2392" s="215"/>
      <c r="G2392" s="215"/>
      <c r="H2392" s="89"/>
      <c r="I2392" s="90"/>
      <c r="J2392" s="12"/>
    </row>
    <row r="2393" spans="3:10" ht="21" hidden="1" customHeight="1" x14ac:dyDescent="0.25">
      <c r="C2393" s="214"/>
      <c r="D2393" s="215"/>
      <c r="E2393" s="215"/>
      <c r="F2393" s="215"/>
      <c r="G2393" s="215"/>
      <c r="H2393" s="89"/>
      <c r="I2393" s="90"/>
      <c r="J2393" s="12"/>
    </row>
    <row r="2394" spans="3:10" ht="21" hidden="1" customHeight="1" x14ac:dyDescent="0.25">
      <c r="C2394" s="214"/>
      <c r="D2394" s="215"/>
      <c r="E2394" s="215"/>
      <c r="F2394" s="215"/>
      <c r="G2394" s="215"/>
      <c r="H2394" s="89"/>
      <c r="I2394" s="90"/>
      <c r="J2394" s="12"/>
    </row>
    <row r="2395" spans="3:10" ht="21" hidden="1" customHeight="1" x14ac:dyDescent="0.25">
      <c r="C2395" s="214"/>
      <c r="D2395" s="215"/>
      <c r="E2395" s="215"/>
      <c r="F2395" s="215"/>
      <c r="G2395" s="215"/>
      <c r="H2395" s="89"/>
      <c r="I2395" s="90"/>
      <c r="J2395" s="12"/>
    </row>
    <row r="2396" spans="3:10" ht="21" hidden="1" customHeight="1" x14ac:dyDescent="0.25">
      <c r="C2396" s="214"/>
      <c r="D2396" s="215"/>
      <c r="E2396" s="215"/>
      <c r="F2396" s="215"/>
      <c r="G2396" s="215"/>
      <c r="H2396" s="89"/>
      <c r="I2396" s="90"/>
      <c r="J2396" s="12"/>
    </row>
    <row r="2397" spans="3:10" ht="21" hidden="1" customHeight="1" x14ac:dyDescent="0.25">
      <c r="C2397" s="214"/>
      <c r="D2397" s="215"/>
      <c r="E2397" s="215"/>
      <c r="F2397" s="215"/>
      <c r="G2397" s="215"/>
      <c r="H2397" s="89"/>
      <c r="I2397" s="90"/>
      <c r="J2397" s="12"/>
    </row>
    <row r="2398" spans="3:10" ht="21" hidden="1" customHeight="1" x14ac:dyDescent="0.25">
      <c r="C2398" s="214"/>
      <c r="D2398" s="215"/>
      <c r="E2398" s="215"/>
      <c r="F2398" s="215"/>
      <c r="G2398" s="215"/>
      <c r="H2398" s="89"/>
      <c r="I2398" s="90"/>
      <c r="J2398" s="12"/>
    </row>
    <row r="2399" spans="3:10" ht="21" hidden="1" customHeight="1" x14ac:dyDescent="0.25">
      <c r="C2399" s="214"/>
      <c r="D2399" s="215"/>
      <c r="E2399" s="215"/>
      <c r="F2399" s="215"/>
      <c r="G2399" s="215"/>
      <c r="H2399" s="89"/>
      <c r="I2399" s="90"/>
      <c r="J2399" s="12"/>
    </row>
    <row r="2400" spans="3:10" ht="21" hidden="1" customHeight="1" x14ac:dyDescent="0.25">
      <c r="C2400" s="214"/>
      <c r="D2400" s="215"/>
      <c r="E2400" s="215"/>
      <c r="F2400" s="215"/>
      <c r="G2400" s="215"/>
      <c r="H2400" s="89"/>
      <c r="I2400" s="90"/>
      <c r="J2400" s="12"/>
    </row>
    <row r="2401" spans="3:10" ht="21" hidden="1" customHeight="1" x14ac:dyDescent="0.25">
      <c r="C2401" s="214"/>
      <c r="D2401" s="215"/>
      <c r="E2401" s="215"/>
      <c r="F2401" s="215"/>
      <c r="G2401" s="215"/>
      <c r="H2401" s="89"/>
      <c r="I2401" s="90"/>
      <c r="J2401" s="12"/>
    </row>
    <row r="2402" spans="3:10" ht="21" hidden="1" customHeight="1" x14ac:dyDescent="0.25">
      <c r="C2402" s="214"/>
      <c r="D2402" s="215"/>
      <c r="E2402" s="215"/>
      <c r="F2402" s="215"/>
      <c r="G2402" s="215"/>
      <c r="H2402" s="89"/>
      <c r="I2402" s="90"/>
      <c r="J2402" s="12"/>
    </row>
    <row r="2403" spans="3:10" ht="21" hidden="1" customHeight="1" x14ac:dyDescent="0.25">
      <c r="C2403" s="214"/>
      <c r="D2403" s="215"/>
      <c r="E2403" s="215"/>
      <c r="F2403" s="215"/>
      <c r="G2403" s="215"/>
      <c r="H2403" s="89"/>
      <c r="I2403" s="90"/>
      <c r="J2403" s="12"/>
    </row>
    <row r="2404" spans="3:10" ht="21" hidden="1" customHeight="1" x14ac:dyDescent="0.25">
      <c r="C2404" s="214"/>
      <c r="D2404" s="215"/>
      <c r="E2404" s="215"/>
      <c r="F2404" s="215"/>
      <c r="G2404" s="215"/>
      <c r="H2404" s="89"/>
      <c r="I2404" s="90"/>
      <c r="J2404" s="12"/>
    </row>
    <row r="2405" spans="3:10" ht="21" hidden="1" customHeight="1" x14ac:dyDescent="0.25">
      <c r="C2405" s="214"/>
      <c r="D2405" s="215"/>
      <c r="E2405" s="215"/>
      <c r="F2405" s="215"/>
      <c r="G2405" s="215"/>
      <c r="H2405" s="89"/>
      <c r="I2405" s="90"/>
      <c r="J2405" s="12"/>
    </row>
    <row r="2406" spans="3:10" ht="21" hidden="1" customHeight="1" x14ac:dyDescent="0.25">
      <c r="C2406" s="214"/>
      <c r="D2406" s="215"/>
      <c r="E2406" s="215"/>
      <c r="F2406" s="215"/>
      <c r="G2406" s="215"/>
      <c r="H2406" s="89"/>
      <c r="I2406" s="90"/>
      <c r="J2406" s="12"/>
    </row>
    <row r="2407" spans="3:10" ht="21" hidden="1" customHeight="1" x14ac:dyDescent="0.25">
      <c r="C2407" s="214"/>
      <c r="D2407" s="215"/>
      <c r="E2407" s="215"/>
      <c r="F2407" s="215"/>
      <c r="G2407" s="215"/>
      <c r="H2407" s="89"/>
      <c r="I2407" s="90"/>
      <c r="J2407" s="12"/>
    </row>
    <row r="2408" spans="3:10" ht="21" hidden="1" customHeight="1" x14ac:dyDescent="0.25">
      <c r="C2408" s="214"/>
      <c r="D2408" s="215"/>
      <c r="E2408" s="215"/>
      <c r="F2408" s="215"/>
      <c r="G2408" s="215"/>
      <c r="H2408" s="89"/>
      <c r="I2408" s="90"/>
      <c r="J2408" s="12"/>
    </row>
    <row r="2409" spans="3:10" ht="21" hidden="1" customHeight="1" x14ac:dyDescent="0.25">
      <c r="C2409" s="214"/>
      <c r="D2409" s="215"/>
      <c r="E2409" s="215"/>
      <c r="F2409" s="215"/>
      <c r="G2409" s="215"/>
      <c r="H2409" s="89"/>
      <c r="I2409" s="90"/>
      <c r="J2409" s="12"/>
    </row>
    <row r="2410" spans="3:10" ht="21" hidden="1" customHeight="1" x14ac:dyDescent="0.25">
      <c r="C2410" s="214"/>
      <c r="D2410" s="215"/>
      <c r="E2410" s="215"/>
      <c r="F2410" s="215"/>
      <c r="G2410" s="215"/>
      <c r="H2410" s="89"/>
      <c r="I2410" s="90"/>
      <c r="J2410" s="12"/>
    </row>
    <row r="2411" spans="3:10" ht="21" hidden="1" customHeight="1" x14ac:dyDescent="0.25">
      <c r="C2411" s="214"/>
      <c r="D2411" s="215"/>
      <c r="E2411" s="215"/>
      <c r="F2411" s="215"/>
      <c r="G2411" s="215"/>
      <c r="H2411" s="89"/>
      <c r="I2411" s="90"/>
      <c r="J2411" s="12"/>
    </row>
    <row r="2412" spans="3:10" ht="21" hidden="1" customHeight="1" x14ac:dyDescent="0.25">
      <c r="C2412" s="214"/>
      <c r="D2412" s="215"/>
      <c r="E2412" s="215"/>
      <c r="F2412" s="215"/>
      <c r="G2412" s="215"/>
      <c r="H2412" s="89"/>
      <c r="I2412" s="90"/>
      <c r="J2412" s="12"/>
    </row>
    <row r="2413" spans="3:10" ht="21" hidden="1" customHeight="1" x14ac:dyDescent="0.25">
      <c r="C2413" s="214"/>
      <c r="D2413" s="215"/>
      <c r="E2413" s="215"/>
      <c r="F2413" s="215"/>
      <c r="G2413" s="215"/>
      <c r="H2413" s="89"/>
      <c r="I2413" s="90"/>
      <c r="J2413" s="12"/>
    </row>
    <row r="2414" spans="3:10" ht="21" hidden="1" customHeight="1" x14ac:dyDescent="0.25">
      <c r="C2414" s="214"/>
      <c r="D2414" s="215"/>
      <c r="E2414" s="215"/>
      <c r="F2414" s="215"/>
      <c r="G2414" s="215"/>
      <c r="H2414" s="89"/>
      <c r="I2414" s="90"/>
      <c r="J2414" s="12"/>
    </row>
    <row r="2415" spans="3:10" ht="21" hidden="1" customHeight="1" x14ac:dyDescent="0.25">
      <c r="C2415" s="214"/>
      <c r="D2415" s="215"/>
      <c r="E2415" s="215"/>
      <c r="F2415" s="215"/>
      <c r="G2415" s="215"/>
      <c r="H2415" s="89"/>
      <c r="I2415" s="90"/>
      <c r="J2415" s="12"/>
    </row>
    <row r="2416" spans="3:10" ht="21" hidden="1" customHeight="1" x14ac:dyDescent="0.25">
      <c r="C2416" s="214"/>
      <c r="D2416" s="215"/>
      <c r="E2416" s="215"/>
      <c r="F2416" s="215"/>
      <c r="G2416" s="215"/>
      <c r="H2416" s="89"/>
      <c r="I2416" s="90"/>
      <c r="J2416" s="12"/>
    </row>
    <row r="2417" spans="3:10" ht="21" hidden="1" customHeight="1" x14ac:dyDescent="0.25">
      <c r="C2417" s="214"/>
      <c r="D2417" s="215"/>
      <c r="E2417" s="215"/>
      <c r="F2417" s="215"/>
      <c r="G2417" s="215"/>
      <c r="H2417" s="89"/>
      <c r="I2417" s="90"/>
      <c r="J2417" s="12"/>
    </row>
    <row r="2418" spans="3:10" ht="21" hidden="1" customHeight="1" x14ac:dyDescent="0.25">
      <c r="C2418" s="214"/>
      <c r="D2418" s="215"/>
      <c r="E2418" s="215"/>
      <c r="F2418" s="215"/>
      <c r="G2418" s="215"/>
      <c r="H2418" s="89"/>
      <c r="I2418" s="90"/>
      <c r="J2418" s="12"/>
    </row>
    <row r="2419" spans="3:10" ht="21" hidden="1" customHeight="1" x14ac:dyDescent="0.25">
      <c r="C2419" s="214"/>
      <c r="D2419" s="215"/>
      <c r="E2419" s="215"/>
      <c r="F2419" s="215"/>
      <c r="G2419" s="215"/>
      <c r="H2419" s="89"/>
      <c r="I2419" s="90"/>
      <c r="J2419" s="12"/>
    </row>
    <row r="2420" spans="3:10" ht="21" hidden="1" customHeight="1" x14ac:dyDescent="0.25">
      <c r="C2420" s="214"/>
      <c r="D2420" s="215"/>
      <c r="E2420" s="215"/>
      <c r="F2420" s="215"/>
      <c r="G2420" s="215"/>
      <c r="H2420" s="89"/>
      <c r="I2420" s="90"/>
      <c r="J2420" s="12"/>
    </row>
    <row r="2421" spans="3:10" ht="21" hidden="1" customHeight="1" x14ac:dyDescent="0.25">
      <c r="C2421" s="214"/>
      <c r="D2421" s="215"/>
      <c r="E2421" s="215"/>
      <c r="F2421" s="215"/>
      <c r="G2421" s="215"/>
      <c r="H2421" s="89"/>
      <c r="I2421" s="90"/>
      <c r="J2421" s="12"/>
    </row>
    <row r="2422" spans="3:10" ht="21" hidden="1" customHeight="1" x14ac:dyDescent="0.25">
      <c r="C2422" s="214"/>
      <c r="D2422" s="215"/>
      <c r="E2422" s="215"/>
      <c r="F2422" s="215"/>
      <c r="G2422" s="215"/>
      <c r="H2422" s="89"/>
      <c r="I2422" s="90"/>
      <c r="J2422" s="12"/>
    </row>
    <row r="2423" spans="3:10" ht="21" hidden="1" customHeight="1" x14ac:dyDescent="0.25">
      <c r="C2423" s="214"/>
      <c r="D2423" s="215"/>
      <c r="E2423" s="215"/>
      <c r="F2423" s="215"/>
      <c r="G2423" s="215"/>
      <c r="H2423" s="89"/>
      <c r="I2423" s="90"/>
      <c r="J2423" s="12"/>
    </row>
    <row r="2424" spans="3:10" ht="21" hidden="1" customHeight="1" x14ac:dyDescent="0.25">
      <c r="C2424" s="214"/>
      <c r="D2424" s="215"/>
      <c r="E2424" s="215"/>
      <c r="F2424" s="215"/>
      <c r="G2424" s="215"/>
      <c r="H2424" s="89"/>
      <c r="I2424" s="90"/>
      <c r="J2424" s="12"/>
    </row>
    <row r="2425" spans="3:10" ht="21" hidden="1" customHeight="1" x14ac:dyDescent="0.25">
      <c r="C2425" s="214"/>
      <c r="D2425" s="215"/>
      <c r="E2425" s="215"/>
      <c r="F2425" s="215"/>
      <c r="G2425" s="215"/>
      <c r="H2425" s="89"/>
      <c r="I2425" s="90"/>
      <c r="J2425" s="12"/>
    </row>
    <row r="2426" spans="3:10" ht="21" hidden="1" customHeight="1" x14ac:dyDescent="0.25">
      <c r="C2426" s="214"/>
      <c r="D2426" s="215"/>
      <c r="E2426" s="215"/>
      <c r="F2426" s="215"/>
      <c r="G2426" s="215"/>
      <c r="H2426" s="89"/>
      <c r="I2426" s="90"/>
      <c r="J2426" s="12"/>
    </row>
    <row r="2427" spans="3:10" ht="21" hidden="1" customHeight="1" x14ac:dyDescent="0.25">
      <c r="C2427" s="214"/>
      <c r="D2427" s="215"/>
      <c r="E2427" s="215"/>
      <c r="F2427" s="215"/>
      <c r="G2427" s="215"/>
      <c r="H2427" s="89"/>
      <c r="I2427" s="90"/>
      <c r="J2427" s="12"/>
    </row>
    <row r="2428" spans="3:10" ht="21" hidden="1" customHeight="1" x14ac:dyDescent="0.25">
      <c r="C2428" s="214"/>
      <c r="D2428" s="215"/>
      <c r="E2428" s="215"/>
      <c r="F2428" s="215"/>
      <c r="G2428" s="215"/>
      <c r="H2428" s="89"/>
      <c r="I2428" s="90"/>
      <c r="J2428" s="12"/>
    </row>
    <row r="2429" spans="3:10" ht="21" hidden="1" customHeight="1" x14ac:dyDescent="0.25">
      <c r="C2429" s="214"/>
      <c r="D2429" s="215"/>
      <c r="E2429" s="215"/>
      <c r="F2429" s="215"/>
      <c r="G2429" s="215"/>
      <c r="H2429" s="89"/>
      <c r="I2429" s="90"/>
      <c r="J2429" s="12"/>
    </row>
    <row r="2430" spans="3:10" ht="21" hidden="1" customHeight="1" x14ac:dyDescent="0.25">
      <c r="C2430" s="214"/>
      <c r="D2430" s="215"/>
      <c r="E2430" s="215"/>
      <c r="F2430" s="215"/>
      <c r="G2430" s="215"/>
      <c r="H2430" s="89"/>
      <c r="I2430" s="90"/>
      <c r="J2430" s="12"/>
    </row>
    <row r="2431" spans="3:10" ht="21" hidden="1" customHeight="1" x14ac:dyDescent="0.25">
      <c r="C2431" s="214"/>
      <c r="D2431" s="215"/>
      <c r="E2431" s="215"/>
      <c r="F2431" s="215"/>
      <c r="G2431" s="215"/>
      <c r="H2431" s="89"/>
      <c r="I2431" s="90"/>
      <c r="J2431" s="12"/>
    </row>
    <row r="2432" spans="3:10" ht="21" hidden="1" customHeight="1" x14ac:dyDescent="0.25">
      <c r="C2432" s="214"/>
      <c r="D2432" s="215"/>
      <c r="E2432" s="215"/>
      <c r="F2432" s="215"/>
      <c r="G2432" s="215"/>
      <c r="H2432" s="89"/>
      <c r="I2432" s="90"/>
      <c r="J2432" s="12"/>
    </row>
    <row r="2433" spans="3:10" ht="21" hidden="1" customHeight="1" x14ac:dyDescent="0.25">
      <c r="C2433" s="214"/>
      <c r="D2433" s="215"/>
      <c r="E2433" s="215"/>
      <c r="F2433" s="215"/>
      <c r="G2433" s="215"/>
      <c r="H2433" s="89"/>
      <c r="I2433" s="90"/>
      <c r="J2433" s="12"/>
    </row>
    <row r="2434" spans="3:10" ht="21" hidden="1" customHeight="1" x14ac:dyDescent="0.25">
      <c r="C2434" s="214"/>
      <c r="D2434" s="215"/>
      <c r="E2434" s="215"/>
      <c r="F2434" s="215"/>
      <c r="G2434" s="215"/>
      <c r="H2434" s="89"/>
      <c r="I2434" s="90"/>
      <c r="J2434" s="12"/>
    </row>
    <row r="2435" spans="3:10" ht="21" hidden="1" customHeight="1" x14ac:dyDescent="0.25">
      <c r="C2435" s="214"/>
      <c r="D2435" s="215"/>
      <c r="E2435" s="215"/>
      <c r="F2435" s="215"/>
      <c r="G2435" s="215"/>
      <c r="H2435" s="89"/>
      <c r="I2435" s="90"/>
      <c r="J2435" s="12"/>
    </row>
    <row r="2436" spans="3:10" ht="21" hidden="1" customHeight="1" x14ac:dyDescent="0.25">
      <c r="C2436" s="214"/>
      <c r="D2436" s="215"/>
      <c r="E2436" s="215"/>
      <c r="F2436" s="215"/>
      <c r="G2436" s="215"/>
      <c r="H2436" s="89"/>
      <c r="I2436" s="90"/>
      <c r="J2436" s="12"/>
    </row>
    <row r="2437" spans="3:10" ht="21" hidden="1" customHeight="1" x14ac:dyDescent="0.25">
      <c r="C2437" s="214"/>
      <c r="D2437" s="215"/>
      <c r="E2437" s="215"/>
      <c r="F2437" s="215"/>
      <c r="G2437" s="215"/>
      <c r="H2437" s="89"/>
      <c r="I2437" s="90"/>
      <c r="J2437" s="12"/>
    </row>
    <row r="2438" spans="3:10" ht="21" hidden="1" customHeight="1" x14ac:dyDescent="0.25">
      <c r="C2438" s="214"/>
      <c r="D2438" s="215"/>
      <c r="E2438" s="215"/>
      <c r="F2438" s="215"/>
      <c r="G2438" s="215"/>
      <c r="H2438" s="89"/>
      <c r="I2438" s="90"/>
      <c r="J2438" s="12"/>
    </row>
    <row r="2439" spans="3:10" ht="21" hidden="1" customHeight="1" x14ac:dyDescent="0.25">
      <c r="C2439" s="214"/>
      <c r="D2439" s="215"/>
      <c r="E2439" s="215"/>
      <c r="F2439" s="215"/>
      <c r="G2439" s="215"/>
      <c r="H2439" s="89"/>
      <c r="I2439" s="90"/>
      <c r="J2439" s="12"/>
    </row>
    <row r="2440" spans="3:10" ht="21" hidden="1" customHeight="1" x14ac:dyDescent="0.25">
      <c r="C2440" s="214"/>
      <c r="D2440" s="215"/>
      <c r="E2440" s="215"/>
      <c r="F2440" s="215"/>
      <c r="G2440" s="215"/>
      <c r="H2440" s="89"/>
      <c r="I2440" s="90"/>
      <c r="J2440" s="12"/>
    </row>
    <row r="2441" spans="3:10" ht="21" hidden="1" customHeight="1" x14ac:dyDescent="0.25">
      <c r="C2441" s="214"/>
      <c r="D2441" s="215"/>
      <c r="E2441" s="215"/>
      <c r="F2441" s="215"/>
      <c r="G2441" s="215"/>
      <c r="H2441" s="89"/>
      <c r="I2441" s="90"/>
      <c r="J2441" s="12"/>
    </row>
    <row r="2442" spans="3:10" ht="21" hidden="1" customHeight="1" x14ac:dyDescent="0.25">
      <c r="C2442" s="214"/>
      <c r="D2442" s="215"/>
      <c r="E2442" s="215"/>
      <c r="F2442" s="215"/>
      <c r="G2442" s="215"/>
      <c r="H2442" s="89"/>
      <c r="I2442" s="90"/>
      <c r="J2442" s="12"/>
    </row>
    <row r="2443" spans="3:10" ht="21" hidden="1" customHeight="1" x14ac:dyDescent="0.25">
      <c r="C2443" s="214"/>
      <c r="D2443" s="215"/>
      <c r="E2443" s="215"/>
      <c r="F2443" s="215"/>
      <c r="G2443" s="215"/>
      <c r="H2443" s="89"/>
      <c r="I2443" s="90"/>
      <c r="J2443" s="12"/>
    </row>
    <row r="2444" spans="3:10" ht="21" hidden="1" customHeight="1" x14ac:dyDescent="0.25">
      <c r="C2444" s="214"/>
      <c r="D2444" s="215"/>
      <c r="E2444" s="215"/>
      <c r="F2444" s="215"/>
      <c r="G2444" s="215"/>
      <c r="H2444" s="89"/>
      <c r="I2444" s="90"/>
      <c r="J2444" s="12"/>
    </row>
    <row r="2445" spans="3:10" ht="21" hidden="1" customHeight="1" x14ac:dyDescent="0.25">
      <c r="C2445" s="214"/>
      <c r="D2445" s="215"/>
      <c r="E2445" s="215"/>
      <c r="F2445" s="215"/>
      <c r="G2445" s="215"/>
      <c r="H2445" s="89"/>
      <c r="I2445" s="90"/>
      <c r="J2445" s="12"/>
    </row>
    <row r="2446" spans="3:10" ht="21" hidden="1" customHeight="1" x14ac:dyDescent="0.25">
      <c r="C2446" s="214"/>
      <c r="D2446" s="215"/>
      <c r="E2446" s="215"/>
      <c r="F2446" s="215"/>
      <c r="G2446" s="215"/>
      <c r="H2446" s="89"/>
      <c r="I2446" s="90"/>
      <c r="J2446" s="12"/>
    </row>
    <row r="2447" spans="3:10" ht="21" hidden="1" customHeight="1" x14ac:dyDescent="0.25">
      <c r="C2447" s="214"/>
      <c r="D2447" s="215"/>
      <c r="E2447" s="215"/>
      <c r="F2447" s="215"/>
      <c r="G2447" s="215"/>
      <c r="H2447" s="89"/>
      <c r="I2447" s="90"/>
      <c r="J2447" s="12"/>
    </row>
    <row r="2448" spans="3:10" ht="21" hidden="1" customHeight="1" x14ac:dyDescent="0.25">
      <c r="C2448" s="214"/>
      <c r="D2448" s="215"/>
      <c r="E2448" s="215"/>
      <c r="F2448" s="215"/>
      <c r="G2448" s="215"/>
      <c r="H2448" s="89"/>
      <c r="I2448" s="90"/>
      <c r="J2448" s="12"/>
    </row>
    <row r="2449" spans="3:10" ht="21" hidden="1" customHeight="1" x14ac:dyDescent="0.25">
      <c r="C2449" s="214"/>
      <c r="D2449" s="215"/>
      <c r="E2449" s="215"/>
      <c r="F2449" s="215"/>
      <c r="G2449" s="215"/>
      <c r="H2449" s="89"/>
      <c r="I2449" s="90"/>
      <c r="J2449" s="12"/>
    </row>
    <row r="2450" spans="3:10" ht="21" hidden="1" customHeight="1" x14ac:dyDescent="0.25">
      <c r="C2450" s="214"/>
      <c r="D2450" s="215"/>
      <c r="E2450" s="215"/>
      <c r="F2450" s="215"/>
      <c r="G2450" s="215"/>
      <c r="H2450" s="89"/>
      <c r="I2450" s="90"/>
      <c r="J2450" s="12"/>
    </row>
    <row r="2451" spans="3:10" ht="21" hidden="1" customHeight="1" x14ac:dyDescent="0.25">
      <c r="C2451" s="214"/>
      <c r="D2451" s="215"/>
      <c r="E2451" s="215"/>
      <c r="F2451" s="215"/>
      <c r="G2451" s="215"/>
      <c r="H2451" s="89"/>
      <c r="I2451" s="90"/>
      <c r="J2451" s="12"/>
    </row>
    <row r="2452" spans="3:10" ht="21" hidden="1" customHeight="1" x14ac:dyDescent="0.25">
      <c r="C2452" s="214"/>
      <c r="D2452" s="215"/>
      <c r="E2452" s="215"/>
      <c r="F2452" s="215"/>
      <c r="G2452" s="215"/>
      <c r="H2452" s="89"/>
      <c r="I2452" s="90"/>
      <c r="J2452" s="12"/>
    </row>
    <row r="2453" spans="3:10" ht="21" hidden="1" customHeight="1" x14ac:dyDescent="0.25">
      <c r="C2453" s="214"/>
      <c r="D2453" s="215"/>
      <c r="E2453" s="215"/>
      <c r="F2453" s="215"/>
      <c r="G2453" s="215"/>
      <c r="H2453" s="89"/>
      <c r="I2453" s="90"/>
      <c r="J2453" s="12"/>
    </row>
    <row r="2454" spans="3:10" ht="21" hidden="1" customHeight="1" x14ac:dyDescent="0.25">
      <c r="C2454" s="214"/>
      <c r="D2454" s="215"/>
      <c r="E2454" s="215"/>
      <c r="F2454" s="215"/>
      <c r="G2454" s="215"/>
      <c r="H2454" s="89"/>
      <c r="I2454" s="90"/>
      <c r="J2454" s="12"/>
    </row>
    <row r="2455" spans="3:10" ht="21" hidden="1" customHeight="1" x14ac:dyDescent="0.25">
      <c r="C2455" s="214"/>
      <c r="D2455" s="215"/>
      <c r="E2455" s="215"/>
      <c r="F2455" s="215"/>
      <c r="G2455" s="215"/>
      <c r="H2455" s="89"/>
      <c r="I2455" s="90"/>
      <c r="J2455" s="12"/>
    </row>
    <row r="2456" spans="3:10" ht="21" hidden="1" customHeight="1" x14ac:dyDescent="0.25">
      <c r="C2456" s="214"/>
      <c r="D2456" s="215"/>
      <c r="E2456" s="215"/>
      <c r="F2456" s="215"/>
      <c r="G2456" s="215"/>
      <c r="H2456" s="89"/>
      <c r="I2456" s="90"/>
      <c r="J2456" s="12"/>
    </row>
    <row r="2457" spans="3:10" ht="21" hidden="1" customHeight="1" x14ac:dyDescent="0.25">
      <c r="C2457" s="214"/>
      <c r="D2457" s="215"/>
      <c r="E2457" s="215"/>
      <c r="F2457" s="215"/>
      <c r="G2457" s="215"/>
      <c r="H2457" s="89"/>
      <c r="I2457" s="90"/>
      <c r="J2457" s="12"/>
    </row>
    <row r="2458" spans="3:10" ht="21" hidden="1" customHeight="1" x14ac:dyDescent="0.25">
      <c r="C2458" s="214"/>
      <c r="D2458" s="215"/>
      <c r="E2458" s="215"/>
      <c r="F2458" s="215"/>
      <c r="G2458" s="215"/>
      <c r="H2458" s="89"/>
      <c r="I2458" s="90"/>
      <c r="J2458" s="12"/>
    </row>
    <row r="2459" spans="3:10" ht="21" hidden="1" customHeight="1" x14ac:dyDescent="0.25">
      <c r="C2459" s="214"/>
      <c r="D2459" s="215"/>
      <c r="E2459" s="215"/>
      <c r="F2459" s="215"/>
      <c r="G2459" s="215"/>
      <c r="H2459" s="89"/>
      <c r="I2459" s="90"/>
      <c r="J2459" s="12"/>
    </row>
    <row r="2460" spans="3:10" ht="21" hidden="1" customHeight="1" x14ac:dyDescent="0.25">
      <c r="C2460" s="214"/>
      <c r="D2460" s="215"/>
      <c r="E2460" s="215"/>
      <c r="F2460" s="215"/>
      <c r="G2460" s="215"/>
      <c r="H2460" s="89"/>
      <c r="I2460" s="90"/>
      <c r="J2460" s="12"/>
    </row>
    <row r="2461" spans="3:10" ht="21" hidden="1" customHeight="1" x14ac:dyDescent="0.25">
      <c r="C2461" s="214"/>
      <c r="D2461" s="215"/>
      <c r="E2461" s="215"/>
      <c r="F2461" s="215"/>
      <c r="G2461" s="215"/>
      <c r="H2461" s="89"/>
      <c r="I2461" s="90"/>
      <c r="J2461" s="12"/>
    </row>
    <row r="2462" spans="3:10" ht="21" hidden="1" customHeight="1" x14ac:dyDescent="0.25">
      <c r="C2462" s="214"/>
      <c r="D2462" s="215"/>
      <c r="E2462" s="215"/>
      <c r="F2462" s="215"/>
      <c r="G2462" s="215"/>
      <c r="H2462" s="89"/>
      <c r="I2462" s="90"/>
      <c r="J2462" s="12"/>
    </row>
    <row r="2463" spans="3:10" ht="21" hidden="1" customHeight="1" x14ac:dyDescent="0.25">
      <c r="C2463" s="214"/>
      <c r="D2463" s="215"/>
      <c r="E2463" s="215"/>
      <c r="F2463" s="215"/>
      <c r="G2463" s="215"/>
      <c r="H2463" s="89"/>
      <c r="I2463" s="90"/>
      <c r="J2463" s="12"/>
    </row>
    <row r="2464" spans="3:10" ht="21" hidden="1" customHeight="1" x14ac:dyDescent="0.25">
      <c r="C2464" s="214"/>
      <c r="D2464" s="215"/>
      <c r="E2464" s="215"/>
      <c r="F2464" s="215"/>
      <c r="G2464" s="215"/>
      <c r="H2464" s="89"/>
      <c r="I2464" s="90"/>
      <c r="J2464" s="12"/>
    </row>
    <row r="2465" spans="3:10" ht="21" hidden="1" customHeight="1" x14ac:dyDescent="0.25">
      <c r="C2465" s="214"/>
      <c r="D2465" s="215"/>
      <c r="E2465" s="215"/>
      <c r="F2465" s="215"/>
      <c r="G2465" s="215"/>
      <c r="H2465" s="89"/>
      <c r="I2465" s="90"/>
      <c r="J2465" s="12"/>
    </row>
    <row r="2466" spans="3:10" ht="21" hidden="1" customHeight="1" x14ac:dyDescent="0.25">
      <c r="C2466" s="214"/>
      <c r="D2466" s="215"/>
      <c r="E2466" s="215"/>
      <c r="F2466" s="215"/>
      <c r="G2466" s="215"/>
      <c r="H2466" s="89"/>
      <c r="I2466" s="90"/>
      <c r="J2466" s="12"/>
    </row>
    <row r="2467" spans="3:10" ht="21" hidden="1" customHeight="1" x14ac:dyDescent="0.25">
      <c r="C2467" s="214"/>
      <c r="D2467" s="215"/>
      <c r="E2467" s="215"/>
      <c r="F2467" s="215"/>
      <c r="G2467" s="215"/>
      <c r="H2467" s="89"/>
      <c r="I2467" s="90"/>
      <c r="J2467" s="12"/>
    </row>
    <row r="2468" spans="3:10" ht="21" hidden="1" customHeight="1" x14ac:dyDescent="0.25">
      <c r="C2468" s="214"/>
      <c r="D2468" s="215"/>
      <c r="E2468" s="215"/>
      <c r="F2468" s="215"/>
      <c r="G2468" s="215"/>
      <c r="H2468" s="89"/>
      <c r="I2468" s="90"/>
      <c r="J2468" s="12"/>
    </row>
    <row r="2469" spans="3:10" ht="21" hidden="1" customHeight="1" x14ac:dyDescent="0.25">
      <c r="C2469" s="214"/>
      <c r="D2469" s="215"/>
      <c r="E2469" s="215"/>
      <c r="F2469" s="215"/>
      <c r="G2469" s="215"/>
      <c r="H2469" s="89"/>
      <c r="I2469" s="90"/>
      <c r="J2469" s="12"/>
    </row>
    <row r="2470" spans="3:10" ht="21" hidden="1" customHeight="1" x14ac:dyDescent="0.25">
      <c r="C2470" s="214"/>
      <c r="D2470" s="215"/>
      <c r="E2470" s="215"/>
      <c r="F2470" s="215"/>
      <c r="G2470" s="215"/>
      <c r="H2470" s="89"/>
      <c r="I2470" s="90"/>
      <c r="J2470" s="12"/>
    </row>
    <row r="2471" spans="3:10" ht="21" hidden="1" customHeight="1" x14ac:dyDescent="0.25">
      <c r="C2471" s="214"/>
      <c r="D2471" s="215"/>
      <c r="E2471" s="215"/>
      <c r="F2471" s="215"/>
      <c r="G2471" s="215"/>
      <c r="H2471" s="89"/>
      <c r="I2471" s="90"/>
      <c r="J2471" s="12"/>
    </row>
    <row r="2472" spans="3:10" ht="21" hidden="1" customHeight="1" x14ac:dyDescent="0.25">
      <c r="C2472" s="214"/>
      <c r="D2472" s="215"/>
      <c r="E2472" s="215"/>
      <c r="F2472" s="215"/>
      <c r="G2472" s="215"/>
      <c r="H2472" s="89"/>
      <c r="I2472" s="90"/>
      <c r="J2472" s="12"/>
    </row>
    <row r="2473" spans="3:10" ht="21" hidden="1" customHeight="1" x14ac:dyDescent="0.25">
      <c r="C2473" s="214"/>
      <c r="D2473" s="215"/>
      <c r="E2473" s="215"/>
      <c r="F2473" s="215"/>
      <c r="G2473" s="215"/>
      <c r="H2473" s="89"/>
      <c r="I2473" s="90"/>
      <c r="J2473" s="12"/>
    </row>
    <row r="2474" spans="3:10" ht="21" hidden="1" customHeight="1" x14ac:dyDescent="0.25">
      <c r="C2474" s="214"/>
      <c r="D2474" s="215"/>
      <c r="E2474" s="215"/>
      <c r="F2474" s="215"/>
      <c r="G2474" s="215"/>
      <c r="H2474" s="89"/>
      <c r="I2474" s="90"/>
      <c r="J2474" s="12"/>
    </row>
    <row r="2475" spans="3:10" ht="21" hidden="1" customHeight="1" x14ac:dyDescent="0.25">
      <c r="C2475" s="214"/>
      <c r="D2475" s="215"/>
      <c r="E2475" s="215"/>
      <c r="F2475" s="215"/>
      <c r="G2475" s="215"/>
      <c r="H2475" s="89"/>
      <c r="I2475" s="90"/>
      <c r="J2475" s="12"/>
    </row>
    <row r="2476" spans="3:10" ht="21" hidden="1" customHeight="1" x14ac:dyDescent="0.25">
      <c r="C2476" s="214"/>
      <c r="D2476" s="215"/>
      <c r="E2476" s="215"/>
      <c r="F2476" s="215"/>
      <c r="G2476" s="215"/>
      <c r="H2476" s="89"/>
      <c r="I2476" s="90"/>
      <c r="J2476" s="12"/>
    </row>
    <row r="2477" spans="3:10" ht="21" hidden="1" customHeight="1" x14ac:dyDescent="0.25">
      <c r="C2477" s="214"/>
      <c r="D2477" s="215"/>
      <c r="E2477" s="215"/>
      <c r="F2477" s="215"/>
      <c r="G2477" s="215"/>
      <c r="H2477" s="89"/>
      <c r="I2477" s="90"/>
      <c r="J2477" s="12"/>
    </row>
    <row r="2478" spans="3:10" ht="21" hidden="1" customHeight="1" x14ac:dyDescent="0.25">
      <c r="C2478" s="214"/>
      <c r="D2478" s="215"/>
      <c r="E2478" s="215"/>
      <c r="F2478" s="215"/>
      <c r="G2478" s="215"/>
      <c r="H2478" s="89"/>
      <c r="I2478" s="90"/>
      <c r="J2478" s="12"/>
    </row>
    <row r="2479" spans="3:10" ht="21" hidden="1" customHeight="1" x14ac:dyDescent="0.25">
      <c r="C2479" s="214"/>
      <c r="D2479" s="215"/>
      <c r="E2479" s="215"/>
      <c r="F2479" s="215"/>
      <c r="G2479" s="215"/>
      <c r="H2479" s="89"/>
      <c r="I2479" s="90"/>
      <c r="J2479" s="12"/>
    </row>
    <row r="2480" spans="3:10" ht="21" hidden="1" customHeight="1" x14ac:dyDescent="0.25">
      <c r="C2480" s="214"/>
      <c r="D2480" s="215"/>
      <c r="E2480" s="215"/>
      <c r="F2480" s="215"/>
      <c r="G2480" s="215"/>
      <c r="H2480" s="89"/>
      <c r="I2480" s="90"/>
      <c r="J2480" s="12"/>
    </row>
    <row r="2481" spans="3:10" ht="21" hidden="1" customHeight="1" x14ac:dyDescent="0.25">
      <c r="C2481" s="214"/>
      <c r="D2481" s="215"/>
      <c r="E2481" s="215"/>
      <c r="F2481" s="215"/>
      <c r="G2481" s="215"/>
      <c r="H2481" s="89"/>
      <c r="I2481" s="90"/>
      <c r="J2481" s="12"/>
    </row>
    <row r="2482" spans="3:10" ht="21" hidden="1" customHeight="1" x14ac:dyDescent="0.25">
      <c r="C2482" s="214"/>
      <c r="D2482" s="215"/>
      <c r="E2482" s="215"/>
      <c r="F2482" s="215"/>
      <c r="G2482" s="215"/>
      <c r="H2482" s="89"/>
      <c r="I2482" s="90"/>
      <c r="J2482" s="12"/>
    </row>
    <row r="2483" spans="3:10" ht="21" hidden="1" customHeight="1" x14ac:dyDescent="0.25">
      <c r="C2483" s="214"/>
      <c r="D2483" s="215"/>
      <c r="E2483" s="215"/>
      <c r="F2483" s="215"/>
      <c r="G2483" s="215"/>
      <c r="H2483" s="89"/>
      <c r="I2483" s="90"/>
      <c r="J2483" s="12"/>
    </row>
    <row r="2484" spans="3:10" ht="21" hidden="1" customHeight="1" x14ac:dyDescent="0.25">
      <c r="C2484" s="214"/>
      <c r="D2484" s="215"/>
      <c r="E2484" s="215"/>
      <c r="F2484" s="215"/>
      <c r="G2484" s="215"/>
      <c r="H2484" s="89"/>
      <c r="I2484" s="90"/>
      <c r="J2484" s="12"/>
    </row>
    <row r="2485" spans="3:10" ht="21" hidden="1" customHeight="1" x14ac:dyDescent="0.25">
      <c r="C2485" s="214"/>
      <c r="D2485" s="215"/>
      <c r="E2485" s="215"/>
      <c r="F2485" s="215"/>
      <c r="G2485" s="215"/>
      <c r="H2485" s="89"/>
      <c r="I2485" s="90"/>
      <c r="J2485" s="12"/>
    </row>
    <row r="2486" spans="3:10" ht="21" hidden="1" customHeight="1" x14ac:dyDescent="0.25">
      <c r="C2486" s="214"/>
      <c r="D2486" s="215"/>
      <c r="E2486" s="215"/>
      <c r="F2486" s="215"/>
      <c r="G2486" s="215"/>
      <c r="H2486" s="89"/>
      <c r="I2486" s="90"/>
      <c r="J2486" s="12"/>
    </row>
    <row r="2487" spans="3:10" ht="21" hidden="1" customHeight="1" x14ac:dyDescent="0.25">
      <c r="C2487" s="214"/>
      <c r="D2487" s="215"/>
      <c r="E2487" s="215"/>
      <c r="F2487" s="215"/>
      <c r="G2487" s="215"/>
      <c r="H2487" s="89"/>
      <c r="I2487" s="90"/>
      <c r="J2487" s="12"/>
    </row>
    <row r="2488" spans="3:10" ht="21" hidden="1" customHeight="1" x14ac:dyDescent="0.25">
      <c r="C2488" s="214"/>
      <c r="D2488" s="215"/>
      <c r="E2488" s="215"/>
      <c r="F2488" s="215"/>
      <c r="G2488" s="215"/>
      <c r="H2488" s="89"/>
      <c r="I2488" s="90"/>
      <c r="J2488" s="12"/>
    </row>
    <row r="2489" spans="3:10" ht="21" hidden="1" customHeight="1" x14ac:dyDescent="0.25">
      <c r="C2489" s="214"/>
      <c r="D2489" s="215"/>
      <c r="E2489" s="215"/>
      <c r="F2489" s="215"/>
      <c r="G2489" s="215"/>
      <c r="H2489" s="89"/>
      <c r="I2489" s="90"/>
      <c r="J2489" s="12"/>
    </row>
    <row r="2490" spans="3:10" ht="21" hidden="1" customHeight="1" x14ac:dyDescent="0.25">
      <c r="C2490" s="214"/>
      <c r="D2490" s="215"/>
      <c r="E2490" s="215"/>
      <c r="F2490" s="215"/>
      <c r="G2490" s="215"/>
      <c r="H2490" s="89"/>
      <c r="I2490" s="90"/>
      <c r="J2490" s="12"/>
    </row>
    <row r="2491" spans="3:10" ht="21" hidden="1" customHeight="1" x14ac:dyDescent="0.25">
      <c r="C2491" s="214"/>
      <c r="D2491" s="215"/>
      <c r="E2491" s="215"/>
      <c r="F2491" s="215"/>
      <c r="G2491" s="215"/>
      <c r="H2491" s="89"/>
      <c r="I2491" s="90"/>
      <c r="J2491" s="12"/>
    </row>
    <row r="2492" spans="3:10" ht="21" hidden="1" customHeight="1" x14ac:dyDescent="0.25">
      <c r="C2492" s="214"/>
      <c r="D2492" s="215"/>
      <c r="E2492" s="215"/>
      <c r="F2492" s="215"/>
      <c r="G2492" s="215"/>
      <c r="H2492" s="89"/>
      <c r="I2492" s="90"/>
      <c r="J2492" s="12"/>
    </row>
    <row r="2493" spans="3:10" ht="21" hidden="1" customHeight="1" x14ac:dyDescent="0.25">
      <c r="C2493" s="214"/>
      <c r="D2493" s="215"/>
      <c r="E2493" s="215"/>
      <c r="F2493" s="215"/>
      <c r="G2493" s="215"/>
      <c r="H2493" s="89"/>
      <c r="I2493" s="90"/>
      <c r="J2493" s="12"/>
    </row>
    <row r="2494" spans="3:10" ht="21" hidden="1" customHeight="1" x14ac:dyDescent="0.25">
      <c r="C2494" s="214"/>
      <c r="D2494" s="215"/>
      <c r="E2494" s="215"/>
      <c r="F2494" s="215"/>
      <c r="G2494" s="215"/>
      <c r="H2494" s="89"/>
      <c r="I2494" s="90"/>
      <c r="J2494" s="12"/>
    </row>
    <row r="2495" spans="3:10" ht="21" hidden="1" customHeight="1" x14ac:dyDescent="0.25">
      <c r="C2495" s="214"/>
      <c r="D2495" s="215"/>
      <c r="E2495" s="215"/>
      <c r="F2495" s="215"/>
      <c r="G2495" s="215"/>
      <c r="H2495" s="89"/>
      <c r="I2495" s="90"/>
      <c r="J2495" s="12"/>
    </row>
    <row r="2496" spans="3:10" ht="21" hidden="1" customHeight="1" x14ac:dyDescent="0.25">
      <c r="C2496" s="214"/>
      <c r="D2496" s="215"/>
      <c r="E2496" s="215"/>
      <c r="F2496" s="215"/>
      <c r="G2496" s="215"/>
      <c r="H2496" s="89"/>
      <c r="I2496" s="90"/>
      <c r="J2496" s="12"/>
    </row>
    <row r="2497" spans="3:10" ht="21" hidden="1" customHeight="1" x14ac:dyDescent="0.25">
      <c r="C2497" s="214"/>
      <c r="D2497" s="215"/>
      <c r="E2497" s="215"/>
      <c r="F2497" s="215"/>
      <c r="G2497" s="215"/>
      <c r="H2497" s="89"/>
      <c r="I2497" s="90"/>
      <c r="J2497" s="12"/>
    </row>
    <row r="2498" spans="3:10" ht="21" hidden="1" customHeight="1" x14ac:dyDescent="0.25">
      <c r="C2498" s="214"/>
      <c r="D2498" s="215"/>
      <c r="E2498" s="215"/>
      <c r="F2498" s="215"/>
      <c r="G2498" s="215"/>
      <c r="H2498" s="89"/>
      <c r="I2498" s="90"/>
      <c r="J2498" s="12"/>
    </row>
    <row r="2499" spans="3:10" ht="21" hidden="1" customHeight="1" x14ac:dyDescent="0.25">
      <c r="C2499" s="214"/>
      <c r="D2499" s="215"/>
      <c r="E2499" s="215"/>
      <c r="F2499" s="215"/>
      <c r="G2499" s="215"/>
      <c r="H2499" s="89"/>
      <c r="I2499" s="90"/>
      <c r="J2499" s="12"/>
    </row>
    <row r="2500" spans="3:10" ht="21" hidden="1" customHeight="1" x14ac:dyDescent="0.25">
      <c r="C2500" s="214"/>
      <c r="D2500" s="215"/>
      <c r="E2500" s="215"/>
      <c r="F2500" s="215"/>
      <c r="G2500" s="215"/>
      <c r="H2500" s="89"/>
      <c r="I2500" s="90"/>
      <c r="J2500" s="12"/>
    </row>
    <row r="2501" spans="3:10" ht="21" hidden="1" customHeight="1" x14ac:dyDescent="0.25">
      <c r="C2501" s="214"/>
      <c r="D2501" s="215"/>
      <c r="E2501" s="215"/>
      <c r="F2501" s="215"/>
      <c r="G2501" s="215"/>
      <c r="H2501" s="89"/>
      <c r="I2501" s="90"/>
      <c r="J2501" s="12"/>
    </row>
    <row r="2502" spans="3:10" ht="21" hidden="1" customHeight="1" x14ac:dyDescent="0.25">
      <c r="C2502" s="214"/>
      <c r="D2502" s="215"/>
      <c r="E2502" s="215"/>
      <c r="F2502" s="215"/>
      <c r="G2502" s="215"/>
      <c r="H2502" s="89"/>
      <c r="I2502" s="90"/>
      <c r="J2502" s="12"/>
    </row>
    <row r="2503" spans="3:10" ht="21" hidden="1" customHeight="1" x14ac:dyDescent="0.25">
      <c r="C2503" s="214"/>
      <c r="D2503" s="215"/>
      <c r="E2503" s="215"/>
      <c r="F2503" s="215"/>
      <c r="G2503" s="215"/>
      <c r="H2503" s="89"/>
      <c r="I2503" s="90"/>
      <c r="J2503" s="12"/>
    </row>
    <row r="2504" spans="3:10" ht="21" hidden="1" customHeight="1" x14ac:dyDescent="0.25">
      <c r="C2504" s="214"/>
      <c r="D2504" s="215"/>
      <c r="E2504" s="215"/>
      <c r="F2504" s="215"/>
      <c r="G2504" s="215"/>
      <c r="H2504" s="89"/>
      <c r="I2504" s="90"/>
      <c r="J2504" s="12"/>
    </row>
    <row r="2505" spans="3:10" ht="21" hidden="1" customHeight="1" x14ac:dyDescent="0.25">
      <c r="C2505" s="214"/>
      <c r="D2505" s="215"/>
      <c r="E2505" s="215"/>
      <c r="F2505" s="215"/>
      <c r="G2505" s="215"/>
      <c r="H2505" s="89"/>
      <c r="I2505" s="90"/>
      <c r="J2505" s="12"/>
    </row>
    <row r="2506" spans="3:10" ht="21" hidden="1" customHeight="1" x14ac:dyDescent="0.25">
      <c r="C2506" s="214"/>
      <c r="D2506" s="215"/>
      <c r="E2506" s="215"/>
      <c r="F2506" s="215"/>
      <c r="G2506" s="215"/>
      <c r="H2506" s="89"/>
      <c r="I2506" s="90"/>
      <c r="J2506" s="12"/>
    </row>
    <row r="2507" spans="3:10" ht="21" hidden="1" customHeight="1" x14ac:dyDescent="0.25">
      <c r="C2507" s="214"/>
      <c r="D2507" s="215"/>
      <c r="E2507" s="215"/>
      <c r="F2507" s="215"/>
      <c r="G2507" s="215"/>
      <c r="H2507" s="89"/>
      <c r="I2507" s="90"/>
      <c r="J2507" s="12"/>
    </row>
    <row r="2508" spans="3:10" ht="21" hidden="1" customHeight="1" x14ac:dyDescent="0.25">
      <c r="C2508" s="214"/>
      <c r="D2508" s="215"/>
      <c r="E2508" s="215"/>
      <c r="F2508" s="215"/>
      <c r="G2508" s="215"/>
      <c r="H2508" s="89"/>
      <c r="I2508" s="90"/>
      <c r="J2508" s="12"/>
    </row>
    <row r="2509" spans="3:10" ht="21" hidden="1" customHeight="1" x14ac:dyDescent="0.25">
      <c r="C2509" s="214"/>
      <c r="D2509" s="215"/>
      <c r="E2509" s="215"/>
      <c r="F2509" s="215"/>
      <c r="G2509" s="215"/>
      <c r="H2509" s="89"/>
      <c r="I2509" s="90"/>
      <c r="J2509" s="12"/>
    </row>
    <row r="2510" spans="3:10" ht="21" hidden="1" customHeight="1" x14ac:dyDescent="0.25">
      <c r="C2510" s="214"/>
      <c r="D2510" s="215"/>
      <c r="E2510" s="215"/>
      <c r="F2510" s="215"/>
      <c r="G2510" s="215"/>
      <c r="H2510" s="89"/>
      <c r="I2510" s="90"/>
      <c r="J2510" s="12"/>
    </row>
    <row r="2511" spans="3:10" ht="21" hidden="1" customHeight="1" x14ac:dyDescent="0.25">
      <c r="C2511" s="214"/>
      <c r="D2511" s="215"/>
      <c r="E2511" s="215"/>
      <c r="F2511" s="215"/>
      <c r="G2511" s="215"/>
      <c r="H2511" s="89"/>
      <c r="I2511" s="90"/>
      <c r="J2511" s="12"/>
    </row>
    <row r="2512" spans="3:10" ht="21" hidden="1" customHeight="1" x14ac:dyDescent="0.25">
      <c r="C2512" s="214"/>
      <c r="D2512" s="215"/>
      <c r="E2512" s="215"/>
      <c r="F2512" s="215"/>
      <c r="G2512" s="215"/>
      <c r="H2512" s="89"/>
      <c r="I2512" s="90"/>
      <c r="J2512" s="12"/>
    </row>
    <row r="2513" spans="3:10" ht="21" hidden="1" customHeight="1" x14ac:dyDescent="0.25">
      <c r="C2513" s="214"/>
      <c r="D2513" s="215"/>
      <c r="E2513" s="215"/>
      <c r="F2513" s="215"/>
      <c r="G2513" s="215"/>
      <c r="H2513" s="89"/>
      <c r="I2513" s="90"/>
      <c r="J2513" s="12"/>
    </row>
    <row r="2514" spans="3:10" ht="21" hidden="1" customHeight="1" x14ac:dyDescent="0.25">
      <c r="C2514" s="214"/>
      <c r="D2514" s="215"/>
      <c r="E2514" s="215"/>
      <c r="F2514" s="215"/>
      <c r="G2514" s="215"/>
      <c r="H2514" s="89"/>
      <c r="I2514" s="90"/>
      <c r="J2514" s="12"/>
    </row>
    <row r="2515" spans="3:10" ht="21" hidden="1" customHeight="1" x14ac:dyDescent="0.25">
      <c r="C2515" s="214"/>
      <c r="D2515" s="215"/>
      <c r="E2515" s="215"/>
      <c r="F2515" s="215"/>
      <c r="G2515" s="215"/>
      <c r="H2515" s="89"/>
      <c r="I2515" s="90"/>
      <c r="J2515" s="12"/>
    </row>
    <row r="2516" spans="3:10" ht="21" hidden="1" customHeight="1" x14ac:dyDescent="0.25">
      <c r="C2516" s="214"/>
      <c r="D2516" s="215"/>
      <c r="E2516" s="215"/>
      <c r="F2516" s="215"/>
      <c r="G2516" s="215"/>
      <c r="H2516" s="89"/>
      <c r="I2516" s="90"/>
      <c r="J2516" s="12"/>
    </row>
    <row r="2517" spans="3:10" ht="21" hidden="1" customHeight="1" x14ac:dyDescent="0.25">
      <c r="C2517" s="214"/>
      <c r="D2517" s="215"/>
      <c r="E2517" s="215"/>
      <c r="F2517" s="215"/>
      <c r="G2517" s="215"/>
      <c r="H2517" s="89"/>
      <c r="I2517" s="90"/>
      <c r="J2517" s="12"/>
    </row>
    <row r="2518" spans="3:10" ht="21" hidden="1" customHeight="1" x14ac:dyDescent="0.25">
      <c r="C2518" s="214"/>
      <c r="D2518" s="215"/>
      <c r="E2518" s="215"/>
      <c r="F2518" s="215"/>
      <c r="G2518" s="215"/>
      <c r="H2518" s="89"/>
      <c r="I2518" s="90"/>
      <c r="J2518" s="12"/>
    </row>
    <row r="2519" spans="3:10" ht="21" hidden="1" customHeight="1" x14ac:dyDescent="0.25">
      <c r="C2519" s="214"/>
      <c r="D2519" s="215"/>
      <c r="E2519" s="215"/>
      <c r="F2519" s="215"/>
      <c r="G2519" s="215"/>
      <c r="H2519" s="89"/>
      <c r="I2519" s="90"/>
      <c r="J2519" s="12"/>
    </row>
    <row r="2520" spans="3:10" ht="21" hidden="1" customHeight="1" x14ac:dyDescent="0.25">
      <c r="C2520" s="214"/>
      <c r="D2520" s="215"/>
      <c r="E2520" s="215"/>
      <c r="F2520" s="215"/>
      <c r="G2520" s="215"/>
      <c r="H2520" s="89"/>
      <c r="I2520" s="90"/>
      <c r="J2520" s="12"/>
    </row>
    <row r="2521" spans="3:10" ht="21" hidden="1" customHeight="1" x14ac:dyDescent="0.25">
      <c r="C2521" s="214"/>
      <c r="D2521" s="215"/>
      <c r="E2521" s="215"/>
      <c r="F2521" s="215"/>
      <c r="G2521" s="215"/>
      <c r="H2521" s="89"/>
      <c r="I2521" s="90"/>
      <c r="J2521" s="12"/>
    </row>
    <row r="2522" spans="3:10" ht="21" hidden="1" customHeight="1" x14ac:dyDescent="0.25">
      <c r="C2522" s="214"/>
      <c r="D2522" s="215"/>
      <c r="E2522" s="215"/>
      <c r="F2522" s="215"/>
      <c r="G2522" s="215"/>
      <c r="H2522" s="89"/>
      <c r="I2522" s="90"/>
      <c r="J2522" s="12"/>
    </row>
    <row r="2523" spans="3:10" ht="21" hidden="1" customHeight="1" x14ac:dyDescent="0.25">
      <c r="C2523" s="214"/>
      <c r="D2523" s="215"/>
      <c r="E2523" s="215"/>
      <c r="F2523" s="215"/>
      <c r="G2523" s="215"/>
      <c r="H2523" s="89"/>
      <c r="I2523" s="90"/>
      <c r="J2523" s="12"/>
    </row>
    <row r="2524" spans="3:10" ht="21" hidden="1" customHeight="1" x14ac:dyDescent="0.25">
      <c r="C2524" s="214"/>
      <c r="D2524" s="215"/>
      <c r="E2524" s="215"/>
      <c r="F2524" s="215"/>
      <c r="G2524" s="215"/>
      <c r="H2524" s="89"/>
      <c r="I2524" s="90"/>
      <c r="J2524" s="12"/>
    </row>
    <row r="2525" spans="3:10" ht="21" hidden="1" customHeight="1" x14ac:dyDescent="0.25">
      <c r="C2525" s="214"/>
      <c r="D2525" s="215"/>
      <c r="E2525" s="215"/>
      <c r="F2525" s="215"/>
      <c r="G2525" s="215"/>
      <c r="H2525" s="89"/>
      <c r="I2525" s="90"/>
      <c r="J2525" s="12"/>
    </row>
    <row r="2526" spans="3:10" ht="21" hidden="1" customHeight="1" x14ac:dyDescent="0.25">
      <c r="C2526" s="214"/>
      <c r="D2526" s="215"/>
      <c r="E2526" s="215"/>
      <c r="F2526" s="215"/>
      <c r="G2526" s="215"/>
      <c r="H2526" s="89"/>
      <c r="I2526" s="90"/>
      <c r="J2526" s="12"/>
    </row>
    <row r="2527" spans="3:10" ht="21" hidden="1" customHeight="1" x14ac:dyDescent="0.25">
      <c r="C2527" s="214"/>
      <c r="D2527" s="215"/>
      <c r="E2527" s="215"/>
      <c r="F2527" s="215"/>
      <c r="G2527" s="215"/>
      <c r="H2527" s="89"/>
      <c r="I2527" s="90"/>
      <c r="J2527" s="12"/>
    </row>
    <row r="2528" spans="3:10" ht="21" hidden="1" customHeight="1" x14ac:dyDescent="0.25">
      <c r="C2528" s="214"/>
      <c r="D2528" s="215"/>
      <c r="E2528" s="215"/>
      <c r="F2528" s="215"/>
      <c r="G2528" s="215"/>
      <c r="H2528" s="89"/>
      <c r="I2528" s="90"/>
      <c r="J2528" s="12"/>
    </row>
    <row r="2529" spans="3:10" ht="21" hidden="1" customHeight="1" x14ac:dyDescent="0.25">
      <c r="C2529" s="214"/>
      <c r="D2529" s="215"/>
      <c r="E2529" s="215"/>
      <c r="F2529" s="215"/>
      <c r="G2529" s="215"/>
      <c r="H2529" s="89"/>
      <c r="I2529" s="90"/>
      <c r="J2529" s="12"/>
    </row>
    <row r="2530" spans="3:10" ht="21" hidden="1" customHeight="1" x14ac:dyDescent="0.25">
      <c r="C2530" s="214"/>
      <c r="D2530" s="215"/>
      <c r="E2530" s="215"/>
      <c r="F2530" s="215"/>
      <c r="G2530" s="215"/>
      <c r="H2530" s="89"/>
      <c r="I2530" s="90"/>
      <c r="J2530" s="12"/>
    </row>
    <row r="2531" spans="3:10" ht="21" hidden="1" customHeight="1" x14ac:dyDescent="0.25">
      <c r="C2531" s="214"/>
      <c r="D2531" s="215"/>
      <c r="E2531" s="215"/>
      <c r="F2531" s="215"/>
      <c r="G2531" s="215"/>
      <c r="H2531" s="89"/>
      <c r="I2531" s="90"/>
      <c r="J2531" s="12"/>
    </row>
    <row r="2532" spans="3:10" ht="21" hidden="1" customHeight="1" x14ac:dyDescent="0.25">
      <c r="C2532" s="214"/>
      <c r="D2532" s="215"/>
      <c r="E2532" s="215"/>
      <c r="F2532" s="215"/>
      <c r="G2532" s="215"/>
      <c r="H2532" s="89"/>
      <c r="I2532" s="90"/>
      <c r="J2532" s="12"/>
    </row>
    <row r="2533" spans="3:10" ht="21" hidden="1" customHeight="1" x14ac:dyDescent="0.25">
      <c r="C2533" s="214"/>
      <c r="D2533" s="215"/>
      <c r="E2533" s="215"/>
      <c r="F2533" s="215"/>
      <c r="G2533" s="215"/>
      <c r="H2533" s="89"/>
      <c r="I2533" s="90"/>
      <c r="J2533" s="12"/>
    </row>
    <row r="2534" spans="3:10" ht="21" hidden="1" customHeight="1" x14ac:dyDescent="0.25">
      <c r="C2534" s="214"/>
      <c r="D2534" s="215"/>
      <c r="E2534" s="215"/>
      <c r="F2534" s="215"/>
      <c r="G2534" s="215"/>
      <c r="H2534" s="89"/>
      <c r="I2534" s="90"/>
      <c r="J2534" s="12"/>
    </row>
    <row r="2535" spans="3:10" ht="21" hidden="1" customHeight="1" x14ac:dyDescent="0.25">
      <c r="C2535" s="214"/>
      <c r="D2535" s="215"/>
      <c r="E2535" s="215"/>
      <c r="F2535" s="215"/>
      <c r="G2535" s="215"/>
      <c r="H2535" s="89"/>
      <c r="I2535" s="90"/>
      <c r="J2535" s="12"/>
    </row>
    <row r="2536" spans="3:10" ht="21" hidden="1" customHeight="1" x14ac:dyDescent="0.25">
      <c r="C2536" s="214"/>
      <c r="D2536" s="215"/>
      <c r="E2536" s="215"/>
      <c r="F2536" s="215"/>
      <c r="G2536" s="215"/>
      <c r="H2536" s="89"/>
      <c r="I2536" s="90"/>
      <c r="J2536" s="12"/>
    </row>
    <row r="2537" spans="3:10" ht="21" hidden="1" customHeight="1" x14ac:dyDescent="0.25">
      <c r="C2537" s="214"/>
      <c r="D2537" s="215"/>
      <c r="E2537" s="215"/>
      <c r="F2537" s="215"/>
      <c r="G2537" s="215"/>
      <c r="H2537" s="89"/>
      <c r="I2537" s="90"/>
      <c r="J2537" s="12"/>
    </row>
    <row r="2538" spans="3:10" ht="21" hidden="1" customHeight="1" x14ac:dyDescent="0.25">
      <c r="C2538" s="214"/>
      <c r="D2538" s="215"/>
      <c r="E2538" s="215"/>
      <c r="F2538" s="215"/>
      <c r="G2538" s="215"/>
      <c r="H2538" s="89"/>
      <c r="I2538" s="90"/>
      <c r="J2538" s="12"/>
    </row>
    <row r="2539" spans="3:10" ht="21" hidden="1" customHeight="1" x14ac:dyDescent="0.25">
      <c r="C2539" s="214"/>
      <c r="D2539" s="215"/>
      <c r="E2539" s="215"/>
      <c r="F2539" s="215"/>
      <c r="G2539" s="215"/>
      <c r="H2539" s="89"/>
      <c r="I2539" s="90"/>
      <c r="J2539" s="12"/>
    </row>
    <row r="2540" spans="3:10" ht="21" hidden="1" customHeight="1" x14ac:dyDescent="0.25">
      <c r="C2540" s="214"/>
      <c r="D2540" s="215"/>
      <c r="E2540" s="215"/>
      <c r="F2540" s="215"/>
      <c r="G2540" s="215"/>
      <c r="H2540" s="89"/>
      <c r="I2540" s="90"/>
      <c r="J2540" s="12"/>
    </row>
    <row r="2541" spans="3:10" ht="21" hidden="1" customHeight="1" x14ac:dyDescent="0.25">
      <c r="C2541" s="214"/>
      <c r="D2541" s="215"/>
      <c r="E2541" s="215"/>
      <c r="F2541" s="215"/>
      <c r="G2541" s="215"/>
      <c r="H2541" s="89"/>
      <c r="I2541" s="90"/>
      <c r="J2541" s="12"/>
    </row>
    <row r="2542" spans="3:10" ht="21" hidden="1" customHeight="1" x14ac:dyDescent="0.25">
      <c r="C2542" s="214"/>
      <c r="D2542" s="215"/>
      <c r="E2542" s="215"/>
      <c r="F2542" s="215"/>
      <c r="G2542" s="215"/>
      <c r="H2542" s="89"/>
      <c r="I2542" s="90"/>
      <c r="J2542" s="12"/>
    </row>
    <row r="2543" spans="3:10" ht="21" hidden="1" customHeight="1" x14ac:dyDescent="0.25">
      <c r="C2543" s="214"/>
      <c r="D2543" s="215"/>
      <c r="E2543" s="215"/>
      <c r="F2543" s="215"/>
      <c r="G2543" s="215"/>
      <c r="H2543" s="89"/>
      <c r="I2543" s="90"/>
      <c r="J2543" s="12"/>
    </row>
    <row r="2544" spans="3:10" ht="21" hidden="1" customHeight="1" x14ac:dyDescent="0.25">
      <c r="C2544" s="214"/>
      <c r="D2544" s="215"/>
      <c r="E2544" s="215"/>
      <c r="F2544" s="215"/>
      <c r="G2544" s="215"/>
      <c r="H2544" s="89"/>
      <c r="I2544" s="90"/>
      <c r="J2544" s="12"/>
    </row>
    <row r="2545" spans="3:10" ht="21" hidden="1" customHeight="1" x14ac:dyDescent="0.25">
      <c r="C2545" s="214"/>
      <c r="D2545" s="215"/>
      <c r="E2545" s="215"/>
      <c r="F2545" s="215"/>
      <c r="G2545" s="215"/>
      <c r="H2545" s="89"/>
      <c r="I2545" s="90"/>
      <c r="J2545" s="12"/>
    </row>
    <row r="2546" spans="3:10" ht="21" hidden="1" customHeight="1" x14ac:dyDescent="0.25">
      <c r="C2546" s="214"/>
      <c r="D2546" s="215"/>
      <c r="E2546" s="215"/>
      <c r="F2546" s="215"/>
      <c r="G2546" s="215"/>
      <c r="H2546" s="89"/>
      <c r="I2546" s="90"/>
      <c r="J2546" s="12"/>
    </row>
    <row r="2547" spans="3:10" ht="21" hidden="1" customHeight="1" x14ac:dyDescent="0.25">
      <c r="C2547" s="214"/>
      <c r="D2547" s="215"/>
      <c r="E2547" s="215"/>
      <c r="F2547" s="215"/>
      <c r="G2547" s="215"/>
      <c r="H2547" s="89"/>
      <c r="I2547" s="90"/>
      <c r="J2547" s="12"/>
    </row>
    <row r="2548" spans="3:10" ht="21" hidden="1" customHeight="1" x14ac:dyDescent="0.25">
      <c r="C2548" s="214"/>
      <c r="D2548" s="215"/>
      <c r="E2548" s="215"/>
      <c r="F2548" s="215"/>
      <c r="G2548" s="215"/>
      <c r="H2548" s="89"/>
      <c r="I2548" s="90"/>
      <c r="J2548" s="12"/>
    </row>
    <row r="2549" spans="3:10" ht="21" hidden="1" customHeight="1" x14ac:dyDescent="0.25">
      <c r="C2549" s="214"/>
      <c r="D2549" s="215"/>
      <c r="E2549" s="215"/>
      <c r="F2549" s="215"/>
      <c r="G2549" s="215"/>
      <c r="H2549" s="89"/>
      <c r="I2549" s="90"/>
      <c r="J2549" s="12"/>
    </row>
    <row r="2550" spans="3:10" ht="21" hidden="1" customHeight="1" x14ac:dyDescent="0.25">
      <c r="C2550" s="214"/>
      <c r="D2550" s="215"/>
      <c r="E2550" s="215"/>
      <c r="F2550" s="215"/>
      <c r="G2550" s="215"/>
      <c r="H2550" s="89"/>
      <c r="I2550" s="90"/>
      <c r="J2550" s="12"/>
    </row>
    <row r="2551" spans="3:10" ht="21" hidden="1" customHeight="1" x14ac:dyDescent="0.25">
      <c r="C2551" s="214"/>
      <c r="D2551" s="215"/>
      <c r="E2551" s="215"/>
      <c r="F2551" s="215"/>
      <c r="G2551" s="215"/>
      <c r="H2551" s="89"/>
      <c r="I2551" s="90"/>
      <c r="J2551" s="12"/>
    </row>
    <row r="2552" spans="3:10" ht="21" hidden="1" customHeight="1" x14ac:dyDescent="0.25">
      <c r="C2552" s="214"/>
      <c r="D2552" s="215"/>
      <c r="E2552" s="215"/>
      <c r="F2552" s="215"/>
      <c r="G2552" s="215"/>
      <c r="H2552" s="89"/>
      <c r="I2552" s="90"/>
      <c r="J2552" s="12"/>
    </row>
    <row r="2553" spans="3:10" ht="21" hidden="1" customHeight="1" x14ac:dyDescent="0.25">
      <c r="C2553" s="214"/>
      <c r="D2553" s="215"/>
      <c r="E2553" s="215"/>
      <c r="F2553" s="215"/>
      <c r="G2553" s="215"/>
      <c r="H2553" s="89"/>
      <c r="I2553" s="90"/>
      <c r="J2553" s="12"/>
    </row>
    <row r="2554" spans="3:10" ht="21" hidden="1" customHeight="1" x14ac:dyDescent="0.25">
      <c r="C2554" s="214"/>
      <c r="D2554" s="215"/>
      <c r="E2554" s="215"/>
      <c r="F2554" s="215"/>
      <c r="G2554" s="215"/>
      <c r="H2554" s="89"/>
      <c r="I2554" s="90"/>
      <c r="J2554" s="12"/>
    </row>
    <row r="2555" spans="3:10" ht="21" hidden="1" customHeight="1" x14ac:dyDescent="0.25">
      <c r="C2555" s="214"/>
      <c r="D2555" s="215"/>
      <c r="E2555" s="215"/>
      <c r="F2555" s="215"/>
      <c r="G2555" s="215"/>
      <c r="H2555" s="89"/>
      <c r="I2555" s="90"/>
      <c r="J2555" s="12"/>
    </row>
    <row r="2556" spans="3:10" ht="21" hidden="1" customHeight="1" x14ac:dyDescent="0.25">
      <c r="C2556" s="214"/>
      <c r="D2556" s="215"/>
      <c r="E2556" s="215"/>
      <c r="F2556" s="215"/>
      <c r="G2556" s="215"/>
      <c r="H2556" s="89"/>
      <c r="I2556" s="90"/>
      <c r="J2556" s="12"/>
    </row>
    <row r="2557" spans="3:10" ht="21" hidden="1" customHeight="1" x14ac:dyDescent="0.25">
      <c r="C2557" s="214"/>
      <c r="D2557" s="215"/>
      <c r="E2557" s="215"/>
      <c r="F2557" s="215"/>
      <c r="G2557" s="215"/>
      <c r="H2557" s="89"/>
      <c r="I2557" s="90"/>
      <c r="J2557" s="12"/>
    </row>
    <row r="2558" spans="3:10" ht="21" hidden="1" customHeight="1" x14ac:dyDescent="0.25">
      <c r="C2558" s="214"/>
      <c r="D2558" s="215"/>
      <c r="E2558" s="215"/>
      <c r="F2558" s="215"/>
      <c r="G2558" s="215"/>
      <c r="H2558" s="89"/>
      <c r="I2558" s="90"/>
      <c r="J2558" s="12"/>
    </row>
    <row r="2559" spans="3:10" ht="21" hidden="1" customHeight="1" x14ac:dyDescent="0.25">
      <c r="C2559" s="214"/>
      <c r="D2559" s="215"/>
      <c r="E2559" s="215"/>
      <c r="F2559" s="215"/>
      <c r="G2559" s="215"/>
      <c r="H2559" s="89"/>
      <c r="I2559" s="90"/>
      <c r="J2559" s="12"/>
    </row>
    <row r="2560" spans="3:10" ht="21" hidden="1" customHeight="1" x14ac:dyDescent="0.25">
      <c r="C2560" s="214"/>
      <c r="D2560" s="215"/>
      <c r="E2560" s="215"/>
      <c r="F2560" s="215"/>
      <c r="G2560" s="215"/>
      <c r="H2560" s="89"/>
      <c r="I2560" s="90"/>
      <c r="J2560" s="12"/>
    </row>
    <row r="2561" spans="3:10" ht="21" hidden="1" customHeight="1" x14ac:dyDescent="0.25">
      <c r="C2561" s="214"/>
      <c r="D2561" s="215"/>
      <c r="E2561" s="215"/>
      <c r="F2561" s="215"/>
      <c r="G2561" s="215"/>
      <c r="H2561" s="89"/>
      <c r="I2561" s="90"/>
      <c r="J2561" s="12"/>
    </row>
    <row r="2562" spans="3:10" ht="21" hidden="1" customHeight="1" x14ac:dyDescent="0.25">
      <c r="C2562" s="214"/>
      <c r="D2562" s="215"/>
      <c r="E2562" s="215"/>
      <c r="F2562" s="215"/>
      <c r="G2562" s="215"/>
      <c r="H2562" s="89"/>
      <c r="I2562" s="90"/>
      <c r="J2562" s="12"/>
    </row>
    <row r="2563" spans="3:10" ht="21" hidden="1" customHeight="1" x14ac:dyDescent="0.25">
      <c r="C2563" s="214"/>
      <c r="D2563" s="215"/>
      <c r="E2563" s="215"/>
      <c r="F2563" s="215"/>
      <c r="G2563" s="215"/>
      <c r="H2563" s="89"/>
      <c r="I2563" s="90"/>
      <c r="J2563" s="12"/>
    </row>
    <row r="2564" spans="3:10" ht="21" hidden="1" customHeight="1" x14ac:dyDescent="0.25">
      <c r="C2564" s="214"/>
      <c r="D2564" s="215"/>
      <c r="E2564" s="215"/>
      <c r="F2564" s="215"/>
      <c r="G2564" s="215"/>
      <c r="H2564" s="89"/>
      <c r="I2564" s="90"/>
      <c r="J2564" s="12"/>
    </row>
    <row r="2565" spans="3:10" ht="21" hidden="1" customHeight="1" x14ac:dyDescent="0.25">
      <c r="C2565" s="214"/>
      <c r="D2565" s="215"/>
      <c r="E2565" s="215"/>
      <c r="F2565" s="215"/>
      <c r="G2565" s="215"/>
      <c r="H2565" s="89"/>
      <c r="I2565" s="90"/>
      <c r="J2565" s="12"/>
    </row>
    <row r="2566" spans="3:10" ht="21" hidden="1" customHeight="1" x14ac:dyDescent="0.25">
      <c r="C2566" s="214"/>
      <c r="D2566" s="215"/>
      <c r="E2566" s="215"/>
      <c r="F2566" s="215"/>
      <c r="G2566" s="215"/>
      <c r="H2566" s="89"/>
      <c r="I2566" s="90"/>
      <c r="J2566" s="12"/>
    </row>
    <row r="2567" spans="3:10" ht="21" hidden="1" customHeight="1" x14ac:dyDescent="0.25">
      <c r="C2567" s="214"/>
      <c r="D2567" s="215"/>
      <c r="E2567" s="215"/>
      <c r="F2567" s="215"/>
      <c r="G2567" s="215"/>
      <c r="H2567" s="89"/>
      <c r="I2567" s="90"/>
      <c r="J2567" s="12"/>
    </row>
    <row r="2568" spans="3:10" ht="21" hidden="1" customHeight="1" x14ac:dyDescent="0.25">
      <c r="C2568" s="214"/>
      <c r="D2568" s="215"/>
      <c r="E2568" s="215"/>
      <c r="F2568" s="215"/>
      <c r="G2568" s="215"/>
      <c r="H2568" s="89"/>
      <c r="I2568" s="90"/>
      <c r="J2568" s="12"/>
    </row>
    <row r="2569" spans="3:10" ht="21" hidden="1" customHeight="1" x14ac:dyDescent="0.25">
      <c r="C2569" s="214"/>
      <c r="D2569" s="215"/>
      <c r="E2569" s="215"/>
      <c r="F2569" s="215"/>
      <c r="G2569" s="215"/>
      <c r="H2569" s="89"/>
      <c r="I2569" s="90"/>
      <c r="J2569" s="12"/>
    </row>
    <row r="2570" spans="3:10" ht="21" hidden="1" customHeight="1" x14ac:dyDescent="0.25">
      <c r="C2570" s="214"/>
      <c r="D2570" s="215"/>
      <c r="E2570" s="215"/>
      <c r="F2570" s="215"/>
      <c r="G2570" s="215"/>
      <c r="H2570" s="89"/>
      <c r="I2570" s="90"/>
      <c r="J2570" s="12"/>
    </row>
    <row r="2571" spans="3:10" ht="21" hidden="1" customHeight="1" x14ac:dyDescent="0.25">
      <c r="C2571" s="214"/>
      <c r="D2571" s="215"/>
      <c r="E2571" s="215"/>
      <c r="F2571" s="215"/>
      <c r="G2571" s="215"/>
      <c r="H2571" s="89"/>
      <c r="I2571" s="90"/>
      <c r="J2571" s="12"/>
    </row>
    <row r="2572" spans="3:10" ht="21" hidden="1" customHeight="1" x14ac:dyDescent="0.25">
      <c r="C2572" s="214"/>
      <c r="D2572" s="215"/>
      <c r="E2572" s="215"/>
      <c r="F2572" s="215"/>
      <c r="G2572" s="215"/>
      <c r="H2572" s="89"/>
      <c r="I2572" s="90"/>
      <c r="J2572" s="12"/>
    </row>
    <row r="2573" spans="3:10" ht="21" hidden="1" customHeight="1" x14ac:dyDescent="0.25">
      <c r="C2573" s="214"/>
      <c r="D2573" s="215"/>
      <c r="E2573" s="215"/>
      <c r="F2573" s="215"/>
      <c r="G2573" s="215"/>
      <c r="H2573" s="89"/>
      <c r="I2573" s="90"/>
      <c r="J2573" s="12"/>
    </row>
    <row r="2574" spans="3:10" ht="21" hidden="1" customHeight="1" x14ac:dyDescent="0.25">
      <c r="C2574" s="214"/>
      <c r="D2574" s="215"/>
      <c r="E2574" s="215"/>
      <c r="F2574" s="215"/>
      <c r="G2574" s="215"/>
      <c r="H2574" s="89"/>
      <c r="I2574" s="90"/>
      <c r="J2574" s="12"/>
    </row>
    <row r="2575" spans="3:10" ht="21" hidden="1" customHeight="1" x14ac:dyDescent="0.25">
      <c r="C2575" s="214"/>
      <c r="D2575" s="215"/>
      <c r="E2575" s="215"/>
      <c r="F2575" s="215"/>
      <c r="G2575" s="215"/>
      <c r="H2575" s="89"/>
      <c r="I2575" s="90"/>
      <c r="J2575" s="12"/>
    </row>
    <row r="2576" spans="3:10" ht="21" hidden="1" customHeight="1" x14ac:dyDescent="0.25">
      <c r="C2576" s="214"/>
      <c r="D2576" s="215"/>
      <c r="E2576" s="215"/>
      <c r="F2576" s="215"/>
      <c r="G2576" s="215"/>
      <c r="H2576" s="89"/>
      <c r="I2576" s="90"/>
      <c r="J2576" s="12"/>
    </row>
    <row r="2577" spans="3:10" ht="21" hidden="1" customHeight="1" x14ac:dyDescent="0.25">
      <c r="C2577" s="214"/>
      <c r="D2577" s="215"/>
      <c r="E2577" s="215"/>
      <c r="F2577" s="215"/>
      <c r="G2577" s="215"/>
      <c r="H2577" s="89"/>
      <c r="I2577" s="90"/>
      <c r="J2577" s="12"/>
    </row>
    <row r="2578" spans="3:10" ht="21" hidden="1" customHeight="1" x14ac:dyDescent="0.25">
      <c r="C2578" s="214"/>
      <c r="D2578" s="215"/>
      <c r="E2578" s="215"/>
      <c r="F2578" s="215"/>
      <c r="G2578" s="215"/>
      <c r="H2578" s="89"/>
      <c r="I2578" s="90"/>
      <c r="J2578" s="12"/>
    </row>
    <row r="2579" spans="3:10" ht="21" hidden="1" customHeight="1" x14ac:dyDescent="0.25">
      <c r="C2579" s="214"/>
      <c r="D2579" s="215"/>
      <c r="E2579" s="215"/>
      <c r="F2579" s="215"/>
      <c r="G2579" s="215"/>
      <c r="H2579" s="89"/>
      <c r="I2579" s="90"/>
      <c r="J2579" s="12"/>
    </row>
    <row r="2580" spans="3:10" ht="21" hidden="1" customHeight="1" x14ac:dyDescent="0.25">
      <c r="C2580" s="214"/>
      <c r="D2580" s="215"/>
      <c r="E2580" s="215"/>
      <c r="F2580" s="215"/>
      <c r="G2580" s="215"/>
      <c r="H2580" s="89"/>
      <c r="I2580" s="90"/>
      <c r="J2580" s="12"/>
    </row>
    <row r="2581" spans="3:10" ht="21" hidden="1" customHeight="1" x14ac:dyDescent="0.25">
      <c r="C2581" s="214"/>
      <c r="D2581" s="215"/>
      <c r="E2581" s="215"/>
      <c r="F2581" s="215"/>
      <c r="G2581" s="215"/>
      <c r="H2581" s="89"/>
      <c r="I2581" s="90"/>
      <c r="J2581" s="12"/>
    </row>
    <row r="2582" spans="3:10" ht="21" hidden="1" customHeight="1" x14ac:dyDescent="0.25">
      <c r="C2582" s="214"/>
      <c r="D2582" s="215"/>
      <c r="E2582" s="215"/>
      <c r="F2582" s="215"/>
      <c r="G2582" s="215"/>
      <c r="H2582" s="89"/>
      <c r="I2582" s="90"/>
      <c r="J2582" s="12"/>
    </row>
    <row r="2583" spans="3:10" ht="21" hidden="1" customHeight="1" x14ac:dyDescent="0.25">
      <c r="C2583" s="214"/>
      <c r="D2583" s="215"/>
      <c r="E2583" s="215"/>
      <c r="F2583" s="215"/>
      <c r="G2583" s="215"/>
      <c r="H2583" s="89"/>
      <c r="I2583" s="90"/>
      <c r="J2583" s="12"/>
    </row>
    <row r="2584" spans="3:10" ht="21" hidden="1" customHeight="1" x14ac:dyDescent="0.25">
      <c r="C2584" s="214"/>
      <c r="D2584" s="215"/>
      <c r="E2584" s="215"/>
      <c r="F2584" s="215"/>
      <c r="G2584" s="215"/>
      <c r="H2584" s="89"/>
      <c r="I2584" s="90"/>
      <c r="J2584" s="12"/>
    </row>
    <row r="2585" spans="3:10" ht="21" hidden="1" customHeight="1" x14ac:dyDescent="0.25">
      <c r="C2585" s="214"/>
      <c r="D2585" s="215"/>
      <c r="E2585" s="215"/>
      <c r="F2585" s="215"/>
      <c r="G2585" s="215"/>
      <c r="H2585" s="89"/>
      <c r="I2585" s="90"/>
      <c r="J2585" s="12"/>
    </row>
    <row r="2586" spans="3:10" ht="21" hidden="1" customHeight="1" x14ac:dyDescent="0.25">
      <c r="C2586" s="214"/>
      <c r="D2586" s="215"/>
      <c r="E2586" s="215"/>
      <c r="F2586" s="215"/>
      <c r="G2586" s="215"/>
      <c r="H2586" s="89"/>
      <c r="I2586" s="90"/>
      <c r="J2586" s="12"/>
    </row>
    <row r="2587" spans="3:10" ht="21" hidden="1" customHeight="1" x14ac:dyDescent="0.25">
      <c r="C2587" s="214"/>
      <c r="D2587" s="215"/>
      <c r="E2587" s="215"/>
      <c r="F2587" s="215"/>
      <c r="G2587" s="215"/>
      <c r="H2587" s="89"/>
      <c r="I2587" s="90"/>
      <c r="J2587" s="12"/>
    </row>
    <row r="2588" spans="3:10" ht="21" hidden="1" customHeight="1" x14ac:dyDescent="0.25">
      <c r="C2588" s="214"/>
      <c r="D2588" s="215"/>
      <c r="E2588" s="215"/>
      <c r="F2588" s="215"/>
      <c r="G2588" s="215"/>
      <c r="H2588" s="89"/>
      <c r="I2588" s="90"/>
      <c r="J2588" s="12"/>
    </row>
    <row r="2589" spans="3:10" ht="21" hidden="1" customHeight="1" x14ac:dyDescent="0.25">
      <c r="C2589" s="214"/>
      <c r="D2589" s="215"/>
      <c r="E2589" s="215"/>
      <c r="F2589" s="215"/>
      <c r="G2589" s="215"/>
      <c r="H2589" s="89"/>
      <c r="I2589" s="90"/>
      <c r="J2589" s="12"/>
    </row>
    <row r="2590" spans="3:10" ht="21" hidden="1" customHeight="1" x14ac:dyDescent="0.25">
      <c r="C2590" s="214"/>
      <c r="D2590" s="215"/>
      <c r="E2590" s="215"/>
      <c r="F2590" s="215"/>
      <c r="G2590" s="215"/>
      <c r="H2590" s="89"/>
      <c r="I2590" s="90"/>
      <c r="J2590" s="12"/>
    </row>
    <row r="2591" spans="3:10" ht="21" hidden="1" customHeight="1" x14ac:dyDescent="0.25">
      <c r="C2591" s="214"/>
      <c r="D2591" s="215"/>
      <c r="E2591" s="215"/>
      <c r="F2591" s="215"/>
      <c r="G2591" s="215"/>
      <c r="H2591" s="89"/>
      <c r="I2591" s="90"/>
      <c r="J2591" s="12"/>
    </row>
    <row r="2592" spans="3:10" ht="21" hidden="1" customHeight="1" x14ac:dyDescent="0.25">
      <c r="C2592" s="214"/>
      <c r="D2592" s="215"/>
      <c r="E2592" s="215"/>
      <c r="F2592" s="215"/>
      <c r="G2592" s="215"/>
      <c r="H2592" s="89"/>
      <c r="I2592" s="90"/>
      <c r="J2592" s="12"/>
    </row>
    <row r="2593" spans="3:10" ht="21" hidden="1" customHeight="1" x14ac:dyDescent="0.25">
      <c r="C2593" s="214"/>
      <c r="D2593" s="215"/>
      <c r="E2593" s="215"/>
      <c r="F2593" s="215"/>
      <c r="G2593" s="215"/>
      <c r="H2593" s="89"/>
      <c r="I2593" s="90"/>
      <c r="J2593" s="12"/>
    </row>
    <row r="2594" spans="3:10" ht="21" hidden="1" customHeight="1" x14ac:dyDescent="0.25">
      <c r="C2594" s="214"/>
      <c r="D2594" s="215"/>
      <c r="E2594" s="215"/>
      <c r="F2594" s="215"/>
      <c r="G2594" s="215"/>
      <c r="H2594" s="89"/>
      <c r="I2594" s="90"/>
      <c r="J2594" s="12"/>
    </row>
    <row r="2595" spans="3:10" ht="21" hidden="1" customHeight="1" x14ac:dyDescent="0.25">
      <c r="C2595" s="214"/>
      <c r="D2595" s="215"/>
      <c r="E2595" s="215"/>
      <c r="F2595" s="215"/>
      <c r="G2595" s="215"/>
      <c r="H2595" s="89"/>
      <c r="I2595" s="90"/>
      <c r="J2595" s="12"/>
    </row>
    <row r="2596" spans="3:10" ht="21" hidden="1" customHeight="1" x14ac:dyDescent="0.25">
      <c r="C2596" s="214"/>
      <c r="D2596" s="215"/>
      <c r="E2596" s="215"/>
      <c r="F2596" s="215"/>
      <c r="G2596" s="215"/>
      <c r="H2596" s="89"/>
      <c r="I2596" s="90"/>
      <c r="J2596" s="12"/>
    </row>
    <row r="2597" spans="3:10" ht="21" hidden="1" customHeight="1" x14ac:dyDescent="0.25">
      <c r="C2597" s="214"/>
      <c r="D2597" s="215"/>
      <c r="E2597" s="215"/>
      <c r="F2597" s="215"/>
      <c r="G2597" s="215"/>
      <c r="H2597" s="89"/>
      <c r="I2597" s="90"/>
      <c r="J2597" s="12"/>
    </row>
    <row r="2598" spans="3:10" ht="21" hidden="1" customHeight="1" x14ac:dyDescent="0.25">
      <c r="C2598" s="214"/>
      <c r="D2598" s="215"/>
      <c r="E2598" s="215"/>
      <c r="F2598" s="215"/>
      <c r="G2598" s="215"/>
      <c r="H2598" s="89"/>
      <c r="I2598" s="90"/>
      <c r="J2598" s="12"/>
    </row>
    <row r="2599" spans="3:10" ht="21" hidden="1" customHeight="1" x14ac:dyDescent="0.25">
      <c r="C2599" s="214"/>
      <c r="D2599" s="215"/>
      <c r="E2599" s="215"/>
      <c r="F2599" s="215"/>
      <c r="G2599" s="215"/>
      <c r="H2599" s="89"/>
      <c r="I2599" s="90"/>
      <c r="J2599" s="12"/>
    </row>
    <row r="2600" spans="3:10" ht="21" hidden="1" customHeight="1" x14ac:dyDescent="0.25">
      <c r="C2600" s="214"/>
      <c r="D2600" s="215"/>
      <c r="E2600" s="215"/>
      <c r="F2600" s="215"/>
      <c r="G2600" s="215"/>
      <c r="H2600" s="89"/>
      <c r="I2600" s="90"/>
      <c r="J2600" s="12"/>
    </row>
    <row r="2601" spans="3:10" ht="21" hidden="1" customHeight="1" x14ac:dyDescent="0.25">
      <c r="C2601" s="214"/>
      <c r="D2601" s="215"/>
      <c r="E2601" s="215"/>
      <c r="F2601" s="215"/>
      <c r="G2601" s="215"/>
      <c r="H2601" s="89"/>
      <c r="I2601" s="90"/>
      <c r="J2601" s="12"/>
    </row>
    <row r="2602" spans="3:10" ht="21" hidden="1" customHeight="1" x14ac:dyDescent="0.25">
      <c r="C2602" s="214"/>
      <c r="D2602" s="215"/>
      <c r="E2602" s="215"/>
      <c r="F2602" s="215"/>
      <c r="G2602" s="215"/>
      <c r="H2602" s="89"/>
      <c r="I2602" s="90"/>
      <c r="J2602" s="12"/>
    </row>
    <row r="2603" spans="3:10" ht="21" hidden="1" customHeight="1" x14ac:dyDescent="0.25">
      <c r="C2603" s="214"/>
      <c r="D2603" s="215"/>
      <c r="E2603" s="215"/>
      <c r="F2603" s="215"/>
      <c r="G2603" s="215"/>
      <c r="H2603" s="89"/>
      <c r="I2603" s="90"/>
      <c r="J2603" s="12"/>
    </row>
    <row r="2604" spans="3:10" ht="21" hidden="1" customHeight="1" x14ac:dyDescent="0.25">
      <c r="C2604" s="214"/>
      <c r="D2604" s="215"/>
      <c r="E2604" s="215"/>
      <c r="F2604" s="215"/>
      <c r="G2604" s="215"/>
      <c r="H2604" s="89"/>
      <c r="I2604" s="90"/>
      <c r="J2604" s="12"/>
    </row>
    <row r="2605" spans="3:10" ht="21" hidden="1" customHeight="1" x14ac:dyDescent="0.25">
      <c r="C2605" s="214"/>
      <c r="D2605" s="215"/>
      <c r="E2605" s="215"/>
      <c r="F2605" s="215"/>
      <c r="G2605" s="215"/>
      <c r="H2605" s="89"/>
      <c r="I2605" s="90"/>
      <c r="J2605" s="12"/>
    </row>
    <row r="2606" spans="3:10" ht="21" hidden="1" customHeight="1" x14ac:dyDescent="0.25">
      <c r="C2606" s="214"/>
      <c r="D2606" s="215"/>
      <c r="E2606" s="215"/>
      <c r="F2606" s="215"/>
      <c r="G2606" s="215"/>
      <c r="H2606" s="89"/>
      <c r="I2606" s="90"/>
      <c r="J2606" s="12"/>
    </row>
    <row r="2607" spans="3:10" ht="21" hidden="1" customHeight="1" x14ac:dyDescent="0.25">
      <c r="C2607" s="214"/>
      <c r="D2607" s="215"/>
      <c r="E2607" s="215"/>
      <c r="F2607" s="215"/>
      <c r="G2607" s="215"/>
      <c r="H2607" s="89"/>
      <c r="I2607" s="90"/>
      <c r="J2607" s="12"/>
    </row>
    <row r="2608" spans="3:10" ht="21" hidden="1" customHeight="1" x14ac:dyDescent="0.25">
      <c r="C2608" s="214"/>
      <c r="D2608" s="215"/>
      <c r="E2608" s="215"/>
      <c r="F2608" s="215"/>
      <c r="G2608" s="215"/>
      <c r="H2608" s="89"/>
      <c r="I2608" s="90"/>
      <c r="J2608" s="12"/>
    </row>
    <row r="2609" spans="3:10" ht="21" hidden="1" customHeight="1" x14ac:dyDescent="0.25">
      <c r="C2609" s="214"/>
      <c r="D2609" s="215"/>
      <c r="E2609" s="215"/>
      <c r="F2609" s="215"/>
      <c r="G2609" s="215"/>
      <c r="H2609" s="89"/>
      <c r="I2609" s="90"/>
      <c r="J2609" s="12"/>
    </row>
    <row r="2610" spans="3:10" ht="21" hidden="1" customHeight="1" x14ac:dyDescent="0.25">
      <c r="C2610" s="214"/>
      <c r="D2610" s="215"/>
      <c r="E2610" s="215"/>
      <c r="F2610" s="215"/>
      <c r="G2610" s="215"/>
      <c r="H2610" s="89"/>
      <c r="I2610" s="90"/>
      <c r="J2610" s="12"/>
    </row>
    <row r="2611" spans="3:10" ht="21" hidden="1" customHeight="1" x14ac:dyDescent="0.25">
      <c r="C2611" s="214"/>
      <c r="D2611" s="215"/>
      <c r="E2611" s="215"/>
      <c r="F2611" s="215"/>
      <c r="G2611" s="215"/>
      <c r="H2611" s="89"/>
      <c r="I2611" s="90"/>
      <c r="J2611" s="12"/>
    </row>
    <row r="2612" spans="3:10" ht="21" hidden="1" customHeight="1" x14ac:dyDescent="0.25">
      <c r="C2612" s="214"/>
      <c r="D2612" s="215"/>
      <c r="E2612" s="215"/>
      <c r="F2612" s="215"/>
      <c r="G2612" s="215"/>
      <c r="H2612" s="89"/>
      <c r="I2612" s="90"/>
      <c r="J2612" s="12"/>
    </row>
    <row r="2613" spans="3:10" ht="21" hidden="1" customHeight="1" x14ac:dyDescent="0.25">
      <c r="C2613" s="214"/>
      <c r="D2613" s="215"/>
      <c r="E2613" s="215"/>
      <c r="F2613" s="215"/>
      <c r="G2613" s="215"/>
      <c r="H2613" s="89"/>
      <c r="I2613" s="90"/>
      <c r="J2613" s="12"/>
    </row>
    <row r="2614" spans="3:10" ht="21" hidden="1" customHeight="1" x14ac:dyDescent="0.25">
      <c r="C2614" s="214"/>
      <c r="D2614" s="215"/>
      <c r="E2614" s="215"/>
      <c r="F2614" s="215"/>
      <c r="G2614" s="215"/>
      <c r="H2614" s="89"/>
      <c r="I2614" s="90"/>
      <c r="J2614" s="12"/>
    </row>
    <row r="2615" spans="3:10" ht="21" hidden="1" customHeight="1" x14ac:dyDescent="0.25">
      <c r="C2615" s="214"/>
      <c r="D2615" s="215"/>
      <c r="E2615" s="215"/>
      <c r="F2615" s="215"/>
      <c r="G2615" s="215"/>
      <c r="H2615" s="89"/>
      <c r="I2615" s="90"/>
      <c r="J2615" s="12"/>
    </row>
    <row r="2616" spans="3:10" ht="21" hidden="1" customHeight="1" x14ac:dyDescent="0.25">
      <c r="C2616" s="214"/>
      <c r="D2616" s="215"/>
      <c r="E2616" s="215"/>
      <c r="F2616" s="215"/>
      <c r="G2616" s="215"/>
      <c r="H2616" s="89"/>
      <c r="I2616" s="90"/>
      <c r="J2616" s="12"/>
    </row>
    <row r="2617" spans="3:10" ht="21" hidden="1" customHeight="1" x14ac:dyDescent="0.25">
      <c r="C2617" s="214"/>
      <c r="D2617" s="215"/>
      <c r="E2617" s="215"/>
      <c r="F2617" s="215"/>
      <c r="G2617" s="215"/>
      <c r="H2617" s="89"/>
      <c r="I2617" s="90"/>
      <c r="J2617" s="12"/>
    </row>
    <row r="2618" spans="3:10" ht="21" hidden="1" customHeight="1" x14ac:dyDescent="0.25">
      <c r="C2618" s="214"/>
      <c r="D2618" s="215"/>
      <c r="E2618" s="215"/>
      <c r="F2618" s="215"/>
      <c r="G2618" s="215"/>
      <c r="H2618" s="89"/>
      <c r="I2618" s="90"/>
      <c r="J2618" s="12"/>
    </row>
    <row r="2619" spans="3:10" ht="21" hidden="1" customHeight="1" x14ac:dyDescent="0.25">
      <c r="C2619" s="214"/>
      <c r="D2619" s="215"/>
      <c r="E2619" s="215"/>
      <c r="F2619" s="215"/>
      <c r="G2619" s="215"/>
      <c r="H2619" s="89"/>
      <c r="I2619" s="90"/>
      <c r="J2619" s="12"/>
    </row>
    <row r="2620" spans="3:10" ht="21" hidden="1" customHeight="1" x14ac:dyDescent="0.25">
      <c r="C2620" s="214"/>
      <c r="D2620" s="215"/>
      <c r="E2620" s="215"/>
      <c r="F2620" s="215"/>
      <c r="G2620" s="215"/>
      <c r="H2620" s="89"/>
      <c r="I2620" s="90"/>
      <c r="J2620" s="12"/>
    </row>
    <row r="2621" spans="3:10" ht="21" hidden="1" customHeight="1" x14ac:dyDescent="0.25">
      <c r="C2621" s="214"/>
      <c r="D2621" s="215"/>
      <c r="E2621" s="215"/>
      <c r="F2621" s="215"/>
      <c r="G2621" s="215"/>
      <c r="H2621" s="89"/>
      <c r="I2621" s="90"/>
      <c r="J2621" s="12"/>
    </row>
    <row r="2622" spans="3:10" ht="21" hidden="1" customHeight="1" x14ac:dyDescent="0.25">
      <c r="C2622" s="214"/>
      <c r="D2622" s="215"/>
      <c r="E2622" s="215"/>
      <c r="F2622" s="215"/>
      <c r="G2622" s="215"/>
      <c r="H2622" s="89"/>
      <c r="I2622" s="90"/>
      <c r="J2622" s="12"/>
    </row>
    <row r="2623" spans="3:10" ht="21" hidden="1" customHeight="1" x14ac:dyDescent="0.25">
      <c r="C2623" s="214"/>
      <c r="D2623" s="215"/>
      <c r="E2623" s="215"/>
      <c r="F2623" s="215"/>
      <c r="G2623" s="215"/>
      <c r="H2623" s="89"/>
      <c r="I2623" s="90"/>
      <c r="J2623" s="12"/>
    </row>
    <row r="2624" spans="3:10" ht="21" hidden="1" customHeight="1" x14ac:dyDescent="0.25">
      <c r="C2624" s="214"/>
      <c r="D2624" s="215"/>
      <c r="E2624" s="215"/>
      <c r="F2624" s="215"/>
      <c r="G2624" s="215"/>
      <c r="H2624" s="89"/>
      <c r="I2624" s="90"/>
      <c r="J2624" s="12"/>
    </row>
    <row r="2625" spans="3:10" ht="21" hidden="1" customHeight="1" x14ac:dyDescent="0.25">
      <c r="C2625" s="214"/>
      <c r="D2625" s="215"/>
      <c r="E2625" s="215"/>
      <c r="F2625" s="215"/>
      <c r="G2625" s="215"/>
      <c r="H2625" s="89"/>
      <c r="I2625" s="90"/>
      <c r="J2625" s="12"/>
    </row>
    <row r="2626" spans="3:10" ht="21" hidden="1" customHeight="1" x14ac:dyDescent="0.25">
      <c r="C2626" s="214"/>
      <c r="D2626" s="215"/>
      <c r="E2626" s="215"/>
      <c r="F2626" s="215"/>
      <c r="G2626" s="215"/>
      <c r="H2626" s="89"/>
      <c r="I2626" s="90"/>
      <c r="J2626" s="12"/>
    </row>
    <row r="2627" spans="3:10" ht="21" hidden="1" customHeight="1" x14ac:dyDescent="0.25">
      <c r="C2627" s="214"/>
      <c r="D2627" s="215"/>
      <c r="E2627" s="215"/>
      <c r="F2627" s="215"/>
      <c r="G2627" s="215"/>
      <c r="H2627" s="89"/>
      <c r="I2627" s="90"/>
      <c r="J2627" s="12"/>
    </row>
    <row r="2628" spans="3:10" ht="21" hidden="1" customHeight="1" x14ac:dyDescent="0.25">
      <c r="C2628" s="214"/>
      <c r="D2628" s="215"/>
      <c r="E2628" s="215"/>
      <c r="F2628" s="215"/>
      <c r="G2628" s="215"/>
      <c r="H2628" s="89"/>
      <c r="I2628" s="90"/>
      <c r="J2628" s="12"/>
    </row>
    <row r="2629" spans="3:10" ht="21" hidden="1" customHeight="1" x14ac:dyDescent="0.25">
      <c r="C2629" s="214"/>
      <c r="D2629" s="215"/>
      <c r="E2629" s="215"/>
      <c r="F2629" s="215"/>
      <c r="G2629" s="215"/>
      <c r="H2629" s="89"/>
      <c r="I2629" s="90"/>
      <c r="J2629" s="12"/>
    </row>
    <row r="2630" spans="3:10" ht="21" hidden="1" customHeight="1" x14ac:dyDescent="0.25">
      <c r="C2630" s="214"/>
      <c r="D2630" s="215"/>
      <c r="E2630" s="215"/>
      <c r="F2630" s="215"/>
      <c r="G2630" s="215"/>
      <c r="H2630" s="89"/>
      <c r="I2630" s="90"/>
      <c r="J2630" s="12"/>
    </row>
    <row r="2631" spans="3:10" ht="21" hidden="1" customHeight="1" x14ac:dyDescent="0.25">
      <c r="C2631" s="214"/>
      <c r="D2631" s="215"/>
      <c r="E2631" s="215"/>
      <c r="F2631" s="215"/>
      <c r="G2631" s="215"/>
      <c r="H2631" s="89"/>
      <c r="I2631" s="90"/>
      <c r="J2631" s="12"/>
    </row>
    <row r="2632" spans="3:10" ht="21" hidden="1" customHeight="1" x14ac:dyDescent="0.25">
      <c r="C2632" s="214"/>
      <c r="D2632" s="215"/>
      <c r="E2632" s="215"/>
      <c r="F2632" s="215"/>
      <c r="G2632" s="215"/>
      <c r="H2632" s="89"/>
      <c r="I2632" s="90"/>
      <c r="J2632" s="12"/>
    </row>
    <row r="2633" spans="3:10" ht="21" hidden="1" customHeight="1" x14ac:dyDescent="0.25">
      <c r="C2633" s="214"/>
      <c r="D2633" s="215"/>
      <c r="E2633" s="215"/>
      <c r="F2633" s="215"/>
      <c r="G2633" s="215"/>
      <c r="H2633" s="89"/>
      <c r="I2633" s="90"/>
      <c r="J2633" s="12"/>
    </row>
    <row r="2634" spans="3:10" ht="21" hidden="1" customHeight="1" x14ac:dyDescent="0.25">
      <c r="C2634" s="214"/>
      <c r="D2634" s="215"/>
      <c r="E2634" s="215"/>
      <c r="F2634" s="215"/>
      <c r="G2634" s="215"/>
      <c r="H2634" s="89"/>
      <c r="I2634" s="90"/>
      <c r="J2634" s="12"/>
    </row>
    <row r="2635" spans="3:10" ht="21" hidden="1" customHeight="1" x14ac:dyDescent="0.25">
      <c r="C2635" s="214"/>
      <c r="D2635" s="215"/>
      <c r="E2635" s="215"/>
      <c r="F2635" s="215"/>
      <c r="G2635" s="215"/>
      <c r="H2635" s="89"/>
      <c r="I2635" s="90"/>
      <c r="J2635" s="12"/>
    </row>
    <row r="2636" spans="3:10" ht="21" hidden="1" customHeight="1" x14ac:dyDescent="0.25">
      <c r="C2636" s="214"/>
      <c r="D2636" s="215"/>
      <c r="E2636" s="215"/>
      <c r="F2636" s="215"/>
      <c r="G2636" s="215"/>
      <c r="H2636" s="89"/>
      <c r="I2636" s="90"/>
      <c r="J2636" s="12"/>
    </row>
    <row r="2637" spans="3:10" ht="21" hidden="1" customHeight="1" x14ac:dyDescent="0.25">
      <c r="C2637" s="214"/>
      <c r="D2637" s="215"/>
      <c r="E2637" s="215"/>
      <c r="F2637" s="215"/>
      <c r="G2637" s="215"/>
      <c r="H2637" s="89"/>
      <c r="I2637" s="90"/>
      <c r="J2637" s="12"/>
    </row>
    <row r="2638" spans="3:10" ht="21" hidden="1" customHeight="1" x14ac:dyDescent="0.25">
      <c r="C2638" s="214"/>
      <c r="D2638" s="215"/>
      <c r="E2638" s="215"/>
      <c r="F2638" s="215"/>
      <c r="G2638" s="215"/>
      <c r="H2638" s="89"/>
      <c r="I2638" s="90"/>
      <c r="J2638" s="12"/>
    </row>
    <row r="2639" spans="3:10" ht="21" hidden="1" customHeight="1" x14ac:dyDescent="0.25">
      <c r="C2639" s="214"/>
      <c r="D2639" s="215"/>
      <c r="E2639" s="215"/>
      <c r="F2639" s="215"/>
      <c r="G2639" s="215"/>
      <c r="H2639" s="89"/>
      <c r="I2639" s="90"/>
      <c r="J2639" s="12"/>
    </row>
    <row r="2640" spans="3:10" ht="21" hidden="1" customHeight="1" x14ac:dyDescent="0.25">
      <c r="C2640" s="214"/>
      <c r="D2640" s="215"/>
      <c r="E2640" s="215"/>
      <c r="F2640" s="215"/>
      <c r="G2640" s="215"/>
      <c r="H2640" s="89"/>
      <c r="I2640" s="90"/>
      <c r="J2640" s="12"/>
    </row>
    <row r="2641" spans="3:10" ht="21" hidden="1" customHeight="1" x14ac:dyDescent="0.25">
      <c r="C2641" s="214"/>
      <c r="D2641" s="215"/>
      <c r="E2641" s="215"/>
      <c r="F2641" s="215"/>
      <c r="G2641" s="215"/>
      <c r="H2641" s="89"/>
      <c r="I2641" s="90"/>
      <c r="J2641" s="12"/>
    </row>
    <row r="2642" spans="3:10" ht="21" hidden="1" customHeight="1" x14ac:dyDescent="0.25">
      <c r="C2642" s="214"/>
      <c r="D2642" s="215"/>
      <c r="E2642" s="215"/>
      <c r="F2642" s="215"/>
      <c r="G2642" s="215"/>
      <c r="H2642" s="89"/>
      <c r="I2642" s="90"/>
      <c r="J2642" s="12"/>
    </row>
    <row r="2643" spans="3:10" ht="21" hidden="1" customHeight="1" x14ac:dyDescent="0.25">
      <c r="C2643" s="214"/>
      <c r="D2643" s="215"/>
      <c r="E2643" s="215"/>
      <c r="F2643" s="215"/>
      <c r="G2643" s="215"/>
      <c r="H2643" s="89"/>
      <c r="I2643" s="90"/>
      <c r="J2643" s="12"/>
    </row>
    <row r="2644" spans="3:10" ht="21" hidden="1" customHeight="1" x14ac:dyDescent="0.25">
      <c r="C2644" s="214"/>
      <c r="D2644" s="215"/>
      <c r="E2644" s="215"/>
      <c r="F2644" s="215"/>
      <c r="G2644" s="215"/>
      <c r="H2644" s="89"/>
      <c r="I2644" s="90"/>
      <c r="J2644" s="12"/>
    </row>
    <row r="2645" spans="3:10" ht="21" hidden="1" customHeight="1" x14ac:dyDescent="0.25">
      <c r="C2645" s="214"/>
      <c r="D2645" s="215"/>
      <c r="E2645" s="215"/>
      <c r="F2645" s="215"/>
      <c r="G2645" s="215"/>
      <c r="H2645" s="89"/>
      <c r="I2645" s="90"/>
      <c r="J2645" s="12"/>
    </row>
    <row r="2646" spans="3:10" ht="21" hidden="1" customHeight="1" x14ac:dyDescent="0.25">
      <c r="C2646" s="214"/>
      <c r="D2646" s="215"/>
      <c r="E2646" s="215"/>
      <c r="F2646" s="215"/>
      <c r="G2646" s="215"/>
      <c r="H2646" s="89"/>
      <c r="I2646" s="90"/>
      <c r="J2646" s="12"/>
    </row>
    <row r="2647" spans="3:10" ht="21" hidden="1" customHeight="1" x14ac:dyDescent="0.25">
      <c r="C2647" s="214"/>
      <c r="D2647" s="215"/>
      <c r="E2647" s="215"/>
      <c r="F2647" s="215"/>
      <c r="G2647" s="215"/>
      <c r="H2647" s="89"/>
      <c r="I2647" s="90"/>
      <c r="J2647" s="12"/>
    </row>
    <row r="2648" spans="3:10" ht="21" hidden="1" customHeight="1" x14ac:dyDescent="0.25">
      <c r="C2648" s="214"/>
      <c r="D2648" s="215"/>
      <c r="E2648" s="215"/>
      <c r="F2648" s="215"/>
      <c r="G2648" s="215"/>
      <c r="H2648" s="89"/>
      <c r="I2648" s="90"/>
      <c r="J2648" s="12"/>
    </row>
    <row r="2649" spans="3:10" ht="21" hidden="1" customHeight="1" x14ac:dyDescent="0.25">
      <c r="C2649" s="214"/>
      <c r="D2649" s="215"/>
      <c r="E2649" s="215"/>
      <c r="F2649" s="215"/>
      <c r="G2649" s="215"/>
      <c r="H2649" s="89"/>
      <c r="I2649" s="90"/>
      <c r="J2649" s="12"/>
    </row>
    <row r="2650" spans="3:10" ht="21" hidden="1" customHeight="1" x14ac:dyDescent="0.25">
      <c r="C2650" s="214"/>
      <c r="D2650" s="215"/>
      <c r="E2650" s="215"/>
      <c r="F2650" s="215"/>
      <c r="G2650" s="215"/>
      <c r="H2650" s="89"/>
      <c r="I2650" s="90"/>
      <c r="J2650" s="12"/>
    </row>
    <row r="2651" spans="3:10" ht="21" hidden="1" customHeight="1" x14ac:dyDescent="0.25">
      <c r="C2651" s="214"/>
      <c r="D2651" s="215"/>
      <c r="E2651" s="215"/>
      <c r="F2651" s="215"/>
      <c r="G2651" s="215"/>
      <c r="H2651" s="89"/>
      <c r="I2651" s="90"/>
      <c r="J2651" s="12"/>
    </row>
    <row r="2652" spans="3:10" ht="21" hidden="1" customHeight="1" x14ac:dyDescent="0.25">
      <c r="C2652" s="214"/>
      <c r="D2652" s="215"/>
      <c r="E2652" s="215"/>
      <c r="F2652" s="215"/>
      <c r="G2652" s="215"/>
      <c r="H2652" s="89"/>
      <c r="I2652" s="90"/>
      <c r="J2652" s="12"/>
    </row>
    <row r="2653" spans="3:10" ht="21" hidden="1" customHeight="1" x14ac:dyDescent="0.25">
      <c r="C2653" s="214"/>
      <c r="D2653" s="215"/>
      <c r="E2653" s="215"/>
      <c r="F2653" s="215"/>
      <c r="G2653" s="215"/>
      <c r="H2653" s="89"/>
      <c r="I2653" s="90"/>
      <c r="J2653" s="12"/>
    </row>
    <row r="2654" spans="3:10" ht="21" hidden="1" customHeight="1" x14ac:dyDescent="0.25">
      <c r="C2654" s="214"/>
      <c r="D2654" s="215"/>
      <c r="E2654" s="215"/>
      <c r="F2654" s="215"/>
      <c r="G2654" s="215"/>
      <c r="H2654" s="89"/>
      <c r="I2654" s="90"/>
      <c r="J2654" s="12"/>
    </row>
    <row r="2655" spans="3:10" ht="21" hidden="1" customHeight="1" x14ac:dyDescent="0.25">
      <c r="C2655" s="214"/>
      <c r="D2655" s="215"/>
      <c r="E2655" s="215"/>
      <c r="F2655" s="215"/>
      <c r="G2655" s="215"/>
      <c r="H2655" s="89"/>
      <c r="I2655" s="90"/>
      <c r="J2655" s="12"/>
    </row>
    <row r="2656" spans="3:10" ht="21" hidden="1" customHeight="1" x14ac:dyDescent="0.25">
      <c r="C2656" s="214"/>
      <c r="D2656" s="215"/>
      <c r="E2656" s="215"/>
      <c r="F2656" s="215"/>
      <c r="G2656" s="215"/>
      <c r="H2656" s="89"/>
      <c r="I2656" s="90"/>
      <c r="J2656" s="12"/>
    </row>
    <row r="2657" spans="3:10" ht="21" hidden="1" customHeight="1" x14ac:dyDescent="0.25">
      <c r="C2657" s="214"/>
      <c r="D2657" s="215"/>
      <c r="E2657" s="215"/>
      <c r="F2657" s="215"/>
      <c r="G2657" s="215"/>
      <c r="H2657" s="89"/>
      <c r="I2657" s="90"/>
      <c r="J2657" s="12"/>
    </row>
    <row r="2658" spans="3:10" ht="21" hidden="1" customHeight="1" x14ac:dyDescent="0.25">
      <c r="C2658" s="214"/>
      <c r="D2658" s="215"/>
      <c r="E2658" s="215"/>
      <c r="F2658" s="215"/>
      <c r="G2658" s="215"/>
      <c r="H2658" s="89"/>
      <c r="I2658" s="90"/>
      <c r="J2658" s="12"/>
    </row>
    <row r="2659" spans="3:10" ht="21" hidden="1" customHeight="1" x14ac:dyDescent="0.25">
      <c r="C2659" s="214"/>
      <c r="D2659" s="215"/>
      <c r="E2659" s="215"/>
      <c r="F2659" s="215"/>
      <c r="G2659" s="215"/>
      <c r="H2659" s="89"/>
      <c r="I2659" s="90"/>
      <c r="J2659" s="12"/>
    </row>
    <row r="2660" spans="3:10" ht="21" hidden="1" customHeight="1" x14ac:dyDescent="0.25">
      <c r="C2660" s="214"/>
      <c r="D2660" s="215"/>
      <c r="E2660" s="215"/>
      <c r="F2660" s="215"/>
      <c r="G2660" s="215"/>
      <c r="H2660" s="89"/>
      <c r="I2660" s="90"/>
      <c r="J2660" s="12"/>
    </row>
    <row r="2661" spans="3:10" ht="21" hidden="1" customHeight="1" x14ac:dyDescent="0.25">
      <c r="C2661" s="214"/>
      <c r="D2661" s="215"/>
      <c r="E2661" s="215"/>
      <c r="F2661" s="215"/>
      <c r="G2661" s="215"/>
      <c r="H2661" s="89"/>
      <c r="I2661" s="90"/>
      <c r="J2661" s="12"/>
    </row>
    <row r="2662" spans="3:10" ht="21" hidden="1" customHeight="1" x14ac:dyDescent="0.25">
      <c r="C2662" s="214"/>
      <c r="D2662" s="215"/>
      <c r="E2662" s="215"/>
      <c r="F2662" s="215"/>
      <c r="G2662" s="215"/>
      <c r="H2662" s="89"/>
      <c r="I2662" s="90"/>
      <c r="J2662" s="12"/>
    </row>
    <row r="2663" spans="3:10" ht="21" hidden="1" customHeight="1" x14ac:dyDescent="0.25">
      <c r="C2663" s="214"/>
      <c r="D2663" s="215"/>
      <c r="E2663" s="215"/>
      <c r="F2663" s="215"/>
      <c r="G2663" s="215"/>
      <c r="H2663" s="89"/>
      <c r="I2663" s="90"/>
      <c r="J2663" s="12"/>
    </row>
    <row r="2664" spans="3:10" ht="21" hidden="1" customHeight="1" x14ac:dyDescent="0.25">
      <c r="C2664" s="214"/>
      <c r="D2664" s="215"/>
      <c r="E2664" s="215"/>
      <c r="F2664" s="215"/>
      <c r="G2664" s="215"/>
      <c r="H2664" s="89"/>
      <c r="I2664" s="90"/>
      <c r="J2664" s="12"/>
    </row>
    <row r="2665" spans="3:10" ht="21" hidden="1" customHeight="1" x14ac:dyDescent="0.25">
      <c r="C2665" s="214"/>
      <c r="D2665" s="215"/>
      <c r="E2665" s="215"/>
      <c r="F2665" s="215"/>
      <c r="G2665" s="215"/>
      <c r="H2665" s="89"/>
      <c r="I2665" s="90"/>
      <c r="J2665" s="12"/>
    </row>
    <row r="2666" spans="3:10" ht="21" hidden="1" customHeight="1" x14ac:dyDescent="0.25">
      <c r="C2666" s="214"/>
      <c r="D2666" s="215"/>
      <c r="E2666" s="215"/>
      <c r="F2666" s="215"/>
      <c r="G2666" s="215"/>
      <c r="H2666" s="89"/>
      <c r="I2666" s="90"/>
      <c r="J2666" s="12"/>
    </row>
    <row r="2667" spans="3:10" ht="21" hidden="1" customHeight="1" x14ac:dyDescent="0.25">
      <c r="C2667" s="214"/>
      <c r="D2667" s="215"/>
      <c r="E2667" s="215"/>
      <c r="F2667" s="215"/>
      <c r="G2667" s="215"/>
      <c r="H2667" s="89"/>
      <c r="I2667" s="90"/>
      <c r="J2667" s="12"/>
    </row>
    <row r="2668" spans="3:10" ht="21" hidden="1" customHeight="1" x14ac:dyDescent="0.25">
      <c r="C2668" s="214"/>
      <c r="D2668" s="215"/>
      <c r="E2668" s="215"/>
      <c r="F2668" s="215"/>
      <c r="G2668" s="215"/>
      <c r="H2668" s="89"/>
      <c r="I2668" s="90"/>
      <c r="J2668" s="12"/>
    </row>
    <row r="2669" spans="3:10" ht="21" hidden="1" customHeight="1" x14ac:dyDescent="0.25">
      <c r="C2669" s="214"/>
      <c r="D2669" s="215"/>
      <c r="E2669" s="215"/>
      <c r="F2669" s="215"/>
      <c r="G2669" s="215"/>
      <c r="H2669" s="89"/>
      <c r="I2669" s="90"/>
      <c r="J2669" s="12"/>
    </row>
    <row r="2670" spans="3:10" ht="21" hidden="1" customHeight="1" x14ac:dyDescent="0.25">
      <c r="C2670" s="214"/>
      <c r="D2670" s="215"/>
      <c r="E2670" s="215"/>
      <c r="F2670" s="215"/>
      <c r="G2670" s="215"/>
      <c r="H2670" s="89"/>
      <c r="I2670" s="90"/>
      <c r="J2670" s="12"/>
    </row>
    <row r="2671" spans="3:10" ht="21" hidden="1" customHeight="1" x14ac:dyDescent="0.25">
      <c r="C2671" s="214"/>
      <c r="D2671" s="215"/>
      <c r="E2671" s="215"/>
      <c r="F2671" s="215"/>
      <c r="G2671" s="215"/>
      <c r="H2671" s="89"/>
      <c r="I2671" s="90"/>
      <c r="J2671" s="12"/>
    </row>
    <row r="2672" spans="3:10" ht="21" hidden="1" customHeight="1" x14ac:dyDescent="0.25">
      <c r="C2672" s="214"/>
      <c r="D2672" s="215"/>
      <c r="E2672" s="215"/>
      <c r="F2672" s="215"/>
      <c r="G2672" s="215"/>
      <c r="H2672" s="89"/>
      <c r="I2672" s="90"/>
      <c r="J2672" s="12"/>
    </row>
    <row r="2673" spans="3:10" ht="21" hidden="1" customHeight="1" x14ac:dyDescent="0.25">
      <c r="C2673" s="214"/>
      <c r="D2673" s="215"/>
      <c r="E2673" s="215"/>
      <c r="F2673" s="215"/>
      <c r="G2673" s="215"/>
      <c r="H2673" s="89"/>
      <c r="I2673" s="90"/>
      <c r="J2673" s="12"/>
    </row>
    <row r="2674" spans="3:10" ht="21" hidden="1" customHeight="1" x14ac:dyDescent="0.25">
      <c r="C2674" s="214"/>
      <c r="D2674" s="215"/>
      <c r="E2674" s="215"/>
      <c r="F2674" s="215"/>
      <c r="G2674" s="215"/>
      <c r="H2674" s="89"/>
      <c r="I2674" s="90"/>
      <c r="J2674" s="12"/>
    </row>
    <row r="2675" spans="3:10" ht="21" hidden="1" customHeight="1" x14ac:dyDescent="0.25">
      <c r="C2675" s="214"/>
      <c r="D2675" s="215"/>
      <c r="E2675" s="215"/>
      <c r="F2675" s="215"/>
      <c r="G2675" s="215"/>
      <c r="H2675" s="89"/>
      <c r="I2675" s="90"/>
      <c r="J2675" s="12"/>
    </row>
    <row r="2676" spans="3:10" ht="21" hidden="1" customHeight="1" x14ac:dyDescent="0.25">
      <c r="C2676" s="214"/>
      <c r="D2676" s="215"/>
      <c r="E2676" s="215"/>
      <c r="F2676" s="215"/>
      <c r="G2676" s="215"/>
      <c r="H2676" s="89"/>
      <c r="I2676" s="90"/>
      <c r="J2676" s="12"/>
    </row>
    <row r="2677" spans="3:10" ht="21" hidden="1" customHeight="1" x14ac:dyDescent="0.25">
      <c r="C2677" s="214"/>
      <c r="D2677" s="215"/>
      <c r="E2677" s="215"/>
      <c r="F2677" s="215"/>
      <c r="G2677" s="215"/>
      <c r="H2677" s="89"/>
      <c r="I2677" s="90"/>
      <c r="J2677" s="12"/>
    </row>
    <row r="2678" spans="3:10" ht="21" hidden="1" customHeight="1" x14ac:dyDescent="0.25">
      <c r="C2678" s="214"/>
      <c r="D2678" s="215"/>
      <c r="E2678" s="215"/>
      <c r="F2678" s="215"/>
      <c r="G2678" s="215"/>
      <c r="H2678" s="89"/>
      <c r="I2678" s="90"/>
      <c r="J2678" s="12"/>
    </row>
    <row r="2679" spans="3:10" ht="21" hidden="1" customHeight="1" x14ac:dyDescent="0.25">
      <c r="C2679" s="214"/>
      <c r="D2679" s="215"/>
      <c r="E2679" s="215"/>
      <c r="F2679" s="215"/>
      <c r="G2679" s="215"/>
      <c r="H2679" s="89"/>
      <c r="I2679" s="90"/>
      <c r="J2679" s="12"/>
    </row>
    <row r="2680" spans="3:10" ht="21" hidden="1" customHeight="1" x14ac:dyDescent="0.25">
      <c r="C2680" s="214"/>
      <c r="D2680" s="215"/>
      <c r="E2680" s="215"/>
      <c r="F2680" s="215"/>
      <c r="G2680" s="215"/>
      <c r="H2680" s="89"/>
      <c r="I2680" s="90"/>
      <c r="J2680" s="12"/>
    </row>
    <row r="2681" spans="3:10" ht="21" hidden="1" customHeight="1" x14ac:dyDescent="0.25">
      <c r="C2681" s="214"/>
      <c r="D2681" s="215"/>
      <c r="E2681" s="215"/>
      <c r="F2681" s="215"/>
      <c r="G2681" s="215"/>
      <c r="H2681" s="89"/>
      <c r="I2681" s="90"/>
      <c r="J2681" s="12"/>
    </row>
    <row r="2682" spans="3:10" ht="21" hidden="1" customHeight="1" x14ac:dyDescent="0.25">
      <c r="C2682" s="214"/>
      <c r="D2682" s="215"/>
      <c r="E2682" s="215"/>
      <c r="F2682" s="215"/>
      <c r="G2682" s="215"/>
      <c r="H2682" s="89"/>
      <c r="I2682" s="90"/>
      <c r="J2682" s="12"/>
    </row>
    <row r="2683" spans="3:10" ht="21" hidden="1" customHeight="1" x14ac:dyDescent="0.25">
      <c r="C2683" s="214"/>
      <c r="D2683" s="215"/>
      <c r="E2683" s="215"/>
      <c r="F2683" s="215"/>
      <c r="G2683" s="215"/>
      <c r="H2683" s="89"/>
      <c r="I2683" s="90"/>
      <c r="J2683" s="12"/>
    </row>
    <row r="2684" spans="3:10" ht="21" hidden="1" customHeight="1" x14ac:dyDescent="0.25">
      <c r="C2684" s="214"/>
      <c r="D2684" s="215"/>
      <c r="E2684" s="215"/>
      <c r="F2684" s="215"/>
      <c r="G2684" s="215"/>
      <c r="H2684" s="89"/>
      <c r="I2684" s="90"/>
      <c r="J2684" s="12"/>
    </row>
    <row r="2685" spans="3:10" ht="21" hidden="1" customHeight="1" x14ac:dyDescent="0.25">
      <c r="C2685" s="214"/>
      <c r="D2685" s="215"/>
      <c r="E2685" s="215"/>
      <c r="F2685" s="215"/>
      <c r="G2685" s="215"/>
      <c r="H2685" s="89"/>
      <c r="I2685" s="90"/>
      <c r="J2685" s="12"/>
    </row>
    <row r="2686" spans="3:10" ht="21" hidden="1" customHeight="1" x14ac:dyDescent="0.25">
      <c r="C2686" s="214"/>
      <c r="D2686" s="215"/>
      <c r="E2686" s="215"/>
      <c r="F2686" s="215"/>
      <c r="G2686" s="215"/>
      <c r="H2686" s="89"/>
      <c r="I2686" s="90"/>
      <c r="J2686" s="12"/>
    </row>
    <row r="2687" spans="3:10" ht="21" hidden="1" customHeight="1" x14ac:dyDescent="0.25">
      <c r="C2687" s="214"/>
      <c r="D2687" s="215"/>
      <c r="E2687" s="215"/>
      <c r="F2687" s="215"/>
      <c r="G2687" s="215"/>
      <c r="H2687" s="89"/>
      <c r="I2687" s="90"/>
      <c r="J2687" s="12"/>
    </row>
    <row r="2688" spans="3:10" ht="21" hidden="1" customHeight="1" x14ac:dyDescent="0.25">
      <c r="C2688" s="214"/>
      <c r="D2688" s="215"/>
      <c r="E2688" s="215"/>
      <c r="F2688" s="215"/>
      <c r="G2688" s="215"/>
      <c r="H2688" s="89"/>
      <c r="I2688" s="90"/>
      <c r="J2688" s="12"/>
    </row>
    <row r="2689" spans="3:10" ht="21" hidden="1" customHeight="1" x14ac:dyDescent="0.25">
      <c r="C2689" s="214"/>
      <c r="D2689" s="215"/>
      <c r="E2689" s="215"/>
      <c r="F2689" s="215"/>
      <c r="G2689" s="215"/>
      <c r="H2689" s="89"/>
      <c r="I2689" s="90"/>
      <c r="J2689" s="12"/>
    </row>
    <row r="2690" spans="3:10" ht="21" hidden="1" customHeight="1" x14ac:dyDescent="0.25">
      <c r="C2690" s="214"/>
      <c r="D2690" s="215"/>
      <c r="E2690" s="215"/>
      <c r="F2690" s="215"/>
      <c r="G2690" s="215"/>
      <c r="H2690" s="89"/>
      <c r="I2690" s="90"/>
      <c r="J2690" s="12"/>
    </row>
    <row r="2691" spans="3:10" ht="21" hidden="1" customHeight="1" x14ac:dyDescent="0.25">
      <c r="C2691" s="214"/>
      <c r="D2691" s="215"/>
      <c r="E2691" s="215"/>
      <c r="F2691" s="215"/>
      <c r="G2691" s="215"/>
      <c r="H2691" s="89"/>
      <c r="I2691" s="90"/>
      <c r="J2691" s="12"/>
    </row>
    <row r="2692" spans="3:10" ht="21" hidden="1" customHeight="1" x14ac:dyDescent="0.25">
      <c r="C2692" s="214"/>
      <c r="D2692" s="215"/>
      <c r="E2692" s="215"/>
      <c r="F2692" s="215"/>
      <c r="G2692" s="215"/>
      <c r="H2692" s="89"/>
      <c r="I2692" s="90"/>
      <c r="J2692" s="12"/>
    </row>
    <row r="2693" spans="3:10" ht="21" hidden="1" customHeight="1" x14ac:dyDescent="0.25">
      <c r="C2693" s="214"/>
      <c r="D2693" s="215"/>
      <c r="E2693" s="215"/>
      <c r="F2693" s="215"/>
      <c r="G2693" s="215"/>
      <c r="H2693" s="89"/>
      <c r="I2693" s="90"/>
      <c r="J2693" s="12"/>
    </row>
    <row r="2694" spans="3:10" ht="21" hidden="1" customHeight="1" x14ac:dyDescent="0.25">
      <c r="C2694" s="214"/>
      <c r="D2694" s="215"/>
      <c r="E2694" s="215"/>
      <c r="F2694" s="215"/>
      <c r="G2694" s="215"/>
      <c r="H2694" s="89"/>
      <c r="I2694" s="90"/>
      <c r="J2694" s="12"/>
    </row>
    <row r="2695" spans="3:10" ht="21" hidden="1" customHeight="1" x14ac:dyDescent="0.25">
      <c r="C2695" s="214"/>
      <c r="D2695" s="215"/>
      <c r="E2695" s="215"/>
      <c r="F2695" s="215"/>
      <c r="G2695" s="215"/>
      <c r="H2695" s="89"/>
      <c r="I2695" s="90"/>
      <c r="J2695" s="12"/>
    </row>
    <row r="2696" spans="3:10" ht="21" hidden="1" customHeight="1" x14ac:dyDescent="0.25">
      <c r="C2696" s="214"/>
      <c r="D2696" s="215"/>
      <c r="E2696" s="215"/>
      <c r="F2696" s="215"/>
      <c r="G2696" s="215"/>
      <c r="H2696" s="89"/>
      <c r="I2696" s="90"/>
      <c r="J2696" s="12"/>
    </row>
    <row r="2697" spans="3:10" ht="21" hidden="1" customHeight="1" x14ac:dyDescent="0.25">
      <c r="C2697" s="214"/>
      <c r="D2697" s="215"/>
      <c r="E2697" s="215"/>
      <c r="F2697" s="215"/>
      <c r="G2697" s="215"/>
      <c r="H2697" s="89"/>
      <c r="I2697" s="90"/>
      <c r="J2697" s="12"/>
    </row>
    <row r="2698" spans="3:10" ht="21" hidden="1" customHeight="1" x14ac:dyDescent="0.25">
      <c r="C2698" s="214"/>
      <c r="D2698" s="215"/>
      <c r="E2698" s="215"/>
      <c r="F2698" s="215"/>
      <c r="G2698" s="215"/>
      <c r="H2698" s="89"/>
      <c r="I2698" s="90"/>
      <c r="J2698" s="12"/>
    </row>
    <row r="2699" spans="3:10" ht="21" hidden="1" customHeight="1" x14ac:dyDescent="0.25">
      <c r="C2699" s="214"/>
      <c r="D2699" s="215"/>
      <c r="E2699" s="215"/>
      <c r="F2699" s="215"/>
      <c r="G2699" s="215"/>
      <c r="H2699" s="89"/>
      <c r="I2699" s="90"/>
      <c r="J2699" s="12"/>
    </row>
    <row r="2700" spans="3:10" ht="21" hidden="1" customHeight="1" x14ac:dyDescent="0.25">
      <c r="C2700" s="214"/>
      <c r="D2700" s="215"/>
      <c r="E2700" s="215"/>
      <c r="F2700" s="215"/>
      <c r="G2700" s="215"/>
      <c r="H2700" s="89"/>
      <c r="I2700" s="90"/>
      <c r="J2700" s="12"/>
    </row>
    <row r="2701" spans="3:10" ht="21" hidden="1" customHeight="1" x14ac:dyDescent="0.25">
      <c r="C2701" s="214"/>
      <c r="D2701" s="215"/>
      <c r="E2701" s="215"/>
      <c r="F2701" s="215"/>
      <c r="G2701" s="215"/>
      <c r="H2701" s="89"/>
      <c r="I2701" s="90"/>
      <c r="J2701" s="12"/>
    </row>
    <row r="2702" spans="3:10" ht="21" hidden="1" customHeight="1" x14ac:dyDescent="0.25">
      <c r="C2702" s="214"/>
      <c r="D2702" s="215"/>
      <c r="E2702" s="215"/>
      <c r="F2702" s="215"/>
      <c r="G2702" s="215"/>
      <c r="H2702" s="89"/>
      <c r="I2702" s="90"/>
      <c r="J2702" s="12"/>
    </row>
    <row r="2703" spans="3:10" ht="21" hidden="1" customHeight="1" x14ac:dyDescent="0.25">
      <c r="C2703" s="214"/>
      <c r="D2703" s="215"/>
      <c r="E2703" s="215"/>
      <c r="F2703" s="215"/>
      <c r="G2703" s="215"/>
      <c r="H2703" s="89"/>
      <c r="I2703" s="90"/>
      <c r="J2703" s="12"/>
    </row>
    <row r="2704" spans="3:10" ht="21" hidden="1" customHeight="1" x14ac:dyDescent="0.25">
      <c r="C2704" s="214"/>
      <c r="D2704" s="215"/>
      <c r="E2704" s="215"/>
      <c r="F2704" s="215"/>
      <c r="G2704" s="215"/>
      <c r="H2704" s="89"/>
      <c r="I2704" s="90"/>
      <c r="J2704" s="12"/>
    </row>
    <row r="2705" spans="3:10" ht="21" hidden="1" customHeight="1" x14ac:dyDescent="0.25">
      <c r="C2705" s="214"/>
      <c r="D2705" s="215"/>
      <c r="E2705" s="215"/>
      <c r="F2705" s="215"/>
      <c r="G2705" s="215"/>
      <c r="H2705" s="89"/>
      <c r="I2705" s="90"/>
      <c r="J2705" s="12"/>
    </row>
    <row r="2706" spans="3:10" ht="21" hidden="1" customHeight="1" x14ac:dyDescent="0.25">
      <c r="C2706" s="214"/>
      <c r="D2706" s="215"/>
      <c r="E2706" s="215"/>
      <c r="F2706" s="215"/>
      <c r="G2706" s="215"/>
      <c r="H2706" s="89"/>
      <c r="I2706" s="90"/>
      <c r="J2706" s="12"/>
    </row>
    <row r="2707" spans="3:10" ht="21" hidden="1" customHeight="1" x14ac:dyDescent="0.25">
      <c r="C2707" s="214"/>
      <c r="D2707" s="215"/>
      <c r="E2707" s="215"/>
      <c r="F2707" s="215"/>
      <c r="G2707" s="215"/>
      <c r="H2707" s="89"/>
      <c r="I2707" s="90"/>
      <c r="J2707" s="12"/>
    </row>
    <row r="2708" spans="3:10" ht="21" hidden="1" customHeight="1" x14ac:dyDescent="0.25">
      <c r="C2708" s="214"/>
      <c r="D2708" s="215"/>
      <c r="E2708" s="215"/>
      <c r="F2708" s="215"/>
      <c r="G2708" s="215"/>
      <c r="H2708" s="89"/>
      <c r="I2708" s="90"/>
      <c r="J2708" s="12"/>
    </row>
    <row r="2709" spans="3:10" ht="21" hidden="1" customHeight="1" x14ac:dyDescent="0.25">
      <c r="C2709" s="214"/>
      <c r="D2709" s="215"/>
      <c r="E2709" s="215"/>
      <c r="F2709" s="215"/>
      <c r="G2709" s="215"/>
      <c r="H2709" s="89"/>
      <c r="I2709" s="90"/>
      <c r="J2709" s="12"/>
    </row>
    <row r="2710" spans="3:10" ht="21" hidden="1" customHeight="1" x14ac:dyDescent="0.25">
      <c r="C2710" s="214"/>
      <c r="D2710" s="215"/>
      <c r="E2710" s="215"/>
      <c r="F2710" s="215"/>
      <c r="G2710" s="215"/>
      <c r="H2710" s="89"/>
      <c r="I2710" s="90"/>
      <c r="J2710" s="12"/>
    </row>
    <row r="2711" spans="3:10" ht="21" hidden="1" customHeight="1" x14ac:dyDescent="0.25">
      <c r="C2711" s="214"/>
      <c r="D2711" s="215"/>
      <c r="E2711" s="215"/>
      <c r="F2711" s="215"/>
      <c r="G2711" s="215"/>
      <c r="H2711" s="89"/>
      <c r="I2711" s="90"/>
      <c r="J2711" s="12"/>
    </row>
    <row r="2712" spans="3:10" ht="21" hidden="1" customHeight="1" x14ac:dyDescent="0.25">
      <c r="C2712" s="214"/>
      <c r="D2712" s="215"/>
      <c r="E2712" s="215"/>
      <c r="F2712" s="215"/>
      <c r="G2712" s="215"/>
      <c r="H2712" s="89"/>
      <c r="I2712" s="90"/>
      <c r="J2712" s="12"/>
    </row>
    <row r="2713" spans="3:10" ht="21" hidden="1" customHeight="1" x14ac:dyDescent="0.25">
      <c r="C2713" s="214"/>
      <c r="D2713" s="215"/>
      <c r="E2713" s="215"/>
      <c r="F2713" s="215"/>
      <c r="G2713" s="215"/>
      <c r="H2713" s="89"/>
      <c r="I2713" s="90"/>
      <c r="J2713" s="12"/>
    </row>
    <row r="2714" spans="3:10" ht="21" hidden="1" customHeight="1" x14ac:dyDescent="0.25">
      <c r="C2714" s="214"/>
      <c r="D2714" s="215"/>
      <c r="E2714" s="215"/>
      <c r="F2714" s="215"/>
      <c r="G2714" s="215"/>
      <c r="H2714" s="89"/>
      <c r="I2714" s="90"/>
      <c r="J2714" s="12"/>
    </row>
    <row r="2715" spans="3:10" ht="21" hidden="1" customHeight="1" x14ac:dyDescent="0.25">
      <c r="C2715" s="214"/>
      <c r="D2715" s="215"/>
      <c r="E2715" s="215"/>
      <c r="F2715" s="215"/>
      <c r="G2715" s="215"/>
      <c r="H2715" s="89"/>
      <c r="I2715" s="90"/>
      <c r="J2715" s="12"/>
    </row>
    <row r="2716" spans="3:10" ht="21" hidden="1" customHeight="1" x14ac:dyDescent="0.25">
      <c r="C2716" s="214"/>
      <c r="D2716" s="215"/>
      <c r="E2716" s="215"/>
      <c r="F2716" s="215"/>
      <c r="G2716" s="215"/>
      <c r="H2716" s="89"/>
      <c r="I2716" s="90"/>
      <c r="J2716" s="12"/>
    </row>
    <row r="2717" spans="3:10" ht="21" hidden="1" customHeight="1" x14ac:dyDescent="0.25">
      <c r="C2717" s="214"/>
      <c r="D2717" s="215"/>
      <c r="E2717" s="215"/>
      <c r="F2717" s="215"/>
      <c r="G2717" s="215"/>
      <c r="H2717" s="89"/>
      <c r="I2717" s="90"/>
      <c r="J2717" s="12"/>
    </row>
    <row r="2718" spans="3:10" ht="21" hidden="1" customHeight="1" x14ac:dyDescent="0.25">
      <c r="C2718" s="214"/>
      <c r="D2718" s="215"/>
      <c r="E2718" s="215"/>
      <c r="F2718" s="215"/>
      <c r="G2718" s="215"/>
      <c r="H2718" s="89"/>
      <c r="I2718" s="90"/>
      <c r="J2718" s="12"/>
    </row>
    <row r="2719" spans="3:10" ht="21" hidden="1" customHeight="1" x14ac:dyDescent="0.25">
      <c r="C2719" s="214"/>
      <c r="D2719" s="215"/>
      <c r="E2719" s="215"/>
      <c r="F2719" s="215"/>
      <c r="G2719" s="215"/>
      <c r="H2719" s="89"/>
      <c r="I2719" s="90"/>
      <c r="J2719" s="12"/>
    </row>
    <row r="2720" spans="3:10" ht="21" hidden="1" customHeight="1" x14ac:dyDescent="0.25">
      <c r="C2720" s="214"/>
      <c r="D2720" s="215"/>
      <c r="E2720" s="215"/>
      <c r="F2720" s="215"/>
      <c r="G2720" s="215"/>
      <c r="H2720" s="89"/>
      <c r="I2720" s="90"/>
      <c r="J2720" s="12"/>
    </row>
    <row r="2721" spans="3:10" ht="21" hidden="1" customHeight="1" x14ac:dyDescent="0.25">
      <c r="C2721" s="214"/>
      <c r="D2721" s="215"/>
      <c r="E2721" s="215"/>
      <c r="F2721" s="215"/>
      <c r="G2721" s="215"/>
      <c r="H2721" s="89"/>
      <c r="I2721" s="90"/>
      <c r="J2721" s="12"/>
    </row>
    <row r="2722" spans="3:10" ht="21" hidden="1" customHeight="1" x14ac:dyDescent="0.25">
      <c r="C2722" s="214"/>
      <c r="D2722" s="215"/>
      <c r="E2722" s="215"/>
      <c r="F2722" s="215"/>
      <c r="G2722" s="215"/>
      <c r="H2722" s="89"/>
      <c r="I2722" s="90"/>
      <c r="J2722" s="12"/>
    </row>
    <row r="2723" spans="3:10" ht="21" hidden="1" customHeight="1" x14ac:dyDescent="0.25">
      <c r="C2723" s="214"/>
      <c r="D2723" s="215"/>
      <c r="E2723" s="215"/>
      <c r="F2723" s="215"/>
      <c r="G2723" s="215"/>
      <c r="H2723" s="89"/>
      <c r="I2723" s="90"/>
      <c r="J2723" s="12"/>
    </row>
    <row r="2724" spans="3:10" ht="21" hidden="1" customHeight="1" x14ac:dyDescent="0.25">
      <c r="C2724" s="214"/>
      <c r="D2724" s="215"/>
      <c r="E2724" s="215"/>
      <c r="F2724" s="215"/>
      <c r="G2724" s="215"/>
      <c r="H2724" s="89"/>
      <c r="I2724" s="90"/>
      <c r="J2724" s="12"/>
    </row>
    <row r="2725" spans="3:10" ht="21" hidden="1" customHeight="1" x14ac:dyDescent="0.25">
      <c r="C2725" s="214"/>
      <c r="D2725" s="215"/>
      <c r="E2725" s="215"/>
      <c r="F2725" s="215"/>
      <c r="G2725" s="215"/>
      <c r="H2725" s="89"/>
      <c r="I2725" s="90"/>
      <c r="J2725" s="12"/>
    </row>
    <row r="2726" spans="3:10" ht="21" hidden="1" customHeight="1" x14ac:dyDescent="0.25">
      <c r="C2726" s="214"/>
      <c r="D2726" s="215"/>
      <c r="E2726" s="215"/>
      <c r="F2726" s="215"/>
      <c r="G2726" s="215"/>
      <c r="H2726" s="89"/>
      <c r="I2726" s="90"/>
      <c r="J2726" s="12"/>
    </row>
    <row r="2727" spans="3:10" ht="21" hidden="1" customHeight="1" x14ac:dyDescent="0.25">
      <c r="C2727" s="214"/>
      <c r="D2727" s="215"/>
      <c r="E2727" s="215"/>
      <c r="F2727" s="215"/>
      <c r="G2727" s="215"/>
      <c r="H2727" s="89"/>
      <c r="I2727" s="90"/>
      <c r="J2727" s="12"/>
    </row>
    <row r="2728" spans="3:10" ht="21" hidden="1" customHeight="1" x14ac:dyDescent="0.25">
      <c r="C2728" s="214"/>
      <c r="D2728" s="215"/>
      <c r="E2728" s="215"/>
      <c r="F2728" s="215"/>
      <c r="G2728" s="215"/>
      <c r="H2728" s="89"/>
      <c r="I2728" s="90"/>
      <c r="J2728" s="12"/>
    </row>
    <row r="2729" spans="3:10" ht="21" hidden="1" customHeight="1" x14ac:dyDescent="0.25">
      <c r="C2729" s="214"/>
      <c r="D2729" s="215"/>
      <c r="E2729" s="215"/>
      <c r="F2729" s="215"/>
      <c r="G2729" s="215"/>
      <c r="H2729" s="89"/>
      <c r="I2729" s="90"/>
      <c r="J2729" s="12"/>
    </row>
    <row r="2730" spans="3:10" ht="21" hidden="1" customHeight="1" x14ac:dyDescent="0.25">
      <c r="C2730" s="214"/>
      <c r="D2730" s="215"/>
      <c r="E2730" s="215"/>
      <c r="F2730" s="215"/>
      <c r="G2730" s="215"/>
      <c r="H2730" s="89"/>
      <c r="I2730" s="90"/>
      <c r="J2730" s="12"/>
    </row>
    <row r="2731" spans="3:10" ht="21" hidden="1" customHeight="1" x14ac:dyDescent="0.25">
      <c r="C2731" s="214"/>
      <c r="D2731" s="215"/>
      <c r="E2731" s="215"/>
      <c r="F2731" s="215"/>
      <c r="G2731" s="215"/>
      <c r="H2731" s="89"/>
      <c r="I2731" s="90"/>
      <c r="J2731" s="12"/>
    </row>
    <row r="2732" spans="3:10" ht="21" hidden="1" customHeight="1" x14ac:dyDescent="0.25">
      <c r="C2732" s="214"/>
      <c r="D2732" s="215"/>
      <c r="E2732" s="215"/>
      <c r="F2732" s="215"/>
      <c r="G2732" s="215"/>
      <c r="H2732" s="89"/>
      <c r="I2732" s="90"/>
      <c r="J2732" s="12"/>
    </row>
    <row r="2733" spans="3:10" ht="21" hidden="1" customHeight="1" x14ac:dyDescent="0.25">
      <c r="C2733" s="214"/>
      <c r="D2733" s="215"/>
      <c r="E2733" s="215"/>
      <c r="F2733" s="215"/>
      <c r="G2733" s="215"/>
      <c r="H2733" s="89"/>
      <c r="I2733" s="90"/>
      <c r="J2733" s="12"/>
    </row>
    <row r="2734" spans="3:10" ht="21" hidden="1" customHeight="1" x14ac:dyDescent="0.25">
      <c r="C2734" s="214"/>
      <c r="D2734" s="215"/>
      <c r="E2734" s="215"/>
      <c r="F2734" s="215"/>
      <c r="G2734" s="215"/>
      <c r="H2734" s="89"/>
      <c r="I2734" s="90"/>
      <c r="J2734" s="12"/>
    </row>
    <row r="2735" spans="3:10" ht="21" hidden="1" customHeight="1" x14ac:dyDescent="0.25">
      <c r="C2735" s="214"/>
      <c r="D2735" s="215"/>
      <c r="E2735" s="215"/>
      <c r="F2735" s="215"/>
      <c r="G2735" s="215"/>
      <c r="H2735" s="89"/>
      <c r="I2735" s="90"/>
      <c r="J2735" s="12"/>
    </row>
    <row r="2736" spans="3:10" ht="21" hidden="1" customHeight="1" x14ac:dyDescent="0.25">
      <c r="C2736" s="214"/>
      <c r="D2736" s="215"/>
      <c r="E2736" s="215"/>
      <c r="F2736" s="215"/>
      <c r="G2736" s="215"/>
      <c r="H2736" s="89"/>
      <c r="I2736" s="90"/>
      <c r="J2736" s="12"/>
    </row>
    <row r="2737" spans="3:10" ht="21" hidden="1" customHeight="1" x14ac:dyDescent="0.25">
      <c r="C2737" s="214"/>
      <c r="D2737" s="215"/>
      <c r="E2737" s="215"/>
      <c r="F2737" s="215"/>
      <c r="G2737" s="215"/>
      <c r="H2737" s="89"/>
      <c r="I2737" s="90"/>
      <c r="J2737" s="12"/>
    </row>
    <row r="2738" spans="3:10" ht="21" hidden="1" customHeight="1" x14ac:dyDescent="0.25">
      <c r="C2738" s="214"/>
      <c r="D2738" s="215"/>
      <c r="E2738" s="215"/>
      <c r="F2738" s="215"/>
      <c r="G2738" s="215"/>
      <c r="H2738" s="89"/>
      <c r="I2738" s="90"/>
      <c r="J2738" s="12"/>
    </row>
    <row r="2739" spans="3:10" ht="21" hidden="1" customHeight="1" x14ac:dyDescent="0.25">
      <c r="C2739" s="214"/>
      <c r="D2739" s="215"/>
      <c r="E2739" s="215"/>
      <c r="F2739" s="215"/>
      <c r="G2739" s="215"/>
      <c r="H2739" s="89"/>
      <c r="I2739" s="90"/>
      <c r="J2739" s="12"/>
    </row>
    <row r="2740" spans="3:10" ht="21" hidden="1" customHeight="1" x14ac:dyDescent="0.25">
      <c r="C2740" s="214"/>
      <c r="D2740" s="215"/>
      <c r="E2740" s="215"/>
      <c r="F2740" s="215"/>
      <c r="G2740" s="215"/>
      <c r="H2740" s="89"/>
      <c r="I2740" s="90"/>
      <c r="J2740" s="12"/>
    </row>
    <row r="2741" spans="3:10" ht="21" hidden="1" customHeight="1" x14ac:dyDescent="0.25">
      <c r="C2741" s="214"/>
      <c r="D2741" s="215"/>
      <c r="E2741" s="215"/>
      <c r="F2741" s="215"/>
      <c r="G2741" s="215"/>
      <c r="H2741" s="89"/>
      <c r="I2741" s="90"/>
      <c r="J2741" s="12"/>
    </row>
    <row r="2742" spans="3:10" ht="21" hidden="1" customHeight="1" x14ac:dyDescent="0.25">
      <c r="C2742" s="214"/>
      <c r="D2742" s="215"/>
      <c r="E2742" s="215"/>
      <c r="F2742" s="215"/>
      <c r="G2742" s="215"/>
      <c r="H2742" s="89"/>
      <c r="I2742" s="90"/>
      <c r="J2742" s="12"/>
    </row>
    <row r="2743" spans="3:10" ht="21" hidden="1" customHeight="1" x14ac:dyDescent="0.25">
      <c r="C2743" s="214"/>
      <c r="D2743" s="215"/>
      <c r="E2743" s="215"/>
      <c r="F2743" s="215"/>
      <c r="G2743" s="215"/>
      <c r="H2743" s="89"/>
      <c r="I2743" s="90"/>
      <c r="J2743" s="12"/>
    </row>
    <row r="2744" spans="3:10" ht="21" hidden="1" customHeight="1" x14ac:dyDescent="0.25">
      <c r="C2744" s="214"/>
      <c r="D2744" s="215"/>
      <c r="E2744" s="215"/>
      <c r="F2744" s="215"/>
      <c r="G2744" s="215"/>
      <c r="H2744" s="89"/>
      <c r="I2744" s="90"/>
      <c r="J2744" s="12"/>
    </row>
    <row r="2745" spans="3:10" ht="21" hidden="1" customHeight="1" x14ac:dyDescent="0.25">
      <c r="C2745" s="214"/>
      <c r="D2745" s="215"/>
      <c r="E2745" s="215"/>
      <c r="F2745" s="215"/>
      <c r="G2745" s="215"/>
      <c r="H2745" s="89"/>
      <c r="I2745" s="90"/>
      <c r="J2745" s="12"/>
    </row>
    <row r="2746" spans="3:10" ht="21" hidden="1" customHeight="1" x14ac:dyDescent="0.25">
      <c r="C2746" s="214"/>
      <c r="D2746" s="215"/>
      <c r="E2746" s="215"/>
      <c r="F2746" s="215"/>
      <c r="G2746" s="215"/>
      <c r="H2746" s="89"/>
      <c r="I2746" s="90"/>
      <c r="J2746" s="12"/>
    </row>
    <row r="2747" spans="3:10" ht="21" hidden="1" customHeight="1" x14ac:dyDescent="0.25">
      <c r="C2747" s="214"/>
      <c r="D2747" s="215"/>
      <c r="E2747" s="215"/>
      <c r="F2747" s="215"/>
      <c r="G2747" s="215"/>
      <c r="H2747" s="89"/>
      <c r="I2747" s="90"/>
      <c r="J2747" s="12"/>
    </row>
    <row r="2748" spans="3:10" ht="21" hidden="1" customHeight="1" x14ac:dyDescent="0.25">
      <c r="C2748" s="214"/>
      <c r="D2748" s="215"/>
      <c r="E2748" s="215"/>
      <c r="F2748" s="215"/>
      <c r="G2748" s="215"/>
      <c r="H2748" s="89"/>
      <c r="I2748" s="90"/>
      <c r="J2748" s="12"/>
    </row>
    <row r="2749" spans="3:10" ht="21" hidden="1" customHeight="1" x14ac:dyDescent="0.25">
      <c r="C2749" s="214"/>
      <c r="D2749" s="215"/>
      <c r="E2749" s="215"/>
      <c r="F2749" s="215"/>
      <c r="G2749" s="215"/>
      <c r="H2749" s="89"/>
      <c r="I2749" s="90"/>
      <c r="J2749" s="12"/>
    </row>
    <row r="2750" spans="3:10" ht="21" hidden="1" customHeight="1" x14ac:dyDescent="0.25">
      <c r="C2750" s="214"/>
      <c r="D2750" s="215"/>
      <c r="E2750" s="215"/>
      <c r="F2750" s="215"/>
      <c r="G2750" s="215"/>
      <c r="H2750" s="89"/>
      <c r="I2750" s="90"/>
      <c r="J2750" s="12"/>
    </row>
    <row r="2751" spans="3:10" ht="21" hidden="1" customHeight="1" x14ac:dyDescent="0.25">
      <c r="C2751" s="214"/>
      <c r="D2751" s="215"/>
      <c r="E2751" s="215"/>
      <c r="F2751" s="215"/>
      <c r="G2751" s="215"/>
      <c r="H2751" s="89"/>
      <c r="I2751" s="90"/>
      <c r="J2751" s="12"/>
    </row>
    <row r="2752" spans="3:10" ht="21" hidden="1" customHeight="1" x14ac:dyDescent="0.25">
      <c r="C2752" s="214"/>
      <c r="D2752" s="215"/>
      <c r="E2752" s="215"/>
      <c r="F2752" s="215"/>
      <c r="G2752" s="215"/>
      <c r="H2752" s="89"/>
      <c r="I2752" s="90"/>
      <c r="J2752" s="12"/>
    </row>
    <row r="2753" spans="3:10" ht="21" hidden="1" customHeight="1" x14ac:dyDescent="0.25">
      <c r="C2753" s="214"/>
      <c r="D2753" s="215"/>
      <c r="E2753" s="215"/>
      <c r="F2753" s="215"/>
      <c r="G2753" s="215"/>
      <c r="H2753" s="89"/>
      <c r="I2753" s="90"/>
      <c r="J2753" s="12"/>
    </row>
    <row r="2754" spans="3:10" ht="21" hidden="1" customHeight="1" x14ac:dyDescent="0.25">
      <c r="C2754" s="214"/>
      <c r="D2754" s="215"/>
      <c r="E2754" s="215"/>
      <c r="F2754" s="215"/>
      <c r="G2754" s="215"/>
      <c r="H2754" s="89"/>
      <c r="I2754" s="90"/>
      <c r="J2754" s="12"/>
    </row>
    <row r="2755" spans="3:10" ht="21" hidden="1" customHeight="1" x14ac:dyDescent="0.25">
      <c r="C2755" s="214"/>
      <c r="D2755" s="215"/>
      <c r="E2755" s="215"/>
      <c r="F2755" s="215"/>
      <c r="G2755" s="215"/>
      <c r="H2755" s="89"/>
      <c r="I2755" s="90"/>
      <c r="J2755" s="12"/>
    </row>
    <row r="2756" spans="3:10" ht="21" hidden="1" customHeight="1" x14ac:dyDescent="0.25">
      <c r="C2756" s="214"/>
      <c r="D2756" s="215"/>
      <c r="E2756" s="215"/>
      <c r="F2756" s="215"/>
      <c r="G2756" s="215"/>
      <c r="H2756" s="89"/>
      <c r="I2756" s="90"/>
      <c r="J2756" s="12"/>
    </row>
    <row r="2757" spans="3:10" ht="21" hidden="1" customHeight="1" x14ac:dyDescent="0.25">
      <c r="C2757" s="214"/>
      <c r="D2757" s="215"/>
      <c r="E2757" s="215"/>
      <c r="F2757" s="215"/>
      <c r="G2757" s="215"/>
      <c r="H2757" s="89"/>
      <c r="I2757" s="90"/>
      <c r="J2757" s="12"/>
    </row>
    <row r="2758" spans="3:10" ht="21" hidden="1" customHeight="1" x14ac:dyDescent="0.25">
      <c r="C2758" s="214"/>
      <c r="D2758" s="215"/>
      <c r="E2758" s="215"/>
      <c r="F2758" s="215"/>
      <c r="G2758" s="215"/>
      <c r="H2758" s="89"/>
      <c r="I2758" s="90"/>
      <c r="J2758" s="12"/>
    </row>
    <row r="2759" spans="3:10" ht="21" hidden="1" customHeight="1" x14ac:dyDescent="0.25">
      <c r="C2759" s="214"/>
      <c r="D2759" s="215"/>
      <c r="E2759" s="215"/>
      <c r="F2759" s="215"/>
      <c r="G2759" s="215"/>
      <c r="H2759" s="89"/>
      <c r="I2759" s="90"/>
      <c r="J2759" s="12"/>
    </row>
    <row r="2760" spans="3:10" ht="21" hidden="1" customHeight="1" x14ac:dyDescent="0.25">
      <c r="C2760" s="214"/>
      <c r="D2760" s="215"/>
      <c r="E2760" s="215"/>
      <c r="F2760" s="215"/>
      <c r="G2760" s="215"/>
      <c r="H2760" s="89"/>
      <c r="I2760" s="90"/>
      <c r="J2760" s="12"/>
    </row>
    <row r="2761" spans="3:10" ht="21" hidden="1" customHeight="1" x14ac:dyDescent="0.25">
      <c r="C2761" s="214"/>
      <c r="D2761" s="215"/>
      <c r="E2761" s="215"/>
      <c r="F2761" s="215"/>
      <c r="G2761" s="215"/>
      <c r="H2761" s="89"/>
      <c r="I2761" s="90"/>
      <c r="J2761" s="12"/>
    </row>
    <row r="2762" spans="3:10" ht="21" hidden="1" customHeight="1" x14ac:dyDescent="0.25">
      <c r="C2762" s="214"/>
      <c r="D2762" s="215"/>
      <c r="E2762" s="215"/>
      <c r="F2762" s="215"/>
      <c r="G2762" s="215"/>
      <c r="H2762" s="89"/>
      <c r="I2762" s="90"/>
      <c r="J2762" s="12"/>
    </row>
    <row r="2763" spans="3:10" ht="21" hidden="1" customHeight="1" x14ac:dyDescent="0.25">
      <c r="C2763" s="214"/>
      <c r="D2763" s="215"/>
      <c r="E2763" s="215"/>
      <c r="F2763" s="215"/>
      <c r="G2763" s="215"/>
      <c r="H2763" s="89"/>
      <c r="I2763" s="90"/>
      <c r="J2763" s="12"/>
    </row>
    <row r="2764" spans="3:10" ht="21" hidden="1" customHeight="1" x14ac:dyDescent="0.25">
      <c r="C2764" s="214"/>
      <c r="D2764" s="215"/>
      <c r="E2764" s="215"/>
      <c r="F2764" s="215"/>
      <c r="G2764" s="215"/>
      <c r="H2764" s="89"/>
      <c r="I2764" s="90"/>
      <c r="J2764" s="12"/>
    </row>
    <row r="2765" spans="3:10" ht="21" hidden="1" customHeight="1" x14ac:dyDescent="0.25">
      <c r="C2765" s="214"/>
      <c r="D2765" s="215"/>
      <c r="E2765" s="215"/>
      <c r="F2765" s="215"/>
      <c r="G2765" s="215"/>
      <c r="H2765" s="89"/>
      <c r="I2765" s="90"/>
      <c r="J2765" s="12"/>
    </row>
    <row r="2766" spans="3:10" ht="21" hidden="1" customHeight="1" x14ac:dyDescent="0.25">
      <c r="C2766" s="214"/>
      <c r="D2766" s="215"/>
      <c r="E2766" s="215"/>
      <c r="F2766" s="215"/>
      <c r="G2766" s="215"/>
      <c r="H2766" s="89"/>
      <c r="I2766" s="90"/>
      <c r="J2766" s="12"/>
    </row>
    <row r="2767" spans="3:10" ht="21" hidden="1" customHeight="1" x14ac:dyDescent="0.25">
      <c r="C2767" s="214"/>
      <c r="D2767" s="215"/>
      <c r="E2767" s="215"/>
      <c r="F2767" s="215"/>
      <c r="G2767" s="215"/>
      <c r="H2767" s="89"/>
      <c r="I2767" s="90"/>
      <c r="J2767" s="12"/>
    </row>
    <row r="2768" spans="3:10" ht="21" hidden="1" customHeight="1" x14ac:dyDescent="0.25">
      <c r="C2768" s="214"/>
      <c r="D2768" s="215"/>
      <c r="E2768" s="215"/>
      <c r="F2768" s="215"/>
      <c r="G2768" s="215"/>
      <c r="H2768" s="89"/>
      <c r="I2768" s="90"/>
      <c r="J2768" s="12"/>
    </row>
    <row r="2769" spans="3:10" ht="21" hidden="1" customHeight="1" x14ac:dyDescent="0.25">
      <c r="C2769" s="214"/>
      <c r="D2769" s="215"/>
      <c r="E2769" s="215"/>
      <c r="F2769" s="215"/>
      <c r="G2769" s="215"/>
      <c r="H2769" s="89"/>
      <c r="I2769" s="90"/>
      <c r="J2769" s="12"/>
    </row>
    <row r="2770" spans="3:10" ht="21" hidden="1" customHeight="1" x14ac:dyDescent="0.25">
      <c r="C2770" s="214"/>
      <c r="D2770" s="215"/>
      <c r="E2770" s="215"/>
      <c r="F2770" s="215"/>
      <c r="G2770" s="215"/>
      <c r="H2770" s="89"/>
      <c r="I2770" s="90"/>
      <c r="J2770" s="12"/>
    </row>
    <row r="2771" spans="3:10" ht="21" hidden="1" customHeight="1" x14ac:dyDescent="0.25">
      <c r="C2771" s="214"/>
      <c r="D2771" s="215"/>
      <c r="E2771" s="215"/>
      <c r="F2771" s="215"/>
      <c r="G2771" s="215"/>
      <c r="H2771" s="89"/>
      <c r="I2771" s="90"/>
      <c r="J2771" s="12"/>
    </row>
    <row r="2772" spans="3:10" ht="21" hidden="1" customHeight="1" x14ac:dyDescent="0.25">
      <c r="C2772" s="214"/>
      <c r="D2772" s="215"/>
      <c r="E2772" s="215"/>
      <c r="F2772" s="215"/>
      <c r="G2772" s="215"/>
      <c r="H2772" s="89"/>
      <c r="I2772" s="90"/>
      <c r="J2772" s="12"/>
    </row>
    <row r="2773" spans="3:10" ht="21" hidden="1" customHeight="1" x14ac:dyDescent="0.25">
      <c r="C2773" s="214"/>
      <c r="D2773" s="215"/>
      <c r="E2773" s="215"/>
      <c r="F2773" s="215"/>
      <c r="G2773" s="215"/>
      <c r="H2773" s="89"/>
      <c r="I2773" s="90"/>
      <c r="J2773" s="12"/>
    </row>
    <row r="2774" spans="3:10" ht="21" hidden="1" customHeight="1" x14ac:dyDescent="0.25">
      <c r="C2774" s="214"/>
      <c r="D2774" s="215"/>
      <c r="E2774" s="215"/>
      <c r="F2774" s="215"/>
      <c r="G2774" s="215"/>
      <c r="H2774" s="89"/>
      <c r="I2774" s="90"/>
      <c r="J2774" s="12"/>
    </row>
    <row r="2775" spans="3:10" ht="21" hidden="1" customHeight="1" x14ac:dyDescent="0.25">
      <c r="C2775" s="214"/>
      <c r="D2775" s="215"/>
      <c r="E2775" s="215"/>
      <c r="F2775" s="215"/>
      <c r="G2775" s="215"/>
      <c r="H2775" s="89"/>
      <c r="I2775" s="90"/>
      <c r="J2775" s="12"/>
    </row>
    <row r="2776" spans="3:10" ht="21" hidden="1" customHeight="1" x14ac:dyDescent="0.25">
      <c r="C2776" s="214"/>
      <c r="D2776" s="215"/>
      <c r="E2776" s="215"/>
      <c r="F2776" s="215"/>
      <c r="G2776" s="215"/>
      <c r="H2776" s="89"/>
      <c r="I2776" s="90"/>
      <c r="J2776" s="12"/>
    </row>
    <row r="2777" spans="3:10" ht="21" hidden="1" customHeight="1" x14ac:dyDescent="0.25">
      <c r="C2777" s="214"/>
      <c r="D2777" s="215"/>
      <c r="E2777" s="215"/>
      <c r="F2777" s="215"/>
      <c r="G2777" s="215"/>
      <c r="H2777" s="89"/>
      <c r="I2777" s="90"/>
      <c r="J2777" s="12"/>
    </row>
    <row r="2778" spans="3:10" ht="21" hidden="1" customHeight="1" x14ac:dyDescent="0.25">
      <c r="C2778" s="214"/>
      <c r="D2778" s="215"/>
      <c r="E2778" s="215"/>
      <c r="F2778" s="215"/>
      <c r="G2778" s="215"/>
      <c r="H2778" s="89"/>
      <c r="I2778" s="90"/>
      <c r="J2778" s="12"/>
    </row>
    <row r="2779" spans="3:10" ht="21" hidden="1" customHeight="1" x14ac:dyDescent="0.25">
      <c r="C2779" s="214"/>
      <c r="D2779" s="215"/>
      <c r="E2779" s="215"/>
      <c r="F2779" s="215"/>
      <c r="G2779" s="215"/>
      <c r="H2779" s="12"/>
      <c r="I2779" s="90"/>
      <c r="J2779" s="12"/>
    </row>
    <row r="2780" spans="3:10" ht="21" hidden="1" customHeight="1" x14ac:dyDescent="0.25">
      <c r="C2780" s="214"/>
      <c r="D2780" s="215"/>
      <c r="E2780" s="215"/>
      <c r="F2780" s="215"/>
      <c r="G2780" s="215"/>
      <c r="H2780" s="89"/>
      <c r="I2780" s="90"/>
      <c r="J2780" s="12"/>
    </row>
    <row r="2781" spans="3:10" ht="21" hidden="1" customHeight="1" x14ac:dyDescent="0.25">
      <c r="C2781" s="214"/>
      <c r="D2781" s="215"/>
      <c r="E2781" s="215"/>
      <c r="F2781" s="215"/>
      <c r="G2781" s="215"/>
      <c r="H2781" s="89"/>
      <c r="I2781" s="90"/>
      <c r="J2781" s="12"/>
    </row>
    <row r="2782" spans="3:10" ht="21" hidden="1" customHeight="1" x14ac:dyDescent="0.25">
      <c r="C2782" s="214"/>
      <c r="D2782" s="215"/>
      <c r="E2782" s="215"/>
      <c r="F2782" s="215"/>
      <c r="G2782" s="215"/>
      <c r="H2782" s="89"/>
      <c r="I2782" s="90"/>
      <c r="J2782" s="12"/>
    </row>
    <row r="2783" spans="3:10" ht="21" hidden="1" customHeight="1" x14ac:dyDescent="0.25">
      <c r="C2783" s="214"/>
      <c r="D2783" s="215"/>
      <c r="E2783" s="215"/>
      <c r="F2783" s="215"/>
      <c r="G2783" s="215"/>
      <c r="H2783" s="89"/>
      <c r="I2783" s="90"/>
      <c r="J2783" s="12"/>
    </row>
    <row r="2784" spans="3:10" ht="21" hidden="1" customHeight="1" x14ac:dyDescent="0.25">
      <c r="C2784" s="214"/>
      <c r="D2784" s="215"/>
      <c r="E2784" s="215"/>
      <c r="F2784" s="215"/>
      <c r="G2784" s="215"/>
      <c r="H2784" s="89"/>
      <c r="I2784" s="90"/>
      <c r="J2784" s="12"/>
    </row>
    <row r="2785" spans="3:10" ht="21" hidden="1" customHeight="1" x14ac:dyDescent="0.25">
      <c r="C2785" s="214"/>
      <c r="D2785" s="215"/>
      <c r="E2785" s="215"/>
      <c r="F2785" s="215"/>
      <c r="G2785" s="215"/>
      <c r="H2785" s="12"/>
      <c r="I2785" s="90"/>
      <c r="J2785" s="12"/>
    </row>
    <row r="2786" spans="3:10" ht="21" hidden="1" customHeight="1" x14ac:dyDescent="0.25">
      <c r="C2786" s="214"/>
      <c r="D2786" s="215"/>
      <c r="E2786" s="215"/>
      <c r="F2786" s="215"/>
      <c r="G2786" s="215"/>
      <c r="H2786" s="89"/>
      <c r="I2786" s="90"/>
      <c r="J2786" s="12"/>
    </row>
    <row r="2787" spans="3:10" ht="21" hidden="1" customHeight="1" x14ac:dyDescent="0.25">
      <c r="C2787" s="214"/>
      <c r="D2787" s="215"/>
      <c r="E2787" s="215"/>
      <c r="F2787" s="215"/>
      <c r="G2787" s="215"/>
      <c r="H2787" s="89"/>
      <c r="I2787" s="90"/>
      <c r="J2787" s="12"/>
    </row>
    <row r="2788" spans="3:10" ht="21" hidden="1" customHeight="1" x14ac:dyDescent="0.25">
      <c r="C2788" s="214"/>
      <c r="D2788" s="215"/>
      <c r="E2788" s="215"/>
      <c r="F2788" s="215"/>
      <c r="G2788" s="215"/>
      <c r="H2788" s="89"/>
      <c r="I2788" s="90"/>
      <c r="J2788" s="12"/>
    </row>
    <row r="2789" spans="3:10" ht="21" hidden="1" customHeight="1" x14ac:dyDescent="0.25">
      <c r="C2789" s="214"/>
      <c r="D2789" s="215"/>
      <c r="E2789" s="215"/>
      <c r="F2789" s="215"/>
      <c r="G2789" s="215"/>
      <c r="H2789" s="89"/>
      <c r="I2789" s="90"/>
      <c r="J2789" s="12"/>
    </row>
    <row r="2790" spans="3:10" ht="21" hidden="1" customHeight="1" x14ac:dyDescent="0.25">
      <c r="C2790" s="214"/>
      <c r="D2790" s="215"/>
      <c r="E2790" s="215"/>
      <c r="F2790" s="215"/>
      <c r="G2790" s="215"/>
      <c r="H2790" s="89"/>
      <c r="I2790" s="90"/>
      <c r="J2790" s="12"/>
    </row>
    <row r="2791" spans="3:10" ht="21" hidden="1" customHeight="1" x14ac:dyDescent="0.25">
      <c r="C2791" s="214"/>
      <c r="D2791" s="215"/>
      <c r="E2791" s="215"/>
      <c r="F2791" s="215"/>
      <c r="G2791" s="215"/>
      <c r="H2791" s="89"/>
      <c r="I2791" s="90"/>
      <c r="J2791" s="12"/>
    </row>
    <row r="2792" spans="3:10" ht="21" hidden="1" customHeight="1" x14ac:dyDescent="0.25">
      <c r="C2792" s="214"/>
      <c r="D2792" s="215"/>
      <c r="E2792" s="215"/>
      <c r="F2792" s="215"/>
      <c r="G2792" s="215"/>
      <c r="H2792" s="89"/>
      <c r="I2792" s="90"/>
      <c r="J2792" s="12"/>
    </row>
    <row r="2793" spans="3:10" ht="21" hidden="1" customHeight="1" x14ac:dyDescent="0.25">
      <c r="C2793" s="214"/>
      <c r="D2793" s="215"/>
      <c r="E2793" s="215"/>
      <c r="F2793" s="215"/>
      <c r="G2793" s="215"/>
      <c r="H2793" s="89"/>
      <c r="I2793" s="90"/>
      <c r="J2793" s="12"/>
    </row>
    <row r="2794" spans="3:10" ht="21" hidden="1" customHeight="1" x14ac:dyDescent="0.25">
      <c r="C2794" s="214"/>
      <c r="D2794" s="215"/>
      <c r="E2794" s="215"/>
      <c r="F2794" s="215"/>
      <c r="G2794" s="215"/>
      <c r="H2794" s="89"/>
      <c r="I2794" s="90"/>
      <c r="J2794" s="12"/>
    </row>
    <row r="2795" spans="3:10" ht="21" hidden="1" customHeight="1" x14ac:dyDescent="0.25">
      <c r="C2795" s="214"/>
      <c r="D2795" s="215"/>
      <c r="E2795" s="215"/>
      <c r="F2795" s="215"/>
      <c r="G2795" s="215"/>
      <c r="H2795" s="89"/>
      <c r="I2795" s="90"/>
      <c r="J2795" s="12"/>
    </row>
    <row r="2796" spans="3:10" ht="21" hidden="1" customHeight="1" x14ac:dyDescent="0.25">
      <c r="C2796" s="214"/>
      <c r="D2796" s="215"/>
      <c r="E2796" s="215"/>
      <c r="F2796" s="215"/>
      <c r="G2796" s="215"/>
      <c r="H2796" s="89"/>
      <c r="I2796" s="90"/>
      <c r="J2796" s="12"/>
    </row>
    <row r="2797" spans="3:10" ht="21" hidden="1" customHeight="1" x14ac:dyDescent="0.25">
      <c r="C2797" s="214"/>
      <c r="D2797" s="215"/>
      <c r="E2797" s="215"/>
      <c r="F2797" s="215"/>
      <c r="G2797" s="215"/>
      <c r="H2797" s="89"/>
      <c r="I2797" s="90"/>
      <c r="J2797" s="12"/>
    </row>
    <row r="2798" spans="3:10" ht="21" hidden="1" customHeight="1" x14ac:dyDescent="0.25">
      <c r="C2798" s="214"/>
      <c r="D2798" s="215"/>
      <c r="E2798" s="215"/>
      <c r="F2798" s="215"/>
      <c r="G2798" s="215"/>
      <c r="H2798" s="89"/>
      <c r="I2798" s="90"/>
      <c r="J2798" s="12"/>
    </row>
    <row r="2799" spans="3:10" ht="21" hidden="1" customHeight="1" x14ac:dyDescent="0.25">
      <c r="C2799" s="214"/>
      <c r="D2799" s="215"/>
      <c r="E2799" s="215"/>
      <c r="F2799" s="215"/>
      <c r="G2799" s="215"/>
      <c r="H2799" s="89"/>
      <c r="I2799" s="90"/>
      <c r="J2799" s="12"/>
    </row>
    <row r="2800" spans="3:10" ht="21" hidden="1" customHeight="1" x14ac:dyDescent="0.25">
      <c r="C2800" s="214"/>
      <c r="D2800" s="215"/>
      <c r="E2800" s="215"/>
      <c r="F2800" s="215"/>
      <c r="G2800" s="215"/>
      <c r="H2800" s="89"/>
      <c r="I2800" s="90"/>
      <c r="J2800" s="12"/>
    </row>
    <row r="2801" spans="3:10" ht="21" hidden="1" customHeight="1" x14ac:dyDescent="0.25">
      <c r="C2801" s="214"/>
      <c r="D2801" s="215"/>
      <c r="E2801" s="215"/>
      <c r="F2801" s="215"/>
      <c r="G2801" s="215"/>
      <c r="H2801" s="89"/>
      <c r="I2801" s="90"/>
      <c r="J2801" s="12"/>
    </row>
    <row r="2802" spans="3:10" ht="21" hidden="1" customHeight="1" x14ac:dyDescent="0.25">
      <c r="C2802" s="214"/>
      <c r="D2802" s="215"/>
      <c r="E2802" s="215"/>
      <c r="F2802" s="215"/>
      <c r="G2802" s="215"/>
      <c r="H2802" s="89"/>
      <c r="I2802" s="90"/>
      <c r="J2802" s="12"/>
    </row>
    <row r="2803" spans="3:10" ht="21" hidden="1" customHeight="1" x14ac:dyDescent="0.25">
      <c r="C2803" s="214"/>
      <c r="D2803" s="215"/>
      <c r="E2803" s="215"/>
      <c r="F2803" s="215"/>
      <c r="G2803" s="215"/>
      <c r="H2803" s="89"/>
      <c r="I2803" s="90"/>
      <c r="J2803" s="12"/>
    </row>
    <row r="2804" spans="3:10" ht="21" hidden="1" customHeight="1" x14ac:dyDescent="0.25">
      <c r="C2804" s="214"/>
      <c r="D2804" s="215"/>
      <c r="E2804" s="215"/>
      <c r="F2804" s="215"/>
      <c r="G2804" s="215"/>
      <c r="H2804" s="89"/>
      <c r="I2804" s="90"/>
      <c r="J2804" s="12"/>
    </row>
    <row r="2805" spans="3:10" ht="21" hidden="1" customHeight="1" x14ac:dyDescent="0.25">
      <c r="C2805" s="214"/>
      <c r="D2805" s="215"/>
      <c r="E2805" s="215"/>
      <c r="F2805" s="215"/>
      <c r="G2805" s="215"/>
      <c r="H2805" s="89"/>
      <c r="I2805" s="90"/>
      <c r="J2805" s="12"/>
    </row>
    <row r="2806" spans="3:10" ht="21" hidden="1" customHeight="1" x14ac:dyDescent="0.25">
      <c r="C2806" s="214"/>
      <c r="D2806" s="215"/>
      <c r="E2806" s="215"/>
      <c r="F2806" s="215"/>
      <c r="G2806" s="215"/>
      <c r="H2806" s="89"/>
      <c r="I2806" s="90"/>
      <c r="J2806" s="12"/>
    </row>
    <row r="2807" spans="3:10" ht="21" hidden="1" customHeight="1" x14ac:dyDescent="0.25">
      <c r="C2807" s="214"/>
      <c r="D2807" s="215"/>
      <c r="E2807" s="215"/>
      <c r="F2807" s="215"/>
      <c r="G2807" s="215"/>
      <c r="H2807" s="89"/>
      <c r="I2807" s="90"/>
      <c r="J2807" s="12"/>
    </row>
    <row r="2808" spans="3:10" ht="21" hidden="1" customHeight="1" x14ac:dyDescent="0.25">
      <c r="C2808" s="214"/>
      <c r="D2808" s="215"/>
      <c r="E2808" s="215"/>
      <c r="F2808" s="215"/>
      <c r="G2808" s="215"/>
      <c r="H2808" s="89"/>
      <c r="I2808" s="90"/>
      <c r="J2808" s="12"/>
    </row>
    <row r="2809" spans="3:10" ht="21" hidden="1" customHeight="1" x14ac:dyDescent="0.25">
      <c r="C2809" s="214"/>
      <c r="D2809" s="215"/>
      <c r="E2809" s="215"/>
      <c r="F2809" s="215"/>
      <c r="G2809" s="215"/>
      <c r="H2809" s="89"/>
      <c r="I2809" s="90"/>
      <c r="J2809" s="12"/>
    </row>
    <row r="2810" spans="3:10" ht="21" hidden="1" customHeight="1" x14ac:dyDescent="0.25">
      <c r="C2810" s="214"/>
      <c r="D2810" s="215"/>
      <c r="E2810" s="215"/>
      <c r="F2810" s="215"/>
      <c r="G2810" s="215"/>
      <c r="H2810" s="89"/>
      <c r="I2810" s="90"/>
      <c r="J2810" s="12"/>
    </row>
    <row r="2811" spans="3:10" ht="21" hidden="1" customHeight="1" x14ac:dyDescent="0.25">
      <c r="C2811" s="214"/>
      <c r="D2811" s="215"/>
      <c r="E2811" s="215"/>
      <c r="F2811" s="215"/>
      <c r="G2811" s="215"/>
      <c r="H2811" s="89"/>
      <c r="I2811" s="90"/>
      <c r="J2811" s="12"/>
    </row>
    <row r="2812" spans="3:10" ht="21" hidden="1" customHeight="1" x14ac:dyDescent="0.25">
      <c r="C2812" s="214"/>
      <c r="D2812" s="215"/>
      <c r="E2812" s="215"/>
      <c r="F2812" s="215"/>
      <c r="G2812" s="215"/>
      <c r="H2812" s="89"/>
      <c r="I2812" s="90"/>
      <c r="J2812" s="12"/>
    </row>
    <row r="2813" spans="3:10" ht="21" hidden="1" customHeight="1" x14ac:dyDescent="0.25">
      <c r="C2813" s="214"/>
      <c r="D2813" s="215"/>
      <c r="E2813" s="215"/>
      <c r="F2813" s="215"/>
      <c r="G2813" s="215"/>
      <c r="H2813" s="12"/>
      <c r="I2813" s="90"/>
      <c r="J2813" s="12"/>
    </row>
    <row r="2814" spans="3:10" ht="21" hidden="1" customHeight="1" x14ac:dyDescent="0.25">
      <c r="C2814" s="214"/>
      <c r="D2814" s="215"/>
      <c r="E2814" s="215"/>
      <c r="F2814" s="215"/>
      <c r="G2814" s="215"/>
      <c r="H2814" s="12"/>
      <c r="I2814" s="90"/>
      <c r="J2814" s="12"/>
    </row>
    <row r="2815" spans="3:10" ht="21" hidden="1" customHeight="1" x14ac:dyDescent="0.25">
      <c r="C2815" s="214"/>
      <c r="D2815" s="215"/>
      <c r="E2815" s="215"/>
      <c r="F2815" s="215"/>
      <c r="G2815" s="215"/>
      <c r="H2815" s="89"/>
      <c r="I2815" s="90"/>
      <c r="J2815" s="12"/>
    </row>
    <row r="2816" spans="3:10" ht="21" hidden="1" customHeight="1" x14ac:dyDescent="0.25">
      <c r="C2816" s="214"/>
      <c r="D2816" s="215"/>
      <c r="E2816" s="215"/>
      <c r="F2816" s="215"/>
      <c r="G2816" s="215"/>
      <c r="H2816" s="89"/>
      <c r="I2816" s="90"/>
      <c r="J2816" s="12"/>
    </row>
    <row r="2817" spans="3:10" ht="21" hidden="1" customHeight="1" x14ac:dyDescent="0.25">
      <c r="C2817" s="214"/>
      <c r="D2817" s="215"/>
      <c r="E2817" s="215"/>
      <c r="F2817" s="215"/>
      <c r="G2817" s="215"/>
      <c r="H2817" s="12"/>
      <c r="I2817" s="90"/>
      <c r="J2817" s="12"/>
    </row>
    <row r="2818" spans="3:10" ht="21" hidden="1" customHeight="1" x14ac:dyDescent="0.25">
      <c r="C2818" s="214"/>
      <c r="D2818" s="215"/>
      <c r="E2818" s="215"/>
      <c r="F2818" s="215"/>
      <c r="G2818" s="215"/>
      <c r="H2818" s="12"/>
      <c r="I2818" s="90"/>
      <c r="J2818" s="12"/>
    </row>
    <row r="2819" spans="3:10" ht="21" hidden="1" customHeight="1" x14ac:dyDescent="0.25">
      <c r="C2819" s="214"/>
      <c r="D2819" s="215"/>
      <c r="E2819" s="215"/>
      <c r="F2819" s="215"/>
      <c r="G2819" s="215"/>
      <c r="H2819" s="12"/>
      <c r="I2819" s="90"/>
      <c r="J2819" s="12"/>
    </row>
    <row r="2820" spans="3:10" ht="21" hidden="1" customHeight="1" x14ac:dyDescent="0.25">
      <c r="C2820" s="214"/>
      <c r="D2820" s="215"/>
      <c r="E2820" s="215"/>
      <c r="F2820" s="215"/>
      <c r="G2820" s="215"/>
      <c r="H2820" s="12"/>
      <c r="I2820" s="90"/>
      <c r="J2820" s="12"/>
    </row>
    <row r="2821" spans="3:10" ht="21" hidden="1" customHeight="1" x14ac:dyDescent="0.25">
      <c r="C2821" s="214"/>
      <c r="D2821" s="215"/>
      <c r="E2821" s="215"/>
      <c r="F2821" s="215"/>
      <c r="G2821" s="215"/>
      <c r="H2821" s="12"/>
      <c r="I2821" s="90"/>
      <c r="J2821" s="12"/>
    </row>
    <row r="2822" spans="3:10" ht="21" hidden="1" customHeight="1" x14ac:dyDescent="0.25">
      <c r="C2822" s="214"/>
      <c r="D2822" s="215"/>
      <c r="E2822" s="215"/>
      <c r="F2822" s="215"/>
      <c r="G2822" s="215"/>
      <c r="H2822" s="12"/>
      <c r="I2822" s="90"/>
      <c r="J2822" s="12"/>
    </row>
    <row r="2823" spans="3:10" ht="21" hidden="1" customHeight="1" x14ac:dyDescent="0.25">
      <c r="C2823" s="214"/>
      <c r="D2823" s="215"/>
      <c r="E2823" s="215"/>
      <c r="F2823" s="215"/>
      <c r="G2823" s="215"/>
      <c r="H2823" s="12"/>
      <c r="I2823" s="90"/>
      <c r="J2823" s="12"/>
    </row>
    <row r="2824" spans="3:10" ht="21" hidden="1" customHeight="1" x14ac:dyDescent="0.25">
      <c r="C2824" s="214"/>
      <c r="D2824" s="215"/>
      <c r="E2824" s="215"/>
      <c r="F2824" s="215"/>
      <c r="G2824" s="215"/>
      <c r="H2824" s="12"/>
      <c r="I2824" s="90"/>
      <c r="J2824" s="12"/>
    </row>
    <row r="2825" spans="3:10" ht="21" hidden="1" customHeight="1" x14ac:dyDescent="0.25">
      <c r="C2825" s="214"/>
      <c r="D2825" s="215"/>
      <c r="E2825" s="215"/>
      <c r="F2825" s="215"/>
      <c r="G2825" s="215"/>
      <c r="H2825" s="12"/>
      <c r="I2825" s="90"/>
      <c r="J2825" s="12"/>
    </row>
    <row r="2826" spans="3:10" ht="21" hidden="1" customHeight="1" x14ac:dyDescent="0.25">
      <c r="C2826" s="214"/>
      <c r="D2826" s="215"/>
      <c r="E2826" s="215"/>
      <c r="F2826" s="215"/>
      <c r="G2826" s="215"/>
      <c r="H2826" s="89"/>
      <c r="I2826" s="90"/>
      <c r="J2826" s="12"/>
    </row>
    <row r="2827" spans="3:10" ht="21" hidden="1" customHeight="1" x14ac:dyDescent="0.25">
      <c r="C2827" s="214"/>
      <c r="D2827" s="215"/>
      <c r="E2827" s="215"/>
      <c r="F2827" s="215"/>
      <c r="G2827" s="215"/>
      <c r="H2827" s="89"/>
      <c r="I2827" s="90"/>
      <c r="J2827" s="12"/>
    </row>
    <row r="2828" spans="3:10" ht="21" hidden="1" customHeight="1" x14ac:dyDescent="0.25">
      <c r="C2828" s="214"/>
      <c r="D2828" s="215"/>
      <c r="E2828" s="215"/>
      <c r="F2828" s="215"/>
      <c r="G2828" s="215"/>
      <c r="H2828" s="89"/>
      <c r="I2828" s="90"/>
      <c r="J2828" s="12"/>
    </row>
    <row r="2829" spans="3:10" ht="21" hidden="1" customHeight="1" x14ac:dyDescent="0.25">
      <c r="C2829" s="214"/>
      <c r="D2829" s="215"/>
      <c r="E2829" s="215"/>
      <c r="F2829" s="215"/>
      <c r="G2829" s="215"/>
      <c r="H2829" s="12"/>
      <c r="I2829" s="90"/>
      <c r="J2829" s="12"/>
    </row>
    <row r="2830" spans="3:10" ht="21" hidden="1" customHeight="1" x14ac:dyDescent="0.25">
      <c r="C2830" s="214"/>
      <c r="D2830" s="215"/>
      <c r="E2830" s="215"/>
      <c r="F2830" s="215"/>
      <c r="G2830" s="215"/>
      <c r="H2830" s="12"/>
      <c r="I2830" s="90"/>
      <c r="J2830" s="12"/>
    </row>
    <row r="2831" spans="3:10" ht="21" hidden="1" customHeight="1" x14ac:dyDescent="0.25">
      <c r="C2831" s="214"/>
      <c r="D2831" s="215"/>
      <c r="E2831" s="215"/>
      <c r="F2831" s="215"/>
      <c r="G2831" s="215"/>
      <c r="H2831" s="12"/>
      <c r="I2831" s="90"/>
      <c r="J2831" s="12"/>
    </row>
    <row r="2832" spans="3:10" ht="21" hidden="1" customHeight="1" x14ac:dyDescent="0.25">
      <c r="C2832" s="214"/>
      <c r="D2832" s="215"/>
      <c r="E2832" s="215"/>
      <c r="F2832" s="215"/>
      <c r="G2832" s="215"/>
      <c r="H2832" s="12"/>
      <c r="I2832" s="90"/>
      <c r="J2832" s="12"/>
    </row>
    <row r="2833" spans="3:10" ht="21" hidden="1" customHeight="1" x14ac:dyDescent="0.25">
      <c r="C2833" s="214"/>
      <c r="D2833" s="215"/>
      <c r="E2833" s="215"/>
      <c r="F2833" s="215"/>
      <c r="G2833" s="215"/>
      <c r="H2833" s="12"/>
      <c r="I2833" s="90"/>
      <c r="J2833" s="12"/>
    </row>
    <row r="2834" spans="3:10" ht="21" hidden="1" customHeight="1" x14ac:dyDescent="0.25">
      <c r="C2834" s="214"/>
      <c r="D2834" s="215"/>
      <c r="E2834" s="215"/>
      <c r="F2834" s="215"/>
      <c r="G2834" s="215"/>
      <c r="H2834" s="12"/>
      <c r="I2834" s="90"/>
      <c r="J2834" s="12"/>
    </row>
    <row r="2835" spans="3:10" ht="21" hidden="1" customHeight="1" x14ac:dyDescent="0.25">
      <c r="C2835" s="214"/>
      <c r="D2835" s="215"/>
      <c r="E2835" s="215"/>
      <c r="F2835" s="215"/>
      <c r="G2835" s="215"/>
      <c r="H2835" s="12"/>
      <c r="I2835" s="90"/>
      <c r="J2835" s="12"/>
    </row>
    <row r="2836" spans="3:10" ht="21" hidden="1" customHeight="1" x14ac:dyDescent="0.25">
      <c r="C2836" s="214"/>
      <c r="D2836" s="215"/>
      <c r="E2836" s="215"/>
      <c r="F2836" s="215"/>
      <c r="G2836" s="215"/>
      <c r="H2836" s="12"/>
      <c r="I2836" s="90"/>
      <c r="J2836" s="12"/>
    </row>
    <row r="2837" spans="3:10" ht="21" hidden="1" customHeight="1" x14ac:dyDescent="0.25">
      <c r="C2837" s="214"/>
      <c r="D2837" s="215"/>
      <c r="E2837" s="215"/>
      <c r="F2837" s="215"/>
      <c r="G2837" s="215"/>
      <c r="H2837" s="12"/>
      <c r="I2837" s="90"/>
      <c r="J2837" s="12"/>
    </row>
    <row r="2838" spans="3:10" ht="21" hidden="1" customHeight="1" x14ac:dyDescent="0.25">
      <c r="C2838" s="214"/>
      <c r="D2838" s="215"/>
      <c r="E2838" s="215"/>
      <c r="F2838" s="215"/>
      <c r="G2838" s="215"/>
      <c r="H2838" s="89"/>
      <c r="I2838" s="90"/>
      <c r="J2838" s="12"/>
    </row>
    <row r="2839" spans="3:10" ht="21" hidden="1" customHeight="1" x14ac:dyDescent="0.25">
      <c r="C2839" s="214"/>
      <c r="D2839" s="215"/>
      <c r="E2839" s="215"/>
      <c r="F2839" s="215"/>
      <c r="G2839" s="14"/>
      <c r="H2839" s="12"/>
      <c r="I2839" s="90"/>
      <c r="J2839" s="12"/>
    </row>
    <row r="2840" spans="3:10" ht="21" hidden="1" customHeight="1" x14ac:dyDescent="0.25">
      <c r="C2840" s="214"/>
      <c r="D2840" s="215"/>
      <c r="E2840" s="215"/>
      <c r="F2840" s="215"/>
      <c r="G2840" s="14"/>
      <c r="H2840" s="12"/>
      <c r="I2840" s="90"/>
      <c r="J2840" s="12"/>
    </row>
    <row r="2841" spans="3:10" ht="21" hidden="1" customHeight="1" x14ac:dyDescent="0.25">
      <c r="C2841" s="214"/>
      <c r="D2841" s="215"/>
      <c r="E2841" s="215"/>
      <c r="F2841" s="215"/>
      <c r="G2841" s="14"/>
      <c r="H2841" s="12"/>
      <c r="I2841" s="90"/>
      <c r="J2841" s="12"/>
    </row>
    <row r="2842" spans="3:10" ht="21" hidden="1" customHeight="1" x14ac:dyDescent="0.25">
      <c r="C2842" s="214"/>
      <c r="D2842" s="215"/>
      <c r="E2842" s="215"/>
      <c r="F2842" s="215"/>
      <c r="G2842" s="14"/>
      <c r="H2842" s="12"/>
      <c r="I2842" s="90"/>
      <c r="J2842" s="12"/>
    </row>
    <row r="2843" spans="3:10" ht="21" hidden="1" customHeight="1" x14ac:dyDescent="0.25">
      <c r="C2843" s="214"/>
      <c r="D2843" s="215"/>
      <c r="E2843" s="215"/>
      <c r="F2843" s="215"/>
      <c r="G2843" s="215"/>
      <c r="H2843" s="89"/>
      <c r="I2843" s="90"/>
      <c r="J2843" s="12"/>
    </row>
    <row r="2844" spans="3:10" ht="21" hidden="1" customHeight="1" x14ac:dyDescent="0.25">
      <c r="C2844" s="214"/>
      <c r="D2844" s="215"/>
      <c r="E2844" s="215"/>
      <c r="F2844" s="215"/>
      <c r="G2844" s="215"/>
      <c r="H2844" s="89"/>
      <c r="I2844" s="90"/>
      <c r="J2844" s="12"/>
    </row>
    <row r="2845" spans="3:10" ht="21" hidden="1" customHeight="1" x14ac:dyDescent="0.25">
      <c r="C2845" s="214"/>
      <c r="D2845" s="215"/>
      <c r="E2845" s="215"/>
      <c r="F2845" s="215"/>
      <c r="G2845" s="215"/>
      <c r="H2845" s="89"/>
      <c r="I2845" s="90"/>
      <c r="J2845" s="12"/>
    </row>
    <row r="2846" spans="3:10" ht="21" hidden="1" customHeight="1" x14ac:dyDescent="0.25">
      <c r="C2846" s="214"/>
      <c r="D2846" s="215"/>
      <c r="E2846" s="215"/>
      <c r="F2846" s="215"/>
      <c r="G2846" s="215"/>
      <c r="H2846" s="89"/>
      <c r="I2846" s="90"/>
      <c r="J2846" s="12"/>
    </row>
    <row r="2847" spans="3:10" ht="21" hidden="1" customHeight="1" x14ac:dyDescent="0.25">
      <c r="C2847" s="214"/>
      <c r="D2847" s="215"/>
      <c r="E2847" s="215"/>
      <c r="F2847" s="215"/>
      <c r="G2847" s="215"/>
      <c r="H2847" s="89"/>
      <c r="I2847" s="90"/>
      <c r="J2847" s="12"/>
    </row>
    <row r="2848" spans="3:10" ht="21" hidden="1" customHeight="1" x14ac:dyDescent="0.25">
      <c r="C2848" s="214"/>
      <c r="D2848" s="215"/>
      <c r="E2848" s="215"/>
      <c r="F2848" s="215"/>
      <c r="G2848" s="215"/>
      <c r="H2848" s="89"/>
      <c r="I2848" s="90"/>
      <c r="J2848" s="12"/>
    </row>
    <row r="2849" spans="3:10" ht="21" hidden="1" customHeight="1" x14ac:dyDescent="0.25">
      <c r="C2849" s="214"/>
      <c r="D2849" s="215"/>
      <c r="E2849" s="215"/>
      <c r="F2849" s="215"/>
      <c r="G2849" s="215"/>
      <c r="H2849" s="89"/>
      <c r="I2849" s="90"/>
      <c r="J2849" s="12"/>
    </row>
    <row r="2850" spans="3:10" ht="21" hidden="1" customHeight="1" x14ac:dyDescent="0.25">
      <c r="C2850" s="214"/>
      <c r="D2850" s="215"/>
      <c r="E2850" s="215"/>
      <c r="F2850" s="215"/>
      <c r="G2850" s="215"/>
      <c r="H2850" s="89"/>
      <c r="I2850" s="90"/>
      <c r="J2850" s="12"/>
    </row>
    <row r="2851" spans="3:10" ht="21" hidden="1" customHeight="1" x14ac:dyDescent="0.25">
      <c r="C2851" s="214"/>
      <c r="D2851" s="215"/>
      <c r="E2851" s="215"/>
      <c r="F2851" s="215"/>
      <c r="G2851" s="215"/>
      <c r="H2851" s="89"/>
      <c r="I2851" s="90"/>
      <c r="J2851" s="12"/>
    </row>
    <row r="2852" spans="3:10" ht="21" hidden="1" customHeight="1" x14ac:dyDescent="0.25">
      <c r="C2852" s="214"/>
      <c r="D2852" s="215"/>
      <c r="E2852" s="215"/>
      <c r="F2852" s="215"/>
      <c r="G2852" s="215"/>
      <c r="H2852" s="89"/>
      <c r="I2852" s="90"/>
      <c r="J2852" s="12"/>
    </row>
    <row r="2853" spans="3:10" ht="21" hidden="1" customHeight="1" x14ac:dyDescent="0.25">
      <c r="C2853" s="214"/>
      <c r="D2853" s="215"/>
      <c r="E2853" s="215"/>
      <c r="F2853" s="215"/>
      <c r="G2853" s="215"/>
      <c r="H2853" s="89"/>
      <c r="I2853" s="90"/>
      <c r="J2853" s="12"/>
    </row>
    <row r="2854" spans="3:10" ht="21" hidden="1" customHeight="1" x14ac:dyDescent="0.25">
      <c r="C2854" s="214"/>
      <c r="D2854" s="215"/>
      <c r="E2854" s="215"/>
      <c r="F2854" s="215"/>
      <c r="G2854" s="215"/>
      <c r="H2854" s="89"/>
      <c r="I2854" s="90"/>
      <c r="J2854" s="12"/>
    </row>
    <row r="2855" spans="3:10" ht="21" hidden="1" customHeight="1" x14ac:dyDescent="0.25">
      <c r="C2855" s="214"/>
      <c r="D2855" s="215"/>
      <c r="E2855" s="215"/>
      <c r="F2855" s="215"/>
      <c r="G2855" s="215"/>
      <c r="H2855" s="89"/>
      <c r="I2855" s="90"/>
      <c r="J2855" s="12"/>
    </row>
    <row r="2856" spans="3:10" ht="21" hidden="1" customHeight="1" x14ac:dyDescent="0.25">
      <c r="C2856" s="214"/>
      <c r="D2856" s="215"/>
      <c r="E2856" s="215"/>
      <c r="F2856" s="215"/>
      <c r="G2856" s="215"/>
      <c r="H2856" s="89"/>
      <c r="I2856" s="90"/>
      <c r="J2856" s="12"/>
    </row>
    <row r="2857" spans="3:10" ht="21" hidden="1" customHeight="1" x14ac:dyDescent="0.25">
      <c r="C2857" s="214"/>
      <c r="D2857" s="215"/>
      <c r="E2857" s="215"/>
      <c r="F2857" s="215"/>
      <c r="G2857" s="215"/>
      <c r="H2857" s="89"/>
      <c r="I2857" s="90"/>
      <c r="J2857" s="12"/>
    </row>
    <row r="2858" spans="3:10" ht="21" hidden="1" customHeight="1" x14ac:dyDescent="0.25">
      <c r="C2858" s="214"/>
      <c r="D2858" s="215"/>
      <c r="E2858" s="215"/>
      <c r="F2858" s="215"/>
      <c r="G2858" s="215"/>
      <c r="H2858" s="89"/>
      <c r="I2858" s="90"/>
      <c r="J2858" s="12"/>
    </row>
    <row r="2859" spans="3:10" ht="21" hidden="1" customHeight="1" x14ac:dyDescent="0.25">
      <c r="C2859" s="214"/>
      <c r="D2859" s="215"/>
      <c r="E2859" s="215"/>
      <c r="F2859" s="215"/>
      <c r="G2859" s="215"/>
      <c r="H2859" s="89"/>
      <c r="I2859" s="90"/>
      <c r="J2859" s="12"/>
    </row>
    <row r="2860" spans="3:10" ht="21" hidden="1" customHeight="1" x14ac:dyDescent="0.25">
      <c r="C2860" s="214"/>
      <c r="D2860" s="215"/>
      <c r="E2860" s="215"/>
      <c r="F2860" s="215"/>
      <c r="G2860" s="215"/>
      <c r="H2860" s="89"/>
      <c r="I2860" s="90"/>
      <c r="J2860" s="12"/>
    </row>
    <row r="2861" spans="3:10" ht="21" hidden="1" customHeight="1" x14ac:dyDescent="0.25">
      <c r="C2861" s="214"/>
      <c r="D2861" s="215"/>
      <c r="E2861" s="215"/>
      <c r="F2861" s="215"/>
      <c r="G2861" s="215"/>
      <c r="H2861" s="89"/>
      <c r="I2861" s="90"/>
      <c r="J2861" s="12"/>
    </row>
    <row r="2862" spans="3:10" ht="21" hidden="1" customHeight="1" x14ac:dyDescent="0.25">
      <c r="C2862" s="214"/>
      <c r="D2862" s="215"/>
      <c r="E2862" s="215"/>
      <c r="F2862" s="215"/>
      <c r="G2862" s="215"/>
      <c r="H2862" s="89"/>
      <c r="I2862" s="90"/>
      <c r="J2862" s="12"/>
    </row>
    <row r="2863" spans="3:10" ht="21" hidden="1" customHeight="1" x14ac:dyDescent="0.25">
      <c r="C2863" s="214"/>
      <c r="D2863" s="215"/>
      <c r="E2863" s="215"/>
      <c r="F2863" s="215"/>
      <c r="G2863" s="215"/>
      <c r="H2863" s="89"/>
      <c r="I2863" s="90"/>
      <c r="J2863" s="12"/>
    </row>
    <row r="2864" spans="3:10" ht="21" hidden="1" customHeight="1" x14ac:dyDescent="0.25">
      <c r="C2864" s="214"/>
      <c r="D2864" s="215"/>
      <c r="E2864" s="215"/>
      <c r="F2864" s="215"/>
      <c r="G2864" s="215"/>
      <c r="H2864" s="89"/>
      <c r="I2864" s="90"/>
      <c r="J2864" s="12"/>
    </row>
    <row r="2865" spans="3:10" ht="21" hidden="1" customHeight="1" x14ac:dyDescent="0.25">
      <c r="C2865" s="214"/>
      <c r="D2865" s="215"/>
      <c r="E2865" s="215"/>
      <c r="F2865" s="215"/>
      <c r="G2865" s="215"/>
      <c r="H2865" s="89"/>
      <c r="I2865" s="90"/>
      <c r="J2865" s="12"/>
    </row>
    <row r="2866" spans="3:10" ht="21" hidden="1" customHeight="1" x14ac:dyDescent="0.25">
      <c r="C2866" s="214"/>
      <c r="D2866" s="215"/>
      <c r="E2866" s="215"/>
      <c r="F2866" s="215"/>
      <c r="G2866" s="215"/>
      <c r="H2866" s="89"/>
      <c r="I2866" s="90"/>
      <c r="J2866" s="12"/>
    </row>
    <row r="2867" spans="3:10" ht="21" hidden="1" customHeight="1" x14ac:dyDescent="0.25">
      <c r="C2867" s="214"/>
      <c r="D2867" s="215"/>
      <c r="E2867" s="215"/>
      <c r="F2867" s="215"/>
      <c r="G2867" s="215"/>
      <c r="H2867" s="89"/>
      <c r="I2867" s="90"/>
      <c r="J2867" s="12"/>
    </row>
    <row r="2868" spans="3:10" ht="21" hidden="1" customHeight="1" x14ac:dyDescent="0.25">
      <c r="C2868" s="214"/>
      <c r="D2868" s="215"/>
      <c r="E2868" s="215"/>
      <c r="F2868" s="215"/>
      <c r="G2868" s="215"/>
      <c r="H2868" s="89"/>
      <c r="I2868" s="90"/>
      <c r="J2868" s="12"/>
    </row>
    <row r="2869" spans="3:10" ht="21" hidden="1" customHeight="1" x14ac:dyDescent="0.25">
      <c r="C2869" s="214"/>
      <c r="D2869" s="215"/>
      <c r="E2869" s="215"/>
      <c r="F2869" s="215"/>
      <c r="G2869" s="215"/>
      <c r="H2869" s="89"/>
      <c r="I2869" s="90"/>
      <c r="J2869" s="12"/>
    </row>
    <row r="2870" spans="3:10" ht="21" hidden="1" customHeight="1" x14ac:dyDescent="0.25">
      <c r="C2870" s="214"/>
      <c r="D2870" s="215"/>
      <c r="E2870" s="215"/>
      <c r="F2870" s="215"/>
      <c r="G2870" s="215"/>
      <c r="H2870" s="89"/>
      <c r="I2870" s="90"/>
      <c r="J2870" s="12"/>
    </row>
    <row r="2871" spans="3:10" ht="21" hidden="1" customHeight="1" x14ac:dyDescent="0.25">
      <c r="C2871" s="214"/>
      <c r="D2871" s="215"/>
      <c r="E2871" s="215"/>
      <c r="F2871" s="215"/>
      <c r="G2871" s="215"/>
      <c r="H2871" s="89"/>
      <c r="I2871" s="90"/>
      <c r="J2871" s="12"/>
    </row>
    <row r="2872" spans="3:10" ht="21" hidden="1" customHeight="1" x14ac:dyDescent="0.25">
      <c r="C2872" s="214"/>
      <c r="D2872" s="215"/>
      <c r="E2872" s="215"/>
      <c r="F2872" s="215"/>
      <c r="G2872" s="215"/>
      <c r="H2872" s="89"/>
      <c r="I2872" s="90"/>
      <c r="J2872" s="12"/>
    </row>
    <row r="2873" spans="3:10" ht="21" hidden="1" customHeight="1" x14ac:dyDescent="0.25">
      <c r="C2873" s="214"/>
      <c r="D2873" s="215"/>
      <c r="E2873" s="215"/>
      <c r="F2873" s="215"/>
      <c r="G2873" s="215"/>
      <c r="H2873" s="89"/>
      <c r="I2873" s="90"/>
      <c r="J2873" s="12"/>
    </row>
    <row r="2874" spans="3:10" ht="21" hidden="1" customHeight="1" x14ac:dyDescent="0.25">
      <c r="C2874" s="214"/>
      <c r="D2874" s="215"/>
      <c r="E2874" s="215"/>
      <c r="F2874" s="215"/>
      <c r="G2874" s="215"/>
      <c r="H2874" s="89"/>
      <c r="I2874" s="90"/>
      <c r="J2874" s="12"/>
    </row>
    <row r="2875" spans="3:10" ht="21" hidden="1" customHeight="1" x14ac:dyDescent="0.25">
      <c r="C2875" s="214"/>
      <c r="D2875" s="215"/>
      <c r="E2875" s="215"/>
      <c r="F2875" s="215"/>
      <c r="G2875" s="215"/>
      <c r="H2875" s="89"/>
      <c r="I2875" s="90"/>
      <c r="J2875" s="12"/>
    </row>
    <row r="2876" spans="3:10" ht="21" hidden="1" customHeight="1" x14ac:dyDescent="0.25">
      <c r="C2876" s="214"/>
      <c r="D2876" s="215"/>
      <c r="E2876" s="215"/>
      <c r="F2876" s="215"/>
      <c r="G2876" s="215"/>
      <c r="H2876" s="89"/>
      <c r="I2876" s="90"/>
      <c r="J2876" s="12"/>
    </row>
    <row r="2877" spans="3:10" ht="21" hidden="1" customHeight="1" x14ac:dyDescent="0.25">
      <c r="C2877" s="214"/>
      <c r="D2877" s="215"/>
      <c r="E2877" s="215"/>
      <c r="F2877" s="215"/>
      <c r="G2877" s="215"/>
      <c r="H2877" s="89"/>
      <c r="I2877" s="90"/>
      <c r="J2877" s="12"/>
    </row>
    <row r="2878" spans="3:10" ht="21" hidden="1" customHeight="1" x14ac:dyDescent="0.25">
      <c r="C2878" s="214"/>
      <c r="D2878" s="215"/>
      <c r="E2878" s="215"/>
      <c r="F2878" s="215"/>
      <c r="G2878" s="215"/>
      <c r="H2878" s="89"/>
      <c r="I2878" s="90"/>
      <c r="J2878" s="12"/>
    </row>
    <row r="2879" spans="3:10" ht="21" hidden="1" customHeight="1" x14ac:dyDescent="0.25">
      <c r="C2879" s="214"/>
      <c r="D2879" s="215"/>
      <c r="E2879" s="215"/>
      <c r="F2879" s="215"/>
      <c r="G2879" s="215"/>
      <c r="H2879" s="89"/>
      <c r="I2879" s="90"/>
      <c r="J2879" s="12"/>
    </row>
    <row r="2880" spans="3:10" ht="21" hidden="1" customHeight="1" x14ac:dyDescent="0.25">
      <c r="C2880" s="214"/>
      <c r="D2880" s="215"/>
      <c r="E2880" s="215"/>
      <c r="F2880" s="215"/>
      <c r="G2880" s="215"/>
      <c r="H2880" s="89"/>
      <c r="I2880" s="90"/>
      <c r="J2880" s="12"/>
    </row>
    <row r="2881" spans="3:10" ht="21" hidden="1" customHeight="1" x14ac:dyDescent="0.25">
      <c r="C2881" s="214"/>
      <c r="D2881" s="215"/>
      <c r="E2881" s="215"/>
      <c r="F2881" s="215"/>
      <c r="G2881" s="215"/>
      <c r="H2881" s="89"/>
      <c r="I2881" s="90"/>
      <c r="J2881" s="12"/>
    </row>
    <row r="2882" spans="3:10" ht="21" hidden="1" customHeight="1" x14ac:dyDescent="0.25">
      <c r="C2882" s="214"/>
      <c r="D2882" s="215"/>
      <c r="E2882" s="215"/>
      <c r="F2882" s="215"/>
      <c r="G2882" s="215"/>
      <c r="H2882" s="89"/>
      <c r="I2882" s="90"/>
      <c r="J2882" s="12"/>
    </row>
    <row r="2883" spans="3:10" ht="21" hidden="1" customHeight="1" x14ac:dyDescent="0.25">
      <c r="C2883" s="214"/>
      <c r="D2883" s="215"/>
      <c r="E2883" s="215"/>
      <c r="F2883" s="215"/>
      <c r="G2883" s="215"/>
      <c r="H2883" s="89"/>
      <c r="I2883" s="90"/>
      <c r="J2883" s="12"/>
    </row>
    <row r="2884" spans="3:10" ht="21" hidden="1" customHeight="1" x14ac:dyDescent="0.25">
      <c r="C2884" s="214"/>
      <c r="D2884" s="215"/>
      <c r="E2884" s="215"/>
      <c r="F2884" s="215"/>
      <c r="G2884" s="215"/>
      <c r="H2884" s="89"/>
      <c r="I2884" s="90"/>
      <c r="J2884" s="12"/>
    </row>
    <row r="2885" spans="3:10" ht="21" hidden="1" customHeight="1" x14ac:dyDescent="0.25">
      <c r="C2885" s="214"/>
      <c r="D2885" s="215"/>
      <c r="E2885" s="215"/>
      <c r="F2885" s="215"/>
      <c r="G2885" s="215"/>
      <c r="H2885" s="89"/>
      <c r="I2885" s="90"/>
      <c r="J2885" s="12"/>
    </row>
    <row r="2886" spans="3:10" ht="21" hidden="1" customHeight="1" x14ac:dyDescent="0.25">
      <c r="C2886" s="214"/>
      <c r="D2886" s="215"/>
      <c r="E2886" s="215"/>
      <c r="F2886" s="215"/>
      <c r="G2886" s="215"/>
      <c r="H2886" s="89"/>
      <c r="I2886" s="90"/>
      <c r="J2886" s="12"/>
    </row>
    <row r="2887" spans="3:10" ht="21" hidden="1" customHeight="1" x14ac:dyDescent="0.25">
      <c r="C2887" s="214"/>
      <c r="D2887" s="215"/>
      <c r="E2887" s="215"/>
      <c r="F2887" s="215"/>
      <c r="G2887" s="215"/>
      <c r="H2887" s="89"/>
      <c r="I2887" s="90"/>
      <c r="J2887" s="12"/>
    </row>
    <row r="2888" spans="3:10" ht="21" hidden="1" customHeight="1" x14ac:dyDescent="0.25">
      <c r="C2888" s="214"/>
      <c r="D2888" s="215"/>
      <c r="E2888" s="215"/>
      <c r="F2888" s="215"/>
      <c r="G2888" s="215"/>
      <c r="H2888" s="89"/>
      <c r="I2888" s="90"/>
      <c r="J2888" s="12"/>
    </row>
    <row r="2889" spans="3:10" ht="21" hidden="1" customHeight="1" x14ac:dyDescent="0.25">
      <c r="C2889" s="214"/>
      <c r="D2889" s="215"/>
      <c r="E2889" s="215"/>
      <c r="F2889" s="215"/>
      <c r="G2889" s="215"/>
      <c r="H2889" s="89"/>
      <c r="I2889" s="90"/>
      <c r="J2889" s="12"/>
    </row>
    <row r="2890" spans="3:10" ht="21" hidden="1" customHeight="1" x14ac:dyDescent="0.25">
      <c r="C2890" s="214"/>
      <c r="D2890" s="215"/>
      <c r="E2890" s="215"/>
      <c r="F2890" s="215"/>
      <c r="G2890" s="215"/>
      <c r="H2890" s="89"/>
      <c r="I2890" s="90"/>
      <c r="J2890" s="12"/>
    </row>
    <row r="2891" spans="3:10" ht="21" hidden="1" customHeight="1" x14ac:dyDescent="0.25">
      <c r="C2891" s="214"/>
      <c r="D2891" s="215"/>
      <c r="E2891" s="215"/>
      <c r="F2891" s="215"/>
      <c r="G2891" s="215"/>
      <c r="H2891" s="89"/>
      <c r="I2891" s="90"/>
      <c r="J2891" s="12"/>
    </row>
    <row r="2892" spans="3:10" ht="21" hidden="1" customHeight="1" x14ac:dyDescent="0.25">
      <c r="C2892" s="214"/>
      <c r="D2892" s="215"/>
      <c r="E2892" s="215"/>
      <c r="F2892" s="215"/>
      <c r="G2892" s="215"/>
      <c r="H2892" s="89"/>
      <c r="I2892" s="90"/>
      <c r="J2892" s="12"/>
    </row>
    <row r="2893" spans="3:10" ht="21" hidden="1" customHeight="1" x14ac:dyDescent="0.25">
      <c r="C2893" s="214"/>
      <c r="D2893" s="215"/>
      <c r="E2893" s="215"/>
      <c r="F2893" s="215"/>
      <c r="G2893" s="215"/>
      <c r="H2893" s="89"/>
      <c r="I2893" s="90"/>
      <c r="J2893" s="12"/>
    </row>
    <row r="2894" spans="3:10" ht="21" hidden="1" customHeight="1" x14ac:dyDescent="0.25">
      <c r="C2894" s="214"/>
      <c r="D2894" s="215"/>
      <c r="E2894" s="215"/>
      <c r="F2894" s="215"/>
      <c r="G2894" s="215"/>
      <c r="H2894" s="89"/>
      <c r="I2894" s="90"/>
      <c r="J2894" s="12"/>
    </row>
    <row r="2895" spans="3:10" ht="21" hidden="1" customHeight="1" x14ac:dyDescent="0.25">
      <c r="C2895" s="214"/>
      <c r="D2895" s="215"/>
      <c r="E2895" s="215"/>
      <c r="F2895" s="215"/>
      <c r="G2895" s="215"/>
      <c r="H2895" s="89"/>
      <c r="I2895" s="90"/>
      <c r="J2895" s="12"/>
    </row>
    <row r="2896" spans="3:10" ht="21" hidden="1" customHeight="1" x14ac:dyDescent="0.25">
      <c r="C2896" s="214"/>
      <c r="D2896" s="215"/>
      <c r="E2896" s="215"/>
      <c r="F2896" s="215"/>
      <c r="G2896" s="215"/>
      <c r="H2896" s="89"/>
      <c r="I2896" s="90"/>
      <c r="J2896" s="12"/>
    </row>
    <row r="2897" spans="3:10" ht="21" hidden="1" customHeight="1" x14ac:dyDescent="0.25">
      <c r="C2897" s="214"/>
      <c r="D2897" s="215"/>
      <c r="E2897" s="215"/>
      <c r="F2897" s="215"/>
      <c r="G2897" s="215"/>
      <c r="H2897" s="89"/>
      <c r="I2897" s="90"/>
      <c r="J2897" s="12"/>
    </row>
    <row r="2898" spans="3:10" ht="21" hidden="1" customHeight="1" x14ac:dyDescent="0.25">
      <c r="C2898" s="214"/>
      <c r="D2898" s="215"/>
      <c r="E2898" s="215"/>
      <c r="F2898" s="215"/>
      <c r="G2898" s="215"/>
      <c r="H2898" s="89"/>
      <c r="I2898" s="90"/>
      <c r="J2898" s="12"/>
    </row>
    <row r="2899" spans="3:10" ht="21" hidden="1" customHeight="1" x14ac:dyDescent="0.25">
      <c r="C2899" s="214"/>
      <c r="D2899" s="215"/>
      <c r="E2899" s="215"/>
      <c r="F2899" s="215"/>
      <c r="G2899" s="215"/>
      <c r="H2899" s="89"/>
      <c r="I2899" s="90"/>
      <c r="J2899" s="12"/>
    </row>
    <row r="2900" spans="3:10" ht="21" hidden="1" customHeight="1" x14ac:dyDescent="0.25">
      <c r="C2900" s="214"/>
      <c r="D2900" s="215"/>
      <c r="E2900" s="215"/>
      <c r="F2900" s="215"/>
      <c r="G2900" s="215"/>
      <c r="H2900" s="89"/>
      <c r="I2900" s="90"/>
      <c r="J2900" s="12"/>
    </row>
    <row r="2901" spans="3:10" ht="21" hidden="1" customHeight="1" x14ac:dyDescent="0.25">
      <c r="C2901" s="214"/>
      <c r="D2901" s="215"/>
      <c r="E2901" s="215"/>
      <c r="F2901" s="215"/>
      <c r="G2901" s="215"/>
      <c r="H2901" s="89"/>
      <c r="I2901" s="90"/>
      <c r="J2901" s="12"/>
    </row>
    <row r="2902" spans="3:10" ht="21" hidden="1" customHeight="1" x14ac:dyDescent="0.25">
      <c r="C2902" s="214"/>
      <c r="D2902" s="215"/>
      <c r="E2902" s="215"/>
      <c r="F2902" s="215"/>
      <c r="G2902" s="215"/>
      <c r="H2902" s="89"/>
      <c r="I2902" s="90"/>
      <c r="J2902" s="12"/>
    </row>
    <row r="2903" spans="3:10" ht="21" hidden="1" customHeight="1" x14ac:dyDescent="0.25">
      <c r="C2903" s="214"/>
      <c r="D2903" s="215"/>
      <c r="E2903" s="215"/>
      <c r="F2903" s="215"/>
      <c r="G2903" s="215"/>
      <c r="H2903" s="89"/>
      <c r="I2903" s="90"/>
      <c r="J2903" s="12"/>
    </row>
    <row r="2904" spans="3:10" ht="21" hidden="1" customHeight="1" x14ac:dyDescent="0.25">
      <c r="C2904" s="214"/>
      <c r="D2904" s="215"/>
      <c r="E2904" s="215"/>
      <c r="F2904" s="215"/>
      <c r="G2904" s="215"/>
      <c r="H2904" s="89"/>
      <c r="I2904" s="90"/>
      <c r="J2904" s="12"/>
    </row>
    <row r="2905" spans="3:10" ht="21" hidden="1" customHeight="1" x14ac:dyDescent="0.25">
      <c r="C2905" s="214"/>
      <c r="D2905" s="215"/>
      <c r="E2905" s="215"/>
      <c r="F2905" s="215"/>
      <c r="G2905" s="215"/>
      <c r="H2905" s="89"/>
      <c r="I2905" s="90"/>
      <c r="J2905" s="12"/>
    </row>
    <row r="2906" spans="3:10" ht="21" hidden="1" customHeight="1" x14ac:dyDescent="0.25">
      <c r="C2906" s="214"/>
      <c r="D2906" s="215"/>
      <c r="E2906" s="215"/>
      <c r="F2906" s="215"/>
      <c r="G2906" s="215"/>
      <c r="H2906" s="89"/>
      <c r="I2906" s="90"/>
      <c r="J2906" s="12"/>
    </row>
    <row r="2907" spans="3:10" ht="21" hidden="1" customHeight="1" x14ac:dyDescent="0.25">
      <c r="C2907" s="214"/>
      <c r="D2907" s="215"/>
      <c r="E2907" s="215"/>
      <c r="F2907" s="215"/>
      <c r="G2907" s="215"/>
      <c r="H2907" s="89"/>
      <c r="I2907" s="90"/>
      <c r="J2907" s="12"/>
    </row>
    <row r="2908" spans="3:10" ht="21" hidden="1" customHeight="1" x14ac:dyDescent="0.25">
      <c r="C2908" s="214"/>
      <c r="D2908" s="215"/>
      <c r="E2908" s="215"/>
      <c r="F2908" s="215"/>
      <c r="G2908" s="215"/>
      <c r="H2908" s="89"/>
      <c r="I2908" s="90"/>
      <c r="J2908" s="12"/>
    </row>
    <row r="2909" spans="3:10" ht="21" hidden="1" customHeight="1" x14ac:dyDescent="0.25">
      <c r="C2909" s="214"/>
      <c r="D2909" s="215"/>
      <c r="E2909" s="215"/>
      <c r="F2909" s="215"/>
      <c r="G2909" s="215"/>
      <c r="H2909" s="89"/>
      <c r="I2909" s="90"/>
      <c r="J2909" s="12"/>
    </row>
    <row r="2910" spans="3:10" ht="21" hidden="1" customHeight="1" x14ac:dyDescent="0.25">
      <c r="C2910" s="214"/>
      <c r="D2910" s="215"/>
      <c r="E2910" s="215"/>
      <c r="F2910" s="215"/>
      <c r="G2910" s="215"/>
      <c r="H2910" s="89"/>
      <c r="I2910" s="90"/>
      <c r="J2910" s="12"/>
    </row>
    <row r="2911" spans="3:10" ht="21" hidden="1" customHeight="1" x14ac:dyDescent="0.25">
      <c r="C2911" s="214"/>
      <c r="D2911" s="215"/>
      <c r="E2911" s="215"/>
      <c r="F2911" s="215"/>
      <c r="G2911" s="215"/>
      <c r="H2911" s="89"/>
      <c r="I2911" s="90"/>
      <c r="J2911" s="12"/>
    </row>
    <row r="2912" spans="3:10" ht="21" hidden="1" customHeight="1" x14ac:dyDescent="0.25">
      <c r="C2912" s="214"/>
      <c r="D2912" s="215"/>
      <c r="E2912" s="215"/>
      <c r="F2912" s="215"/>
      <c r="G2912" s="215"/>
      <c r="H2912" s="89"/>
      <c r="I2912" s="90"/>
      <c r="J2912" s="12"/>
    </row>
    <row r="2913" spans="3:10" ht="21" hidden="1" customHeight="1" x14ac:dyDescent="0.25">
      <c r="C2913" s="214"/>
      <c r="D2913" s="215"/>
      <c r="E2913" s="215"/>
      <c r="F2913" s="215"/>
      <c r="G2913" s="215"/>
      <c r="H2913" s="89"/>
      <c r="I2913" s="90"/>
      <c r="J2913" s="12"/>
    </row>
    <row r="2914" spans="3:10" ht="21" hidden="1" customHeight="1" x14ac:dyDescent="0.25">
      <c r="C2914" s="214"/>
      <c r="D2914" s="215"/>
      <c r="E2914" s="215"/>
      <c r="F2914" s="215"/>
      <c r="G2914" s="215"/>
      <c r="H2914" s="89"/>
      <c r="I2914" s="90"/>
      <c r="J2914" s="12"/>
    </row>
    <row r="2915" spans="3:10" ht="21" hidden="1" customHeight="1" x14ac:dyDescent="0.25">
      <c r="C2915" s="214"/>
      <c r="D2915" s="215"/>
      <c r="E2915" s="215"/>
      <c r="F2915" s="215"/>
      <c r="G2915" s="215"/>
      <c r="H2915" s="89"/>
      <c r="I2915" s="90"/>
      <c r="J2915" s="12"/>
    </row>
    <row r="2916" spans="3:10" ht="21" hidden="1" customHeight="1" x14ac:dyDescent="0.25">
      <c r="C2916" s="214"/>
      <c r="D2916" s="215"/>
      <c r="E2916" s="215"/>
      <c r="F2916" s="215"/>
      <c r="G2916" s="215"/>
      <c r="H2916" s="89"/>
      <c r="I2916" s="90"/>
      <c r="J2916" s="12"/>
    </row>
    <row r="2917" spans="3:10" ht="21" hidden="1" customHeight="1" x14ac:dyDescent="0.25">
      <c r="C2917" s="214"/>
      <c r="D2917" s="215"/>
      <c r="E2917" s="215"/>
      <c r="F2917" s="215"/>
      <c r="G2917" s="215"/>
      <c r="H2917" s="89"/>
      <c r="I2917" s="90"/>
      <c r="J2917" s="12"/>
    </row>
    <row r="2918" spans="3:10" ht="21" hidden="1" customHeight="1" x14ac:dyDescent="0.25">
      <c r="C2918" s="214"/>
      <c r="D2918" s="215"/>
      <c r="E2918" s="215"/>
      <c r="F2918" s="215"/>
      <c r="G2918" s="215"/>
      <c r="H2918" s="89"/>
      <c r="I2918" s="90"/>
      <c r="J2918" s="12"/>
    </row>
    <row r="2919" spans="3:10" ht="21" hidden="1" customHeight="1" x14ac:dyDescent="0.25">
      <c r="C2919" s="214"/>
      <c r="D2919" s="215"/>
      <c r="E2919" s="215"/>
      <c r="F2919" s="215"/>
      <c r="G2919" s="215"/>
      <c r="H2919" s="89"/>
      <c r="I2919" s="90"/>
      <c r="J2919" s="12"/>
    </row>
    <row r="2920" spans="3:10" ht="21" hidden="1" customHeight="1" x14ac:dyDescent="0.25">
      <c r="C2920" s="214"/>
      <c r="D2920" s="215"/>
      <c r="E2920" s="215"/>
      <c r="F2920" s="215"/>
      <c r="G2920" s="215"/>
      <c r="H2920" s="89"/>
      <c r="I2920" s="90"/>
      <c r="J2920" s="12"/>
    </row>
    <row r="2921" spans="3:10" ht="21" hidden="1" customHeight="1" x14ac:dyDescent="0.25">
      <c r="C2921" s="214"/>
      <c r="D2921" s="215"/>
      <c r="E2921" s="215"/>
      <c r="F2921" s="215"/>
      <c r="G2921" s="215"/>
      <c r="H2921" s="89"/>
      <c r="I2921" s="90"/>
      <c r="J2921" s="12"/>
    </row>
    <row r="2922" spans="3:10" ht="21" hidden="1" customHeight="1" x14ac:dyDescent="0.25">
      <c r="C2922" s="214"/>
      <c r="D2922" s="215"/>
      <c r="E2922" s="215"/>
      <c r="F2922" s="215"/>
      <c r="G2922" s="215"/>
      <c r="H2922" s="89"/>
      <c r="I2922" s="90"/>
      <c r="J2922" s="12"/>
    </row>
    <row r="2923" spans="3:10" ht="21" hidden="1" customHeight="1" x14ac:dyDescent="0.25">
      <c r="C2923" s="214"/>
      <c r="D2923" s="215"/>
      <c r="E2923" s="215"/>
      <c r="F2923" s="215"/>
      <c r="G2923" s="215"/>
      <c r="H2923" s="89"/>
      <c r="I2923" s="90"/>
      <c r="J2923" s="12"/>
    </row>
    <row r="2924" spans="3:10" ht="21" hidden="1" customHeight="1" x14ac:dyDescent="0.25">
      <c r="C2924" s="214"/>
      <c r="D2924" s="215"/>
      <c r="E2924" s="215"/>
      <c r="F2924" s="215"/>
      <c r="G2924" s="215"/>
      <c r="H2924" s="89"/>
      <c r="I2924" s="90"/>
      <c r="J2924" s="12"/>
    </row>
    <row r="2925" spans="3:10" ht="21" hidden="1" customHeight="1" x14ac:dyDescent="0.25">
      <c r="C2925" s="214"/>
      <c r="D2925" s="215"/>
      <c r="E2925" s="215"/>
      <c r="F2925" s="215"/>
      <c r="G2925" s="215"/>
      <c r="H2925" s="89"/>
      <c r="I2925" s="90"/>
      <c r="J2925" s="12"/>
    </row>
    <row r="2926" spans="3:10" ht="21" hidden="1" customHeight="1" x14ac:dyDescent="0.25">
      <c r="C2926" s="214"/>
      <c r="D2926" s="215"/>
      <c r="E2926" s="215"/>
      <c r="F2926" s="215"/>
      <c r="G2926" s="215"/>
      <c r="H2926" s="89"/>
      <c r="I2926" s="90"/>
      <c r="J2926" s="12"/>
    </row>
    <row r="2927" spans="3:10" ht="21" hidden="1" customHeight="1" x14ac:dyDescent="0.25">
      <c r="C2927" s="214"/>
      <c r="D2927" s="215"/>
      <c r="E2927" s="215"/>
      <c r="F2927" s="215"/>
      <c r="G2927" s="215"/>
      <c r="H2927" s="89"/>
      <c r="I2927" s="90"/>
      <c r="J2927" s="12"/>
    </row>
    <row r="2928" spans="3:10" ht="21" hidden="1" customHeight="1" x14ac:dyDescent="0.25">
      <c r="C2928" s="214"/>
      <c r="D2928" s="215"/>
      <c r="E2928" s="215"/>
      <c r="F2928" s="215"/>
      <c r="G2928" s="215"/>
      <c r="H2928" s="89"/>
      <c r="I2928" s="90"/>
      <c r="J2928" s="12"/>
    </row>
    <row r="2929" spans="3:10" ht="21" hidden="1" customHeight="1" x14ac:dyDescent="0.25">
      <c r="C2929" s="214"/>
      <c r="D2929" s="215"/>
      <c r="E2929" s="215"/>
      <c r="F2929" s="215"/>
      <c r="G2929" s="215"/>
      <c r="H2929" s="89"/>
      <c r="I2929" s="90"/>
      <c r="J2929" s="12"/>
    </row>
    <row r="2930" spans="3:10" ht="21" hidden="1" customHeight="1" x14ac:dyDescent="0.25">
      <c r="C2930" s="214"/>
      <c r="D2930" s="215"/>
      <c r="E2930" s="215"/>
      <c r="F2930" s="215"/>
      <c r="G2930" s="215"/>
      <c r="H2930" s="89"/>
      <c r="I2930" s="90"/>
      <c r="J2930" s="12"/>
    </row>
    <row r="2931" spans="3:10" ht="21" hidden="1" customHeight="1" x14ac:dyDescent="0.25">
      <c r="C2931" s="214"/>
      <c r="D2931" s="215"/>
      <c r="E2931" s="215"/>
      <c r="F2931" s="215"/>
      <c r="G2931" s="215"/>
      <c r="H2931" s="89"/>
      <c r="I2931" s="90"/>
      <c r="J2931" s="12"/>
    </row>
    <row r="2932" spans="3:10" ht="21" hidden="1" customHeight="1" x14ac:dyDescent="0.25">
      <c r="C2932" s="214"/>
      <c r="D2932" s="215"/>
      <c r="E2932" s="215"/>
      <c r="F2932" s="215"/>
      <c r="G2932" s="215"/>
      <c r="H2932" s="89"/>
      <c r="I2932" s="90"/>
      <c r="J2932" s="12"/>
    </row>
    <row r="2933" spans="3:10" ht="21" hidden="1" customHeight="1" x14ac:dyDescent="0.25">
      <c r="C2933" s="214"/>
      <c r="D2933" s="215"/>
      <c r="E2933" s="215"/>
      <c r="F2933" s="215"/>
      <c r="G2933" s="215"/>
      <c r="H2933" s="89"/>
      <c r="I2933" s="90"/>
      <c r="J2933" s="12"/>
    </row>
    <row r="2934" spans="3:10" ht="21" hidden="1" customHeight="1" x14ac:dyDescent="0.25">
      <c r="C2934" s="214"/>
      <c r="D2934" s="215"/>
      <c r="E2934" s="215"/>
      <c r="F2934" s="215"/>
      <c r="G2934" s="215"/>
      <c r="H2934" s="89"/>
      <c r="I2934" s="90"/>
      <c r="J2934" s="12"/>
    </row>
    <row r="2935" spans="3:10" ht="21" hidden="1" customHeight="1" x14ac:dyDescent="0.25">
      <c r="C2935" s="214"/>
      <c r="D2935" s="215"/>
      <c r="E2935" s="215"/>
      <c r="F2935" s="215"/>
      <c r="G2935" s="215"/>
      <c r="H2935" s="89"/>
      <c r="I2935" s="90"/>
      <c r="J2935" s="12"/>
    </row>
    <row r="2936" spans="3:10" ht="21" hidden="1" customHeight="1" x14ac:dyDescent="0.25">
      <c r="C2936" s="214"/>
      <c r="D2936" s="215"/>
      <c r="E2936" s="215"/>
      <c r="F2936" s="215"/>
      <c r="G2936" s="215"/>
      <c r="H2936" s="89"/>
      <c r="I2936" s="90"/>
      <c r="J2936" s="12"/>
    </row>
    <row r="2937" spans="3:10" ht="21" hidden="1" customHeight="1" x14ac:dyDescent="0.25">
      <c r="C2937" s="214"/>
      <c r="D2937" s="215"/>
      <c r="E2937" s="215"/>
      <c r="F2937" s="215"/>
      <c r="G2937" s="215"/>
      <c r="H2937" s="89"/>
      <c r="I2937" s="90"/>
      <c r="J2937" s="12"/>
    </row>
    <row r="2938" spans="3:10" ht="21" hidden="1" customHeight="1" x14ac:dyDescent="0.25">
      <c r="C2938" s="214"/>
      <c r="D2938" s="215"/>
      <c r="E2938" s="215"/>
      <c r="F2938" s="215"/>
      <c r="G2938" s="215"/>
      <c r="H2938" s="89"/>
      <c r="I2938" s="90"/>
      <c r="J2938" s="12"/>
    </row>
    <row r="2939" spans="3:10" ht="21" hidden="1" customHeight="1" x14ac:dyDescent="0.25">
      <c r="C2939" s="214"/>
      <c r="D2939" s="215"/>
      <c r="E2939" s="215"/>
      <c r="F2939" s="215"/>
      <c r="G2939" s="215"/>
      <c r="H2939" s="89"/>
      <c r="I2939" s="90"/>
      <c r="J2939" s="12"/>
    </row>
    <row r="2940" spans="3:10" ht="21" hidden="1" customHeight="1" x14ac:dyDescent="0.25">
      <c r="C2940" s="214"/>
      <c r="D2940" s="215"/>
      <c r="E2940" s="215"/>
      <c r="F2940" s="215"/>
      <c r="G2940" s="215"/>
      <c r="H2940" s="89"/>
      <c r="I2940" s="90"/>
      <c r="J2940" s="12"/>
    </row>
    <row r="2941" spans="3:10" ht="21" hidden="1" customHeight="1" x14ac:dyDescent="0.25">
      <c r="C2941" s="214"/>
      <c r="D2941" s="215"/>
      <c r="E2941" s="215"/>
      <c r="F2941" s="215"/>
      <c r="G2941" s="215"/>
      <c r="H2941" s="89"/>
      <c r="I2941" s="90"/>
      <c r="J2941" s="12"/>
    </row>
    <row r="2942" spans="3:10" ht="21" hidden="1" customHeight="1" x14ac:dyDescent="0.25">
      <c r="C2942" s="214"/>
      <c r="D2942" s="215"/>
      <c r="E2942" s="215"/>
      <c r="F2942" s="215"/>
      <c r="G2942" s="215"/>
      <c r="H2942" s="89"/>
      <c r="I2942" s="90"/>
      <c r="J2942" s="12"/>
    </row>
    <row r="2943" spans="3:10" ht="21" hidden="1" customHeight="1" x14ac:dyDescent="0.25">
      <c r="C2943" s="214"/>
      <c r="D2943" s="215"/>
      <c r="E2943" s="215"/>
      <c r="F2943" s="215"/>
      <c r="G2943" s="215"/>
      <c r="H2943" s="89"/>
      <c r="I2943" s="90"/>
      <c r="J2943" s="12"/>
    </row>
    <row r="2944" spans="3:10" ht="21" hidden="1" customHeight="1" x14ac:dyDescent="0.25">
      <c r="C2944" s="214"/>
      <c r="D2944" s="215"/>
      <c r="E2944" s="215"/>
      <c r="F2944" s="215"/>
      <c r="G2944" s="215"/>
      <c r="H2944" s="89"/>
      <c r="I2944" s="90"/>
      <c r="J2944" s="12"/>
    </row>
    <row r="2945" spans="3:10" ht="21" hidden="1" customHeight="1" x14ac:dyDescent="0.25">
      <c r="C2945" s="214"/>
      <c r="D2945" s="215"/>
      <c r="E2945" s="215"/>
      <c r="F2945" s="215"/>
      <c r="G2945" s="215"/>
      <c r="H2945" s="89"/>
      <c r="I2945" s="90"/>
      <c r="J2945" s="12"/>
    </row>
    <row r="2946" spans="3:10" ht="21" hidden="1" customHeight="1" x14ac:dyDescent="0.25">
      <c r="C2946" s="214"/>
      <c r="D2946" s="215"/>
      <c r="E2946" s="215"/>
      <c r="F2946" s="215"/>
      <c r="G2946" s="215"/>
      <c r="H2946" s="89"/>
      <c r="I2946" s="90"/>
      <c r="J2946" s="12"/>
    </row>
    <row r="2947" spans="3:10" ht="21" hidden="1" customHeight="1" x14ac:dyDescent="0.25">
      <c r="C2947" s="214"/>
      <c r="D2947" s="215"/>
      <c r="E2947" s="215"/>
      <c r="F2947" s="215"/>
      <c r="G2947" s="215"/>
      <c r="H2947" s="89"/>
      <c r="I2947" s="90"/>
      <c r="J2947" s="12"/>
    </row>
    <row r="2948" spans="3:10" ht="21" hidden="1" customHeight="1" x14ac:dyDescent="0.25">
      <c r="C2948" s="214"/>
      <c r="D2948" s="215"/>
      <c r="E2948" s="215"/>
      <c r="F2948" s="215"/>
      <c r="G2948" s="215"/>
      <c r="H2948" s="89"/>
      <c r="I2948" s="90"/>
      <c r="J2948" s="12"/>
    </row>
    <row r="2949" spans="3:10" ht="21" hidden="1" customHeight="1" x14ac:dyDescent="0.25">
      <c r="C2949" s="214"/>
      <c r="D2949" s="215"/>
      <c r="E2949" s="215"/>
      <c r="F2949" s="215"/>
      <c r="G2949" s="215"/>
      <c r="H2949" s="89"/>
      <c r="I2949" s="90"/>
      <c r="J2949" s="12"/>
    </row>
    <row r="2950" spans="3:10" ht="21" hidden="1" customHeight="1" x14ac:dyDescent="0.25">
      <c r="C2950" s="214"/>
      <c r="D2950" s="215"/>
      <c r="E2950" s="215"/>
      <c r="F2950" s="215"/>
      <c r="G2950" s="215"/>
      <c r="H2950" s="89"/>
      <c r="I2950" s="90"/>
      <c r="J2950" s="12"/>
    </row>
    <row r="2951" spans="3:10" ht="21" hidden="1" customHeight="1" x14ac:dyDescent="0.25">
      <c r="C2951" s="214"/>
      <c r="D2951" s="215"/>
      <c r="E2951" s="215"/>
      <c r="F2951" s="215"/>
      <c r="G2951" s="215"/>
      <c r="H2951" s="89"/>
      <c r="I2951" s="90"/>
      <c r="J2951" s="12"/>
    </row>
    <row r="2952" spans="3:10" ht="21" hidden="1" customHeight="1" x14ac:dyDescent="0.25">
      <c r="C2952" s="214"/>
      <c r="D2952" s="215"/>
      <c r="E2952" s="215"/>
      <c r="F2952" s="215"/>
      <c r="G2952" s="215"/>
      <c r="H2952" s="89"/>
      <c r="I2952" s="90"/>
      <c r="J2952" s="12"/>
    </row>
    <row r="2953" spans="3:10" ht="21" hidden="1" customHeight="1" x14ac:dyDescent="0.25">
      <c r="C2953" s="214"/>
      <c r="D2953" s="215"/>
      <c r="E2953" s="215"/>
      <c r="F2953" s="215"/>
      <c r="G2953" s="215"/>
      <c r="H2953" s="89"/>
      <c r="I2953" s="90"/>
      <c r="J2953" s="12"/>
    </row>
    <row r="2954" spans="3:10" ht="21" hidden="1" customHeight="1" x14ac:dyDescent="0.25">
      <c r="C2954" s="214"/>
      <c r="D2954" s="215"/>
      <c r="E2954" s="215"/>
      <c r="F2954" s="215"/>
      <c r="G2954" s="215"/>
      <c r="H2954" s="89"/>
      <c r="I2954" s="90"/>
      <c r="J2954" s="12"/>
    </row>
    <row r="2955" spans="3:10" ht="21" hidden="1" customHeight="1" x14ac:dyDescent="0.25">
      <c r="C2955" s="214"/>
      <c r="D2955" s="215"/>
      <c r="E2955" s="215"/>
      <c r="F2955" s="215"/>
      <c r="G2955" s="215"/>
      <c r="H2955" s="89"/>
      <c r="I2955" s="90"/>
      <c r="J2955" s="12"/>
    </row>
    <row r="2956" spans="3:10" ht="21" hidden="1" customHeight="1" x14ac:dyDescent="0.25">
      <c r="C2956" s="214"/>
      <c r="D2956" s="215"/>
      <c r="E2956" s="215"/>
      <c r="F2956" s="215"/>
      <c r="G2956" s="215"/>
      <c r="H2956" s="89"/>
      <c r="I2956" s="90"/>
      <c r="J2956" s="12"/>
    </row>
    <row r="2957" spans="3:10" ht="21" hidden="1" customHeight="1" x14ac:dyDescent="0.25">
      <c r="C2957" s="214"/>
      <c r="D2957" s="215"/>
      <c r="E2957" s="215"/>
      <c r="F2957" s="215"/>
      <c r="G2957" s="215"/>
      <c r="H2957" s="89"/>
      <c r="I2957" s="90"/>
      <c r="J2957" s="12"/>
    </row>
    <row r="2958" spans="3:10" ht="21" hidden="1" customHeight="1" x14ac:dyDescent="0.25">
      <c r="C2958" s="214"/>
      <c r="D2958" s="215"/>
      <c r="E2958" s="215"/>
      <c r="F2958" s="215"/>
      <c r="G2958" s="215"/>
      <c r="H2958" s="89"/>
      <c r="I2958" s="90"/>
      <c r="J2958" s="12"/>
    </row>
    <row r="2959" spans="3:10" ht="21" hidden="1" customHeight="1" x14ac:dyDescent="0.25">
      <c r="C2959" s="214"/>
      <c r="D2959" s="215"/>
      <c r="E2959" s="215"/>
      <c r="F2959" s="215"/>
      <c r="G2959" s="215"/>
      <c r="H2959" s="89"/>
      <c r="I2959" s="90"/>
      <c r="J2959" s="12"/>
    </row>
    <row r="2960" spans="3:10" ht="21" hidden="1" customHeight="1" x14ac:dyDescent="0.25">
      <c r="C2960" s="214"/>
      <c r="D2960" s="215"/>
      <c r="E2960" s="215"/>
      <c r="F2960" s="215"/>
      <c r="G2960" s="215"/>
      <c r="H2960" s="89"/>
      <c r="I2960" s="90"/>
      <c r="J2960" s="12"/>
    </row>
    <row r="2961" spans="3:10" ht="21" hidden="1" customHeight="1" x14ac:dyDescent="0.25">
      <c r="C2961" s="214"/>
      <c r="D2961" s="215"/>
      <c r="E2961" s="215"/>
      <c r="F2961" s="215"/>
      <c r="G2961" s="215"/>
      <c r="H2961" s="89"/>
      <c r="I2961" s="90"/>
      <c r="J2961" s="12"/>
    </row>
    <row r="2962" spans="3:10" ht="21" hidden="1" customHeight="1" x14ac:dyDescent="0.25">
      <c r="C2962" s="214"/>
      <c r="D2962" s="215"/>
      <c r="E2962" s="215"/>
      <c r="F2962" s="215"/>
      <c r="G2962" s="215"/>
      <c r="H2962" s="89"/>
      <c r="I2962" s="90"/>
      <c r="J2962" s="12"/>
    </row>
    <row r="2963" spans="3:10" ht="21" hidden="1" customHeight="1" x14ac:dyDescent="0.25">
      <c r="C2963" s="214"/>
      <c r="D2963" s="215"/>
      <c r="E2963" s="215"/>
      <c r="F2963" s="215"/>
      <c r="G2963" s="215"/>
      <c r="H2963" s="89"/>
      <c r="I2963" s="90"/>
      <c r="J2963" s="12"/>
    </row>
    <row r="2964" spans="3:10" ht="21" hidden="1" customHeight="1" x14ac:dyDescent="0.25">
      <c r="C2964" s="214"/>
      <c r="D2964" s="215"/>
      <c r="E2964" s="215"/>
      <c r="F2964" s="215"/>
      <c r="G2964" s="215"/>
      <c r="H2964" s="89"/>
      <c r="I2964" s="90"/>
      <c r="J2964" s="12"/>
    </row>
    <row r="2965" spans="3:10" ht="21" hidden="1" customHeight="1" x14ac:dyDescent="0.25">
      <c r="C2965" s="214"/>
      <c r="D2965" s="215"/>
      <c r="E2965" s="215"/>
      <c r="F2965" s="215"/>
      <c r="G2965" s="215"/>
      <c r="H2965" s="89"/>
      <c r="I2965" s="90"/>
      <c r="J2965" s="12"/>
    </row>
    <row r="2966" spans="3:10" ht="21" hidden="1" customHeight="1" x14ac:dyDescent="0.25">
      <c r="C2966" s="214"/>
      <c r="D2966" s="215"/>
      <c r="E2966" s="215"/>
      <c r="F2966" s="215"/>
      <c r="G2966" s="215"/>
      <c r="H2966" s="89"/>
      <c r="I2966" s="90"/>
      <c r="J2966" s="12"/>
    </row>
    <row r="2967" spans="3:10" ht="21" hidden="1" customHeight="1" x14ac:dyDescent="0.25">
      <c r="C2967" s="214"/>
      <c r="D2967" s="215"/>
      <c r="E2967" s="215"/>
      <c r="F2967" s="215"/>
      <c r="G2967" s="215"/>
      <c r="H2967" s="89"/>
      <c r="I2967" s="90"/>
      <c r="J2967" s="12"/>
    </row>
    <row r="2968" spans="3:10" ht="21" hidden="1" customHeight="1" x14ac:dyDescent="0.25">
      <c r="C2968" s="214"/>
      <c r="D2968" s="215"/>
      <c r="E2968" s="215"/>
      <c r="F2968" s="215"/>
      <c r="G2968" s="215"/>
      <c r="H2968" s="89"/>
      <c r="I2968" s="90"/>
      <c r="J2968" s="12"/>
    </row>
    <row r="2969" spans="3:10" ht="21" hidden="1" customHeight="1" x14ac:dyDescent="0.25">
      <c r="C2969" s="214"/>
      <c r="D2969" s="215"/>
      <c r="E2969" s="215"/>
      <c r="F2969" s="215"/>
      <c r="G2969" s="215"/>
      <c r="H2969" s="89"/>
      <c r="I2969" s="90"/>
      <c r="J2969" s="12"/>
    </row>
    <row r="2970" spans="3:10" ht="21" hidden="1" customHeight="1" x14ac:dyDescent="0.25">
      <c r="C2970" s="214"/>
      <c r="D2970" s="215"/>
      <c r="E2970" s="215"/>
      <c r="F2970" s="215"/>
      <c r="G2970" s="215"/>
      <c r="H2970" s="89"/>
      <c r="I2970" s="90"/>
      <c r="J2970" s="12"/>
    </row>
    <row r="2971" spans="3:10" ht="21" hidden="1" customHeight="1" x14ac:dyDescent="0.25">
      <c r="C2971" s="214"/>
      <c r="D2971" s="215"/>
      <c r="E2971" s="215"/>
      <c r="F2971" s="215"/>
      <c r="G2971" s="215"/>
      <c r="H2971" s="89"/>
      <c r="I2971" s="90"/>
      <c r="J2971" s="12"/>
    </row>
    <row r="2972" spans="3:10" ht="21" hidden="1" customHeight="1" x14ac:dyDescent="0.25">
      <c r="C2972" s="214"/>
      <c r="D2972" s="215"/>
      <c r="E2972" s="215"/>
      <c r="F2972" s="215"/>
      <c r="G2972" s="215"/>
      <c r="H2972" s="89"/>
      <c r="I2972" s="90"/>
      <c r="J2972" s="12"/>
    </row>
    <row r="2973" spans="3:10" ht="21" hidden="1" customHeight="1" x14ac:dyDescent="0.25">
      <c r="C2973" s="214"/>
      <c r="D2973" s="215"/>
      <c r="E2973" s="215"/>
      <c r="F2973" s="215"/>
      <c r="G2973" s="215"/>
      <c r="H2973" s="89"/>
      <c r="I2973" s="90"/>
      <c r="J2973" s="12"/>
    </row>
    <row r="2974" spans="3:10" ht="21" hidden="1" customHeight="1" x14ac:dyDescent="0.25">
      <c r="C2974" s="214"/>
      <c r="D2974" s="215"/>
      <c r="E2974" s="215"/>
      <c r="F2974" s="215"/>
      <c r="G2974" s="215"/>
      <c r="H2974" s="89"/>
      <c r="I2974" s="90"/>
      <c r="J2974" s="12"/>
    </row>
    <row r="2975" spans="3:10" ht="21" hidden="1" customHeight="1" x14ac:dyDescent="0.25">
      <c r="C2975" s="214"/>
      <c r="D2975" s="215"/>
      <c r="E2975" s="215"/>
      <c r="F2975" s="215"/>
      <c r="G2975" s="215"/>
      <c r="H2975" s="89"/>
      <c r="I2975" s="90"/>
      <c r="J2975" s="12"/>
    </row>
    <row r="2976" spans="3:10" ht="21" hidden="1" customHeight="1" x14ac:dyDescent="0.25">
      <c r="C2976" s="214"/>
      <c r="D2976" s="215"/>
      <c r="E2976" s="215"/>
      <c r="F2976" s="215"/>
      <c r="G2976" s="215"/>
      <c r="H2976" s="89"/>
      <c r="I2976" s="90"/>
      <c r="J2976" s="12"/>
    </row>
    <row r="2977" spans="3:10" ht="21" hidden="1" customHeight="1" x14ac:dyDescent="0.25">
      <c r="C2977" s="214"/>
      <c r="D2977" s="215"/>
      <c r="E2977" s="215"/>
      <c r="F2977" s="215"/>
      <c r="G2977" s="215"/>
      <c r="H2977" s="89"/>
      <c r="I2977" s="90"/>
      <c r="J2977" s="12"/>
    </row>
    <row r="2978" spans="3:10" ht="21" hidden="1" customHeight="1" x14ac:dyDescent="0.25">
      <c r="C2978" s="214"/>
      <c r="D2978" s="215"/>
      <c r="E2978" s="215"/>
      <c r="F2978" s="215"/>
      <c r="G2978" s="215"/>
      <c r="H2978" s="89"/>
      <c r="I2978" s="90"/>
      <c r="J2978" s="12"/>
    </row>
    <row r="2979" spans="3:10" ht="21" hidden="1" customHeight="1" x14ac:dyDescent="0.25">
      <c r="C2979" s="214"/>
      <c r="D2979" s="215"/>
      <c r="E2979" s="215"/>
      <c r="F2979" s="215"/>
      <c r="G2979" s="215"/>
      <c r="H2979" s="89"/>
      <c r="I2979" s="90"/>
      <c r="J2979" s="12"/>
    </row>
    <row r="2980" spans="3:10" ht="21" hidden="1" customHeight="1" x14ac:dyDescent="0.25">
      <c r="C2980" s="214"/>
      <c r="D2980" s="215"/>
      <c r="E2980" s="215"/>
      <c r="F2980" s="215"/>
      <c r="G2980" s="215"/>
      <c r="H2980" s="89"/>
      <c r="I2980" s="90"/>
      <c r="J2980" s="12"/>
    </row>
    <row r="2981" spans="3:10" ht="21" hidden="1" customHeight="1" x14ac:dyDescent="0.25">
      <c r="C2981" s="214"/>
      <c r="D2981" s="215"/>
      <c r="E2981" s="215"/>
      <c r="F2981" s="215"/>
      <c r="G2981" s="215"/>
      <c r="H2981" s="89"/>
      <c r="I2981" s="90"/>
      <c r="J2981" s="12"/>
    </row>
    <row r="2982" spans="3:10" ht="21" hidden="1" customHeight="1" x14ac:dyDescent="0.25">
      <c r="C2982" s="214"/>
      <c r="D2982" s="215"/>
      <c r="E2982" s="215"/>
      <c r="F2982" s="215"/>
      <c r="G2982" s="215"/>
      <c r="H2982" s="89"/>
      <c r="I2982" s="90"/>
      <c r="J2982" s="12"/>
    </row>
    <row r="2983" spans="3:10" ht="21" hidden="1" customHeight="1" x14ac:dyDescent="0.25">
      <c r="C2983" s="214"/>
      <c r="D2983" s="215"/>
      <c r="E2983" s="215"/>
      <c r="F2983" s="215"/>
      <c r="G2983" s="215"/>
      <c r="H2983" s="89"/>
      <c r="I2983" s="90"/>
      <c r="J2983" s="12"/>
    </row>
    <row r="2984" spans="3:10" ht="21" hidden="1" customHeight="1" x14ac:dyDescent="0.25">
      <c r="C2984" s="214"/>
      <c r="D2984" s="215"/>
      <c r="E2984" s="215"/>
      <c r="F2984" s="215"/>
      <c r="G2984" s="215"/>
      <c r="H2984" s="89"/>
      <c r="I2984" s="90"/>
      <c r="J2984" s="12"/>
    </row>
    <row r="2985" spans="3:10" ht="21" hidden="1" customHeight="1" x14ac:dyDescent="0.25">
      <c r="C2985" s="214"/>
      <c r="D2985" s="215"/>
      <c r="E2985" s="215"/>
      <c r="F2985" s="215"/>
      <c r="G2985" s="215"/>
      <c r="H2985" s="89"/>
      <c r="I2985" s="90"/>
      <c r="J2985" s="12"/>
    </row>
    <row r="2986" spans="3:10" ht="21" hidden="1" customHeight="1" x14ac:dyDescent="0.25">
      <c r="C2986" s="214"/>
      <c r="D2986" s="215"/>
      <c r="E2986" s="215"/>
      <c r="F2986" s="215"/>
      <c r="G2986" s="215"/>
      <c r="H2986" s="89"/>
      <c r="I2986" s="90"/>
      <c r="J2986" s="12"/>
    </row>
    <row r="2987" spans="3:10" ht="21" hidden="1" customHeight="1" x14ac:dyDescent="0.25">
      <c r="C2987" s="214"/>
      <c r="D2987" s="215"/>
      <c r="E2987" s="215"/>
      <c r="F2987" s="215"/>
      <c r="G2987" s="215"/>
      <c r="H2987" s="89"/>
      <c r="I2987" s="90"/>
      <c r="J2987" s="12"/>
    </row>
    <row r="2988" spans="3:10" ht="21" hidden="1" customHeight="1" x14ac:dyDescent="0.25">
      <c r="C2988" s="214"/>
      <c r="D2988" s="215"/>
      <c r="E2988" s="215"/>
      <c r="F2988" s="215"/>
      <c r="G2988" s="215"/>
      <c r="H2988" s="89"/>
      <c r="I2988" s="90"/>
      <c r="J2988" s="12"/>
    </row>
    <row r="2989" spans="3:10" ht="21" hidden="1" customHeight="1" x14ac:dyDescent="0.25">
      <c r="C2989" s="214"/>
      <c r="D2989" s="215"/>
      <c r="E2989" s="215"/>
      <c r="F2989" s="215"/>
      <c r="G2989" s="215"/>
      <c r="H2989" s="89"/>
      <c r="I2989" s="90"/>
      <c r="J2989" s="12"/>
    </row>
    <row r="2990" spans="3:10" ht="21" hidden="1" customHeight="1" x14ac:dyDescent="0.25">
      <c r="C2990" s="214"/>
      <c r="D2990" s="215"/>
      <c r="E2990" s="215"/>
      <c r="F2990" s="215"/>
      <c r="G2990" s="215"/>
      <c r="H2990" s="89"/>
      <c r="I2990" s="90"/>
      <c r="J2990" s="12"/>
    </row>
    <row r="2991" spans="3:10" ht="21" hidden="1" customHeight="1" x14ac:dyDescent="0.25">
      <c r="C2991" s="214"/>
      <c r="D2991" s="215"/>
      <c r="E2991" s="215"/>
      <c r="F2991" s="215"/>
      <c r="G2991" s="215"/>
      <c r="H2991" s="89"/>
      <c r="I2991" s="90"/>
      <c r="J2991" s="12"/>
    </row>
    <row r="2992" spans="3:10" ht="21" hidden="1" customHeight="1" x14ac:dyDescent="0.25">
      <c r="C2992" s="214"/>
      <c r="D2992" s="215"/>
      <c r="E2992" s="215"/>
      <c r="F2992" s="215"/>
      <c r="G2992" s="215"/>
      <c r="H2992" s="89"/>
      <c r="I2992" s="90"/>
      <c r="J2992" s="12"/>
    </row>
    <row r="2993" spans="3:10" ht="21" hidden="1" customHeight="1" x14ac:dyDescent="0.25">
      <c r="C2993" s="214"/>
      <c r="D2993" s="215"/>
      <c r="E2993" s="215"/>
      <c r="F2993" s="215"/>
      <c r="G2993" s="215"/>
      <c r="H2993" s="89"/>
      <c r="I2993" s="90"/>
      <c r="J2993" s="12"/>
    </row>
    <row r="2994" spans="3:10" ht="21" hidden="1" customHeight="1" x14ac:dyDescent="0.25">
      <c r="C2994" s="214"/>
      <c r="D2994" s="215"/>
      <c r="E2994" s="215"/>
      <c r="F2994" s="215"/>
      <c r="G2994" s="215"/>
      <c r="H2994" s="89"/>
      <c r="I2994" s="90"/>
      <c r="J2994" s="12"/>
    </row>
    <row r="2995" spans="3:10" ht="21" hidden="1" customHeight="1" x14ac:dyDescent="0.25">
      <c r="C2995" s="214"/>
      <c r="D2995" s="215"/>
      <c r="E2995" s="215"/>
      <c r="F2995" s="215"/>
      <c r="G2995" s="215"/>
      <c r="H2995" s="89"/>
      <c r="I2995" s="90"/>
      <c r="J2995" s="12"/>
    </row>
    <row r="2996" spans="3:10" ht="21" hidden="1" customHeight="1" x14ac:dyDescent="0.25">
      <c r="C2996" s="214"/>
      <c r="D2996" s="215"/>
      <c r="E2996" s="215"/>
      <c r="F2996" s="215"/>
      <c r="G2996" s="215"/>
      <c r="H2996" s="89"/>
      <c r="I2996" s="90"/>
      <c r="J2996" s="12"/>
    </row>
    <row r="2997" spans="3:10" ht="21" hidden="1" customHeight="1" x14ac:dyDescent="0.25">
      <c r="C2997" s="214"/>
      <c r="D2997" s="215"/>
      <c r="E2997" s="215"/>
      <c r="F2997" s="215"/>
      <c r="G2997" s="215"/>
      <c r="H2997" s="89"/>
      <c r="I2997" s="90"/>
      <c r="J2997" s="12"/>
    </row>
    <row r="2998" spans="3:10" ht="21" hidden="1" customHeight="1" x14ac:dyDescent="0.25">
      <c r="C2998" s="214"/>
      <c r="D2998" s="215"/>
      <c r="E2998" s="215"/>
      <c r="F2998" s="215"/>
      <c r="G2998" s="215"/>
      <c r="H2998" s="89"/>
      <c r="I2998" s="90"/>
      <c r="J2998" s="12"/>
    </row>
    <row r="2999" spans="3:10" ht="21" hidden="1" customHeight="1" x14ac:dyDescent="0.25">
      <c r="C2999" s="214"/>
      <c r="D2999" s="215"/>
      <c r="E2999" s="215"/>
      <c r="F2999" s="215"/>
      <c r="G2999" s="215"/>
      <c r="H2999" s="89"/>
      <c r="I2999" s="90"/>
      <c r="J2999" s="12"/>
    </row>
    <row r="3000" spans="3:10" ht="21" hidden="1" customHeight="1" x14ac:dyDescent="0.25">
      <c r="C3000" s="214"/>
      <c r="D3000" s="215"/>
      <c r="E3000" s="215"/>
      <c r="F3000" s="215"/>
      <c r="G3000" s="215"/>
      <c r="H3000" s="89"/>
      <c r="I3000" s="90"/>
      <c r="J3000" s="12"/>
    </row>
    <row r="3001" spans="3:10" ht="21" hidden="1" customHeight="1" x14ac:dyDescent="0.25">
      <c r="C3001" s="214"/>
      <c r="D3001" s="215"/>
      <c r="E3001" s="215"/>
      <c r="F3001" s="215"/>
      <c r="G3001" s="215"/>
      <c r="H3001" s="89"/>
      <c r="I3001" s="90"/>
      <c r="J3001" s="12"/>
    </row>
    <row r="3002" spans="3:10" ht="21" hidden="1" customHeight="1" x14ac:dyDescent="0.25">
      <c r="C3002" s="214"/>
      <c r="D3002" s="215"/>
      <c r="E3002" s="215"/>
      <c r="F3002" s="215"/>
      <c r="G3002" s="215"/>
      <c r="H3002" s="89"/>
      <c r="I3002" s="90"/>
      <c r="J3002" s="12"/>
    </row>
    <row r="3003" spans="3:10" ht="21" hidden="1" customHeight="1" x14ac:dyDescent="0.25">
      <c r="C3003" s="214"/>
      <c r="D3003" s="215"/>
      <c r="E3003" s="215"/>
      <c r="F3003" s="215"/>
      <c r="G3003" s="215"/>
      <c r="H3003" s="89"/>
      <c r="I3003" s="90"/>
      <c r="J3003" s="12"/>
    </row>
    <row r="3004" spans="3:10" ht="21" hidden="1" customHeight="1" x14ac:dyDescent="0.25">
      <c r="C3004" s="214"/>
      <c r="D3004" s="215"/>
      <c r="E3004" s="215"/>
      <c r="F3004" s="215"/>
      <c r="G3004" s="215"/>
      <c r="H3004" s="89"/>
      <c r="I3004" s="90"/>
      <c r="J3004" s="12"/>
    </row>
    <row r="3005" spans="3:10" ht="21" hidden="1" customHeight="1" x14ac:dyDescent="0.25">
      <c r="C3005" s="214"/>
      <c r="D3005" s="215"/>
      <c r="E3005" s="215"/>
      <c r="F3005" s="215"/>
      <c r="G3005" s="215"/>
      <c r="H3005" s="89"/>
      <c r="I3005" s="90"/>
      <c r="J3005" s="12"/>
    </row>
    <row r="3006" spans="3:10" ht="21" hidden="1" customHeight="1" x14ac:dyDescent="0.25">
      <c r="C3006" s="214"/>
      <c r="D3006" s="215"/>
      <c r="E3006" s="215"/>
      <c r="F3006" s="215"/>
      <c r="G3006" s="215"/>
      <c r="H3006" s="89"/>
      <c r="I3006" s="90"/>
      <c r="J3006" s="12"/>
    </row>
    <row r="3007" spans="3:10" ht="21" hidden="1" customHeight="1" x14ac:dyDescent="0.25">
      <c r="C3007" s="214"/>
      <c r="D3007" s="215"/>
      <c r="E3007" s="215"/>
      <c r="F3007" s="215"/>
      <c r="G3007" s="215"/>
      <c r="H3007" s="89"/>
      <c r="I3007" s="90"/>
      <c r="J3007" s="12"/>
    </row>
    <row r="3008" spans="3:10" ht="21" hidden="1" customHeight="1" x14ac:dyDescent="0.25">
      <c r="C3008" s="214"/>
      <c r="D3008" s="215"/>
      <c r="E3008" s="215"/>
      <c r="F3008" s="215"/>
      <c r="G3008" s="215"/>
      <c r="H3008" s="89"/>
      <c r="I3008" s="90"/>
      <c r="J3008" s="12"/>
    </row>
    <row r="3009" spans="3:10" ht="21" hidden="1" customHeight="1" x14ac:dyDescent="0.25">
      <c r="C3009" s="214"/>
      <c r="D3009" s="215"/>
      <c r="E3009" s="215"/>
      <c r="F3009" s="215"/>
      <c r="G3009" s="215"/>
      <c r="H3009" s="89"/>
      <c r="I3009" s="90"/>
      <c r="J3009" s="12"/>
    </row>
    <row r="3010" spans="3:10" ht="21" hidden="1" customHeight="1" x14ac:dyDescent="0.25">
      <c r="C3010" s="214"/>
      <c r="D3010" s="215"/>
      <c r="E3010" s="215"/>
      <c r="F3010" s="215"/>
      <c r="G3010" s="215"/>
      <c r="H3010" s="89"/>
      <c r="I3010" s="90"/>
      <c r="J3010" s="12"/>
    </row>
    <row r="3011" spans="3:10" ht="21" hidden="1" customHeight="1" x14ac:dyDescent="0.25">
      <c r="C3011" s="214"/>
      <c r="D3011" s="215"/>
      <c r="E3011" s="215"/>
      <c r="F3011" s="215"/>
      <c r="G3011" s="215"/>
      <c r="H3011" s="89"/>
      <c r="I3011" s="90"/>
      <c r="J3011" s="12"/>
    </row>
    <row r="3012" spans="3:10" ht="21" hidden="1" customHeight="1" x14ac:dyDescent="0.25">
      <c r="C3012" s="214"/>
      <c r="D3012" s="215"/>
      <c r="E3012" s="215"/>
      <c r="F3012" s="215"/>
      <c r="G3012" s="215"/>
      <c r="H3012" s="89"/>
      <c r="I3012" s="90"/>
      <c r="J3012" s="12"/>
    </row>
    <row r="3013" spans="3:10" ht="21" hidden="1" customHeight="1" x14ac:dyDescent="0.25">
      <c r="C3013" s="214"/>
      <c r="D3013" s="215"/>
      <c r="E3013" s="215"/>
      <c r="F3013" s="215"/>
      <c r="G3013" s="215"/>
      <c r="H3013" s="89"/>
      <c r="I3013" s="90"/>
      <c r="J3013" s="12"/>
    </row>
    <row r="3014" spans="3:10" ht="21" hidden="1" customHeight="1" x14ac:dyDescent="0.25">
      <c r="C3014" s="214"/>
      <c r="D3014" s="215"/>
      <c r="E3014" s="215"/>
      <c r="F3014" s="215"/>
      <c r="G3014" s="215"/>
      <c r="H3014" s="89"/>
      <c r="I3014" s="90"/>
      <c r="J3014" s="12"/>
    </row>
    <row r="3015" spans="3:10" ht="21" hidden="1" customHeight="1" x14ac:dyDescent="0.25">
      <c r="C3015" s="214"/>
      <c r="D3015" s="215"/>
      <c r="E3015" s="215"/>
      <c r="F3015" s="215"/>
      <c r="G3015" s="215"/>
      <c r="H3015" s="89"/>
      <c r="I3015" s="90"/>
      <c r="J3015" s="12"/>
    </row>
    <row r="3016" spans="3:10" ht="21" hidden="1" customHeight="1" x14ac:dyDescent="0.25">
      <c r="C3016" s="214"/>
      <c r="D3016" s="215"/>
      <c r="E3016" s="215"/>
      <c r="F3016" s="215"/>
      <c r="G3016" s="215"/>
      <c r="H3016" s="89"/>
      <c r="I3016" s="90"/>
      <c r="J3016" s="12"/>
    </row>
    <row r="3017" spans="3:10" ht="21" hidden="1" customHeight="1" x14ac:dyDescent="0.25">
      <c r="C3017" s="214"/>
      <c r="D3017" s="215"/>
      <c r="E3017" s="215"/>
      <c r="F3017" s="215"/>
      <c r="G3017" s="215"/>
      <c r="H3017" s="89"/>
      <c r="I3017" s="90"/>
      <c r="J3017" s="12"/>
    </row>
    <row r="3018" spans="3:10" ht="21" hidden="1" customHeight="1" x14ac:dyDescent="0.25">
      <c r="C3018" s="214"/>
      <c r="D3018" s="215"/>
      <c r="E3018" s="215"/>
      <c r="F3018" s="215"/>
      <c r="G3018" s="215"/>
      <c r="H3018" s="89"/>
      <c r="I3018" s="90"/>
      <c r="J3018" s="12"/>
    </row>
    <row r="3019" spans="3:10" ht="21" hidden="1" customHeight="1" x14ac:dyDescent="0.25">
      <c r="C3019" s="214"/>
      <c r="D3019" s="215"/>
      <c r="E3019" s="215"/>
      <c r="F3019" s="215"/>
      <c r="G3019" s="215"/>
      <c r="H3019" s="89"/>
      <c r="I3019" s="90"/>
      <c r="J3019" s="12"/>
    </row>
    <row r="3020" spans="3:10" ht="21" hidden="1" customHeight="1" x14ac:dyDescent="0.25">
      <c r="C3020" s="214"/>
      <c r="D3020" s="215"/>
      <c r="E3020" s="215"/>
      <c r="F3020" s="215"/>
      <c r="G3020" s="215"/>
      <c r="H3020" s="89"/>
      <c r="I3020" s="90"/>
      <c r="J3020" s="12"/>
    </row>
    <row r="3021" spans="3:10" ht="21" hidden="1" customHeight="1" x14ac:dyDescent="0.25">
      <c r="C3021" s="214"/>
      <c r="D3021" s="215"/>
      <c r="E3021" s="215"/>
      <c r="F3021" s="215"/>
      <c r="G3021" s="215"/>
      <c r="H3021" s="89"/>
      <c r="I3021" s="90"/>
      <c r="J3021" s="12"/>
    </row>
    <row r="3022" spans="3:10" ht="21" hidden="1" customHeight="1" x14ac:dyDescent="0.25">
      <c r="C3022" s="214"/>
      <c r="D3022" s="215"/>
      <c r="E3022" s="215"/>
      <c r="F3022" s="215"/>
      <c r="G3022" s="215"/>
      <c r="H3022" s="89"/>
      <c r="I3022" s="90"/>
      <c r="J3022" s="12"/>
    </row>
    <row r="3023" spans="3:10" ht="21" hidden="1" customHeight="1" x14ac:dyDescent="0.25">
      <c r="C3023" s="214"/>
      <c r="D3023" s="215"/>
      <c r="E3023" s="215"/>
      <c r="F3023" s="215"/>
      <c r="G3023" s="215"/>
      <c r="H3023" s="89"/>
      <c r="I3023" s="90"/>
      <c r="J3023" s="12"/>
    </row>
    <row r="3024" spans="3:10" ht="21" hidden="1" customHeight="1" x14ac:dyDescent="0.25">
      <c r="C3024" s="214"/>
      <c r="D3024" s="215"/>
      <c r="E3024" s="215"/>
      <c r="F3024" s="215"/>
      <c r="G3024" s="215"/>
      <c r="H3024" s="89"/>
      <c r="I3024" s="90"/>
      <c r="J3024" s="12"/>
    </row>
    <row r="3025" spans="3:10" ht="21" hidden="1" customHeight="1" x14ac:dyDescent="0.25">
      <c r="C3025" s="214"/>
      <c r="D3025" s="215"/>
      <c r="E3025" s="215"/>
      <c r="F3025" s="215"/>
      <c r="G3025" s="215"/>
      <c r="H3025" s="89"/>
      <c r="I3025" s="90"/>
      <c r="J3025" s="12"/>
    </row>
    <row r="3026" spans="3:10" ht="21" hidden="1" customHeight="1" x14ac:dyDescent="0.25">
      <c r="C3026" s="214"/>
      <c r="D3026" s="215"/>
      <c r="E3026" s="215"/>
      <c r="F3026" s="215"/>
      <c r="G3026" s="215"/>
      <c r="H3026" s="89"/>
      <c r="I3026" s="90"/>
      <c r="J3026" s="12"/>
    </row>
    <row r="3027" spans="3:10" ht="21" hidden="1" customHeight="1" x14ac:dyDescent="0.25">
      <c r="C3027" s="214"/>
      <c r="D3027" s="215"/>
      <c r="E3027" s="215"/>
      <c r="F3027" s="215"/>
      <c r="G3027" s="215"/>
      <c r="H3027" s="89"/>
      <c r="I3027" s="90"/>
      <c r="J3027" s="12"/>
    </row>
    <row r="3028" spans="3:10" ht="21" hidden="1" customHeight="1" x14ac:dyDescent="0.25">
      <c r="C3028" s="214"/>
      <c r="D3028" s="215"/>
      <c r="E3028" s="215"/>
      <c r="F3028" s="215"/>
      <c r="G3028" s="215"/>
      <c r="H3028" s="89"/>
      <c r="I3028" s="90"/>
      <c r="J3028" s="12"/>
    </row>
    <row r="3029" spans="3:10" ht="21" hidden="1" customHeight="1" x14ac:dyDescent="0.25">
      <c r="C3029" s="214"/>
      <c r="D3029" s="215"/>
      <c r="E3029" s="215"/>
      <c r="F3029" s="215"/>
      <c r="G3029" s="215"/>
      <c r="H3029" s="89"/>
      <c r="I3029" s="90"/>
      <c r="J3029" s="12"/>
    </row>
    <row r="3030" spans="3:10" ht="21" hidden="1" customHeight="1" x14ac:dyDescent="0.25">
      <c r="C3030" s="214"/>
      <c r="D3030" s="215"/>
      <c r="E3030" s="215"/>
      <c r="F3030" s="215"/>
      <c r="G3030" s="215"/>
      <c r="H3030" s="89"/>
      <c r="I3030" s="90"/>
      <c r="J3030" s="12"/>
    </row>
    <row r="3031" spans="3:10" ht="21" hidden="1" customHeight="1" x14ac:dyDescent="0.25">
      <c r="C3031" s="214"/>
      <c r="D3031" s="215"/>
      <c r="E3031" s="215"/>
      <c r="F3031" s="215"/>
      <c r="G3031" s="215"/>
      <c r="H3031" s="89"/>
      <c r="I3031" s="90"/>
      <c r="J3031" s="12"/>
    </row>
    <row r="3032" spans="3:10" ht="21" hidden="1" customHeight="1" x14ac:dyDescent="0.25">
      <c r="C3032" s="214"/>
      <c r="D3032" s="215"/>
      <c r="E3032" s="215"/>
      <c r="F3032" s="215"/>
      <c r="G3032" s="215"/>
      <c r="H3032" s="89"/>
      <c r="I3032" s="90"/>
      <c r="J3032" s="12"/>
    </row>
    <row r="3033" spans="3:10" ht="21" hidden="1" customHeight="1" x14ac:dyDescent="0.25">
      <c r="C3033" s="214"/>
      <c r="D3033" s="215"/>
      <c r="E3033" s="215"/>
      <c r="F3033" s="215"/>
      <c r="G3033" s="215"/>
      <c r="H3033" s="89"/>
      <c r="I3033" s="90"/>
      <c r="J3033" s="12"/>
    </row>
    <row r="3034" spans="3:10" ht="21" hidden="1" customHeight="1" x14ac:dyDescent="0.25">
      <c r="C3034" s="214"/>
      <c r="D3034" s="215"/>
      <c r="E3034" s="215"/>
      <c r="F3034" s="215"/>
      <c r="G3034" s="215"/>
      <c r="H3034" s="89"/>
      <c r="I3034" s="90"/>
      <c r="J3034" s="12"/>
    </row>
    <row r="3035" spans="3:10" ht="21" hidden="1" customHeight="1" x14ac:dyDescent="0.25">
      <c r="C3035" s="214"/>
      <c r="D3035" s="215"/>
      <c r="E3035" s="215"/>
      <c r="F3035" s="215"/>
      <c r="G3035" s="215"/>
      <c r="H3035" s="89"/>
      <c r="I3035" s="90"/>
      <c r="J3035" s="12"/>
    </row>
    <row r="3036" spans="3:10" ht="21" hidden="1" customHeight="1" x14ac:dyDescent="0.25">
      <c r="C3036" s="214"/>
      <c r="D3036" s="215"/>
      <c r="E3036" s="215"/>
      <c r="F3036" s="215"/>
      <c r="G3036" s="215"/>
      <c r="H3036" s="89"/>
      <c r="I3036" s="90"/>
      <c r="J3036" s="12"/>
    </row>
    <row r="3037" spans="3:10" ht="21" hidden="1" customHeight="1" x14ac:dyDescent="0.25">
      <c r="C3037" s="214"/>
      <c r="D3037" s="215"/>
      <c r="E3037" s="215"/>
      <c r="F3037" s="215"/>
      <c r="G3037" s="215"/>
      <c r="H3037" s="89"/>
      <c r="I3037" s="90"/>
      <c r="J3037" s="12"/>
    </row>
    <row r="3038" spans="3:10" ht="21" hidden="1" customHeight="1" x14ac:dyDescent="0.25">
      <c r="C3038" s="214"/>
      <c r="D3038" s="215"/>
      <c r="E3038" s="215"/>
      <c r="F3038" s="215"/>
      <c r="G3038" s="215"/>
      <c r="H3038" s="89"/>
      <c r="I3038" s="90"/>
      <c r="J3038" s="12"/>
    </row>
    <row r="3039" spans="3:10" ht="21" hidden="1" customHeight="1" x14ac:dyDescent="0.25">
      <c r="C3039" s="214"/>
      <c r="D3039" s="215"/>
      <c r="E3039" s="215"/>
      <c r="F3039" s="215"/>
      <c r="G3039" s="215"/>
      <c r="H3039" s="89"/>
      <c r="I3039" s="90"/>
      <c r="J3039" s="12"/>
    </row>
    <row r="3040" spans="3:10" ht="21" hidden="1" customHeight="1" x14ac:dyDescent="0.25">
      <c r="C3040" s="214"/>
      <c r="D3040" s="215"/>
      <c r="E3040" s="215"/>
      <c r="F3040" s="215"/>
      <c r="G3040" s="215"/>
      <c r="H3040" s="89"/>
      <c r="I3040" s="90"/>
      <c r="J3040" s="12"/>
    </row>
    <row r="3041" spans="3:10" ht="21" hidden="1" customHeight="1" x14ac:dyDescent="0.25">
      <c r="C3041" s="214"/>
      <c r="D3041" s="215"/>
      <c r="E3041" s="215"/>
      <c r="F3041" s="215"/>
      <c r="G3041" s="215"/>
      <c r="H3041" s="89"/>
      <c r="I3041" s="90"/>
      <c r="J3041" s="12"/>
    </row>
    <row r="3042" spans="3:10" ht="21" hidden="1" customHeight="1" x14ac:dyDescent="0.25">
      <c r="C3042" s="214"/>
      <c r="D3042" s="215"/>
      <c r="E3042" s="215"/>
      <c r="F3042" s="215"/>
      <c r="G3042" s="215"/>
      <c r="H3042" s="89"/>
      <c r="I3042" s="90"/>
      <c r="J3042" s="12"/>
    </row>
    <row r="3043" spans="3:10" ht="21" hidden="1" customHeight="1" x14ac:dyDescent="0.25">
      <c r="C3043" s="214"/>
      <c r="D3043" s="215"/>
      <c r="E3043" s="215"/>
      <c r="F3043" s="215"/>
      <c r="G3043" s="215"/>
      <c r="H3043" s="89"/>
      <c r="I3043" s="90"/>
      <c r="J3043" s="12"/>
    </row>
    <row r="3044" spans="3:10" ht="21" hidden="1" customHeight="1" x14ac:dyDescent="0.25">
      <c r="C3044" s="214"/>
      <c r="D3044" s="215"/>
      <c r="E3044" s="215"/>
      <c r="F3044" s="215"/>
      <c r="G3044" s="215"/>
      <c r="H3044" s="89"/>
      <c r="I3044" s="90"/>
      <c r="J3044" s="12"/>
    </row>
    <row r="3045" spans="3:10" ht="21" hidden="1" customHeight="1" x14ac:dyDescent="0.25">
      <c r="C3045" s="214"/>
      <c r="D3045" s="215"/>
      <c r="E3045" s="215"/>
      <c r="F3045" s="215"/>
      <c r="G3045" s="215"/>
      <c r="H3045" s="89"/>
      <c r="I3045" s="90"/>
      <c r="J3045" s="12"/>
    </row>
    <row r="3046" spans="3:10" ht="21" hidden="1" customHeight="1" x14ac:dyDescent="0.25">
      <c r="C3046" s="214"/>
      <c r="D3046" s="215"/>
      <c r="E3046" s="215"/>
      <c r="F3046" s="215"/>
      <c r="G3046" s="215"/>
      <c r="H3046" s="89"/>
      <c r="I3046" s="90"/>
      <c r="J3046" s="12"/>
    </row>
    <row r="3047" spans="3:10" ht="21" hidden="1" customHeight="1" x14ac:dyDescent="0.25">
      <c r="C3047" s="214"/>
      <c r="D3047" s="215"/>
      <c r="E3047" s="215"/>
      <c r="F3047" s="215"/>
      <c r="G3047" s="215"/>
      <c r="H3047" s="89"/>
      <c r="I3047" s="90"/>
      <c r="J3047" s="12"/>
    </row>
    <row r="3048" spans="3:10" ht="21" hidden="1" customHeight="1" x14ac:dyDescent="0.25">
      <c r="C3048" s="214"/>
      <c r="D3048" s="215"/>
      <c r="E3048" s="215"/>
      <c r="F3048" s="215"/>
      <c r="G3048" s="215"/>
      <c r="H3048" s="89"/>
      <c r="I3048" s="90"/>
      <c r="J3048" s="12"/>
    </row>
    <row r="3049" spans="3:10" ht="21" hidden="1" customHeight="1" x14ac:dyDescent="0.25">
      <c r="C3049" s="214"/>
      <c r="D3049" s="215"/>
      <c r="E3049" s="215"/>
      <c r="F3049" s="215"/>
      <c r="G3049" s="215"/>
      <c r="H3049" s="89"/>
      <c r="I3049" s="90"/>
      <c r="J3049" s="12"/>
    </row>
    <row r="3050" spans="3:10" ht="21" hidden="1" customHeight="1" x14ac:dyDescent="0.25">
      <c r="C3050" s="214"/>
      <c r="D3050" s="215"/>
      <c r="E3050" s="215"/>
      <c r="F3050" s="215"/>
      <c r="G3050" s="215"/>
      <c r="H3050" s="89"/>
      <c r="I3050" s="90"/>
      <c r="J3050" s="12"/>
    </row>
    <row r="3051" spans="3:10" ht="21" hidden="1" customHeight="1" x14ac:dyDescent="0.25">
      <c r="C3051" s="214"/>
      <c r="D3051" s="215"/>
      <c r="E3051" s="215"/>
      <c r="F3051" s="215"/>
      <c r="G3051" s="215"/>
      <c r="H3051" s="89"/>
      <c r="I3051" s="90"/>
      <c r="J3051" s="12"/>
    </row>
    <row r="3052" spans="3:10" ht="21" hidden="1" customHeight="1" x14ac:dyDescent="0.25">
      <c r="C3052" s="214"/>
      <c r="D3052" s="215"/>
      <c r="E3052" s="215"/>
      <c r="F3052" s="215"/>
      <c r="G3052" s="215"/>
      <c r="H3052" s="89"/>
      <c r="I3052" s="90"/>
      <c r="J3052" s="12"/>
    </row>
    <row r="3053" spans="3:10" ht="21" hidden="1" customHeight="1" x14ac:dyDescent="0.25">
      <c r="C3053" s="214"/>
      <c r="D3053" s="215"/>
      <c r="E3053" s="215"/>
      <c r="F3053" s="215"/>
      <c r="G3053" s="215"/>
      <c r="H3053" s="89"/>
      <c r="I3053" s="90"/>
      <c r="J3053" s="12"/>
    </row>
    <row r="3054" spans="3:10" ht="21" hidden="1" customHeight="1" x14ac:dyDescent="0.25">
      <c r="C3054" s="214"/>
      <c r="D3054" s="215"/>
      <c r="E3054" s="215"/>
      <c r="F3054" s="215"/>
      <c r="G3054" s="215"/>
      <c r="H3054" s="89"/>
      <c r="I3054" s="90"/>
      <c r="J3054" s="12"/>
    </row>
    <row r="3055" spans="3:10" ht="21" hidden="1" customHeight="1" x14ac:dyDescent="0.25">
      <c r="C3055" s="214"/>
      <c r="D3055" s="215"/>
      <c r="E3055" s="215"/>
      <c r="F3055" s="215"/>
      <c r="G3055" s="215"/>
      <c r="H3055" s="89"/>
      <c r="I3055" s="90"/>
      <c r="J3055" s="12"/>
    </row>
    <row r="3056" spans="3:10" ht="21" hidden="1" customHeight="1" x14ac:dyDescent="0.25">
      <c r="C3056" s="214"/>
      <c r="D3056" s="215"/>
      <c r="E3056" s="215"/>
      <c r="F3056" s="215"/>
      <c r="G3056" s="215"/>
      <c r="H3056" s="89"/>
      <c r="I3056" s="90"/>
      <c r="J3056" s="12"/>
    </row>
    <row r="3057" spans="3:10" ht="21" hidden="1" customHeight="1" x14ac:dyDescent="0.25">
      <c r="C3057" s="214"/>
      <c r="D3057" s="215"/>
      <c r="E3057" s="215"/>
      <c r="F3057" s="215"/>
      <c r="G3057" s="215"/>
      <c r="H3057" s="89"/>
      <c r="I3057" s="90"/>
      <c r="J3057" s="12"/>
    </row>
    <row r="3058" spans="3:10" ht="21" hidden="1" customHeight="1" x14ac:dyDescent="0.25">
      <c r="C3058" s="214"/>
      <c r="D3058" s="215"/>
      <c r="E3058" s="215"/>
      <c r="F3058" s="215"/>
      <c r="G3058" s="215"/>
      <c r="H3058" s="89"/>
      <c r="I3058" s="90"/>
      <c r="J3058" s="12"/>
    </row>
    <row r="3059" spans="3:10" ht="21" hidden="1" customHeight="1" x14ac:dyDescent="0.25">
      <c r="C3059" s="214"/>
      <c r="D3059" s="215"/>
      <c r="E3059" s="215"/>
      <c r="F3059" s="215"/>
      <c r="G3059" s="215"/>
      <c r="H3059" s="89"/>
      <c r="I3059" s="90"/>
      <c r="J3059" s="12"/>
    </row>
    <row r="3060" spans="3:10" ht="21" hidden="1" customHeight="1" x14ac:dyDescent="0.25">
      <c r="C3060" s="214"/>
      <c r="D3060" s="215"/>
      <c r="E3060" s="215"/>
      <c r="F3060" s="215"/>
      <c r="G3060" s="215"/>
      <c r="H3060" s="89"/>
      <c r="I3060" s="90"/>
      <c r="J3060" s="12"/>
    </row>
    <row r="3061" spans="3:10" ht="21" hidden="1" customHeight="1" x14ac:dyDescent="0.25">
      <c r="C3061" s="214"/>
      <c r="D3061" s="215"/>
      <c r="E3061" s="215"/>
      <c r="F3061" s="215"/>
      <c r="G3061" s="215"/>
      <c r="H3061" s="89"/>
      <c r="I3061" s="90"/>
      <c r="J3061" s="12"/>
    </row>
    <row r="3062" spans="3:10" ht="21" hidden="1" customHeight="1" x14ac:dyDescent="0.25">
      <c r="C3062" s="214"/>
      <c r="D3062" s="215"/>
      <c r="E3062" s="215"/>
      <c r="F3062" s="215"/>
      <c r="G3062" s="215"/>
      <c r="H3062" s="89"/>
      <c r="I3062" s="90"/>
      <c r="J3062" s="12"/>
    </row>
    <row r="3063" spans="3:10" ht="21" hidden="1" customHeight="1" x14ac:dyDescent="0.25">
      <c r="C3063" s="214"/>
      <c r="D3063" s="215"/>
      <c r="E3063" s="215"/>
      <c r="F3063" s="215"/>
      <c r="G3063" s="215"/>
      <c r="H3063" s="89"/>
      <c r="I3063" s="90"/>
      <c r="J3063" s="12"/>
    </row>
    <row r="3064" spans="3:10" ht="21" hidden="1" customHeight="1" x14ac:dyDescent="0.25">
      <c r="C3064" s="214"/>
      <c r="D3064" s="215"/>
      <c r="E3064" s="215"/>
      <c r="F3064" s="215"/>
      <c r="G3064" s="215"/>
      <c r="H3064" s="89"/>
      <c r="I3064" s="90"/>
      <c r="J3064" s="12"/>
    </row>
    <row r="3065" spans="3:10" ht="21" hidden="1" customHeight="1" x14ac:dyDescent="0.25">
      <c r="C3065" s="214"/>
      <c r="D3065" s="215"/>
      <c r="E3065" s="215"/>
      <c r="F3065" s="215"/>
      <c r="G3065" s="215"/>
      <c r="H3065" s="89"/>
      <c r="I3065" s="90"/>
      <c r="J3065" s="12"/>
    </row>
    <row r="3066" spans="3:10" ht="21" hidden="1" customHeight="1" x14ac:dyDescent="0.25">
      <c r="C3066" s="214"/>
      <c r="D3066" s="215"/>
      <c r="E3066" s="215"/>
      <c r="F3066" s="215"/>
      <c r="G3066" s="215"/>
      <c r="H3066" s="89"/>
      <c r="I3066" s="90"/>
      <c r="J3066" s="12"/>
    </row>
    <row r="3067" spans="3:10" ht="21" hidden="1" customHeight="1" x14ac:dyDescent="0.25">
      <c r="C3067" s="214"/>
      <c r="D3067" s="215"/>
      <c r="E3067" s="215"/>
      <c r="F3067" s="215"/>
      <c r="G3067" s="215"/>
      <c r="H3067" s="89"/>
      <c r="I3067" s="90"/>
      <c r="J3067" s="12"/>
    </row>
    <row r="3068" spans="3:10" ht="21" hidden="1" customHeight="1" x14ac:dyDescent="0.25">
      <c r="C3068" s="214"/>
      <c r="D3068" s="215"/>
      <c r="E3068" s="215"/>
      <c r="F3068" s="215"/>
      <c r="G3068" s="215"/>
      <c r="H3068" s="89"/>
      <c r="I3068" s="90"/>
      <c r="J3068" s="12"/>
    </row>
    <row r="3069" spans="3:10" ht="21" hidden="1" customHeight="1" x14ac:dyDescent="0.25">
      <c r="C3069" s="214"/>
      <c r="D3069" s="215"/>
      <c r="E3069" s="215"/>
      <c r="F3069" s="215"/>
      <c r="G3069" s="215"/>
      <c r="H3069" s="89"/>
      <c r="I3069" s="90"/>
      <c r="J3069" s="12"/>
    </row>
    <row r="3070" spans="3:10" ht="21" hidden="1" customHeight="1" x14ac:dyDescent="0.25">
      <c r="C3070" s="214"/>
      <c r="D3070" s="215"/>
      <c r="E3070" s="215"/>
      <c r="F3070" s="215"/>
      <c r="G3070" s="215"/>
      <c r="H3070" s="89"/>
      <c r="I3070" s="90"/>
      <c r="J3070" s="12"/>
    </row>
    <row r="3071" spans="3:10" ht="21" hidden="1" customHeight="1" x14ac:dyDescent="0.25">
      <c r="C3071" s="214"/>
      <c r="D3071" s="215"/>
      <c r="E3071" s="215"/>
      <c r="F3071" s="215"/>
      <c r="G3071" s="215"/>
      <c r="H3071" s="89"/>
      <c r="I3071" s="90"/>
      <c r="J3071" s="12"/>
    </row>
    <row r="3072" spans="3:10" ht="21" hidden="1" customHeight="1" x14ac:dyDescent="0.25">
      <c r="C3072" s="214"/>
      <c r="D3072" s="215"/>
      <c r="E3072" s="215"/>
      <c r="F3072" s="215"/>
      <c r="G3072" s="215"/>
      <c r="H3072" s="89"/>
      <c r="I3072" s="90"/>
      <c r="J3072" s="12"/>
    </row>
    <row r="3073" spans="3:10" ht="21" hidden="1" customHeight="1" x14ac:dyDescent="0.25">
      <c r="C3073" s="214"/>
      <c r="D3073" s="215"/>
      <c r="E3073" s="215"/>
      <c r="F3073" s="215"/>
      <c r="G3073" s="215"/>
      <c r="H3073" s="89"/>
      <c r="I3073" s="90"/>
      <c r="J3073" s="12"/>
    </row>
    <row r="3074" spans="3:10" ht="21" hidden="1" customHeight="1" x14ac:dyDescent="0.25">
      <c r="C3074" s="214"/>
      <c r="D3074" s="215"/>
      <c r="E3074" s="215"/>
      <c r="F3074" s="215"/>
      <c r="G3074" s="215"/>
      <c r="H3074" s="89"/>
      <c r="I3074" s="90"/>
      <c r="J3074" s="12"/>
    </row>
    <row r="3075" spans="3:10" ht="21" hidden="1" customHeight="1" x14ac:dyDescent="0.25">
      <c r="C3075" s="214"/>
      <c r="D3075" s="215"/>
      <c r="E3075" s="215"/>
      <c r="F3075" s="215"/>
      <c r="G3075" s="215"/>
      <c r="H3075" s="89"/>
      <c r="I3075" s="90"/>
      <c r="J3075" s="12"/>
    </row>
    <row r="3076" spans="3:10" ht="21" hidden="1" customHeight="1" x14ac:dyDescent="0.25">
      <c r="C3076" s="214"/>
      <c r="D3076" s="215"/>
      <c r="E3076" s="215"/>
      <c r="F3076" s="215"/>
      <c r="G3076" s="215"/>
      <c r="H3076" s="89"/>
      <c r="I3076" s="90"/>
      <c r="J3076" s="12"/>
    </row>
    <row r="3077" spans="3:10" ht="21" hidden="1" customHeight="1" x14ac:dyDescent="0.25">
      <c r="C3077" s="214"/>
      <c r="D3077" s="215"/>
      <c r="E3077" s="215"/>
      <c r="F3077" s="215"/>
      <c r="G3077" s="215"/>
      <c r="H3077" s="89"/>
      <c r="I3077" s="90"/>
      <c r="J3077" s="12"/>
    </row>
    <row r="3078" spans="3:10" ht="21" hidden="1" customHeight="1" x14ac:dyDescent="0.25">
      <c r="C3078" s="214"/>
      <c r="D3078" s="215"/>
      <c r="E3078" s="215"/>
      <c r="F3078" s="215"/>
      <c r="G3078" s="215"/>
      <c r="H3078" s="89"/>
      <c r="I3078" s="90"/>
      <c r="J3078" s="12"/>
    </row>
    <row r="3079" spans="3:10" ht="21" hidden="1" customHeight="1" x14ac:dyDescent="0.25">
      <c r="C3079" s="214"/>
      <c r="D3079" s="215"/>
      <c r="E3079" s="215"/>
      <c r="F3079" s="215"/>
      <c r="G3079" s="215"/>
      <c r="H3079" s="89"/>
      <c r="I3079" s="90"/>
      <c r="J3079" s="12"/>
    </row>
    <row r="3080" spans="3:10" ht="21" hidden="1" customHeight="1" x14ac:dyDescent="0.25">
      <c r="C3080" s="214"/>
      <c r="D3080" s="215"/>
      <c r="E3080" s="215"/>
      <c r="F3080" s="215"/>
      <c r="G3080" s="215"/>
      <c r="H3080" s="89"/>
      <c r="I3080" s="90"/>
      <c r="J3080" s="12"/>
    </row>
    <row r="3081" spans="3:10" ht="21" hidden="1" customHeight="1" x14ac:dyDescent="0.25">
      <c r="C3081" s="214"/>
      <c r="D3081" s="215"/>
      <c r="E3081" s="215"/>
      <c r="F3081" s="215"/>
      <c r="G3081" s="215"/>
      <c r="H3081" s="89"/>
      <c r="I3081" s="90"/>
      <c r="J3081" s="12"/>
    </row>
    <row r="3082" spans="3:10" ht="21" hidden="1" customHeight="1" x14ac:dyDescent="0.25">
      <c r="C3082" s="214"/>
      <c r="D3082" s="215"/>
      <c r="E3082" s="215"/>
      <c r="F3082" s="215"/>
      <c r="G3082" s="215"/>
      <c r="H3082" s="89"/>
      <c r="I3082" s="90"/>
      <c r="J3082" s="12"/>
    </row>
    <row r="3083" spans="3:10" ht="21" hidden="1" customHeight="1" x14ac:dyDescent="0.25">
      <c r="C3083" s="214"/>
      <c r="D3083" s="215"/>
      <c r="E3083" s="215"/>
      <c r="F3083" s="215"/>
      <c r="G3083" s="215"/>
      <c r="H3083" s="89"/>
      <c r="I3083" s="90"/>
      <c r="J3083" s="12"/>
    </row>
    <row r="3084" spans="3:10" ht="21" hidden="1" customHeight="1" x14ac:dyDescent="0.25">
      <c r="C3084" s="214"/>
      <c r="D3084" s="215"/>
      <c r="E3084" s="215"/>
      <c r="F3084" s="215"/>
      <c r="G3084" s="215"/>
      <c r="H3084" s="89"/>
      <c r="I3084" s="90"/>
      <c r="J3084" s="12"/>
    </row>
    <row r="3085" spans="3:10" ht="21" hidden="1" customHeight="1" x14ac:dyDescent="0.25">
      <c r="C3085" s="214"/>
      <c r="D3085" s="215"/>
      <c r="E3085" s="215"/>
      <c r="F3085" s="215"/>
      <c r="G3085" s="215"/>
      <c r="H3085" s="89"/>
      <c r="I3085" s="90"/>
      <c r="J3085" s="12"/>
    </row>
    <row r="3086" spans="3:10" ht="21" hidden="1" customHeight="1" x14ac:dyDescent="0.25">
      <c r="C3086" s="214"/>
      <c r="D3086" s="215"/>
      <c r="E3086" s="215"/>
      <c r="F3086" s="215"/>
      <c r="G3086" s="215"/>
      <c r="H3086" s="89"/>
      <c r="I3086" s="90"/>
      <c r="J3086" s="12"/>
    </row>
    <row r="3087" spans="3:10" ht="21" hidden="1" customHeight="1" x14ac:dyDescent="0.25">
      <c r="C3087" s="214"/>
      <c r="D3087" s="215"/>
      <c r="E3087" s="215"/>
      <c r="F3087" s="215"/>
      <c r="G3087" s="215"/>
      <c r="H3087" s="89"/>
      <c r="I3087" s="90"/>
      <c r="J3087" s="12"/>
    </row>
    <row r="3088" spans="3:10" ht="21" hidden="1" customHeight="1" x14ac:dyDescent="0.25">
      <c r="C3088" s="214"/>
      <c r="D3088" s="215"/>
      <c r="E3088" s="215"/>
      <c r="F3088" s="215"/>
      <c r="G3088" s="215"/>
      <c r="H3088" s="89"/>
      <c r="I3088" s="90"/>
      <c r="J3088" s="12"/>
    </row>
    <row r="3089" spans="3:10" ht="21" hidden="1" customHeight="1" x14ac:dyDescent="0.25">
      <c r="C3089" s="214"/>
      <c r="D3089" s="215"/>
      <c r="E3089" s="215"/>
      <c r="F3089" s="215"/>
      <c r="G3089" s="215"/>
      <c r="H3089" s="89"/>
      <c r="I3089" s="90"/>
      <c r="J3089" s="12"/>
    </row>
    <row r="3090" spans="3:10" ht="21" hidden="1" customHeight="1" x14ac:dyDescent="0.25">
      <c r="C3090" s="214"/>
      <c r="D3090" s="215"/>
      <c r="E3090" s="215"/>
      <c r="F3090" s="215"/>
      <c r="G3090" s="215"/>
      <c r="H3090" s="89"/>
      <c r="I3090" s="90"/>
      <c r="J3090" s="12"/>
    </row>
    <row r="3091" spans="3:10" ht="21" hidden="1" customHeight="1" x14ac:dyDescent="0.25">
      <c r="C3091" s="214"/>
      <c r="D3091" s="215"/>
      <c r="E3091" s="215"/>
      <c r="F3091" s="215"/>
      <c r="G3091" s="215"/>
      <c r="H3091" s="89"/>
      <c r="I3091" s="90"/>
      <c r="J3091" s="12"/>
    </row>
    <row r="3092" spans="3:10" ht="21" hidden="1" customHeight="1" x14ac:dyDescent="0.25">
      <c r="C3092" s="214"/>
      <c r="D3092" s="215"/>
      <c r="E3092" s="215"/>
      <c r="F3092" s="215"/>
      <c r="G3092" s="215"/>
      <c r="H3092" s="89"/>
      <c r="I3092" s="90"/>
      <c r="J3092" s="12"/>
    </row>
    <row r="3093" spans="3:10" ht="21" hidden="1" customHeight="1" x14ac:dyDescent="0.25">
      <c r="C3093" s="214"/>
      <c r="D3093" s="215"/>
      <c r="E3093" s="215"/>
      <c r="F3093" s="215"/>
      <c r="G3093" s="215"/>
      <c r="H3093" s="89"/>
      <c r="I3093" s="90"/>
      <c r="J3093" s="12"/>
    </row>
    <row r="3094" spans="3:10" ht="21" hidden="1" customHeight="1" x14ac:dyDescent="0.25">
      <c r="C3094" s="214"/>
      <c r="D3094" s="215"/>
      <c r="E3094" s="215"/>
      <c r="F3094" s="215"/>
      <c r="G3094" s="215"/>
      <c r="H3094" s="89"/>
      <c r="I3094" s="90"/>
      <c r="J3094" s="12"/>
    </row>
    <row r="3095" spans="3:10" ht="21" hidden="1" customHeight="1" x14ac:dyDescent="0.25">
      <c r="C3095" s="214"/>
      <c r="D3095" s="215"/>
      <c r="E3095" s="215"/>
      <c r="F3095" s="215"/>
      <c r="G3095" s="215"/>
      <c r="H3095" s="89"/>
      <c r="I3095" s="90"/>
      <c r="J3095" s="12"/>
    </row>
    <row r="3096" spans="3:10" ht="21" hidden="1" customHeight="1" x14ac:dyDescent="0.25">
      <c r="C3096" s="214"/>
      <c r="D3096" s="215"/>
      <c r="E3096" s="215"/>
      <c r="F3096" s="215"/>
      <c r="G3096" s="215"/>
      <c r="H3096" s="89"/>
      <c r="I3096" s="90"/>
      <c r="J3096" s="12"/>
    </row>
    <row r="3097" spans="3:10" ht="21" hidden="1" customHeight="1" x14ac:dyDescent="0.25">
      <c r="C3097" s="214"/>
      <c r="D3097" s="215"/>
      <c r="E3097" s="215"/>
      <c r="F3097" s="215"/>
      <c r="G3097" s="215"/>
      <c r="H3097" s="89"/>
      <c r="I3097" s="90"/>
      <c r="J3097" s="12"/>
    </row>
    <row r="3098" spans="3:10" ht="21" hidden="1" customHeight="1" x14ac:dyDescent="0.25">
      <c r="C3098" s="214"/>
      <c r="D3098" s="215"/>
      <c r="E3098" s="215"/>
      <c r="F3098" s="215"/>
      <c r="G3098" s="215"/>
      <c r="H3098" s="89"/>
      <c r="I3098" s="90"/>
      <c r="J3098" s="12"/>
    </row>
    <row r="3099" spans="3:10" ht="21" hidden="1" customHeight="1" x14ac:dyDescent="0.25">
      <c r="C3099" s="214"/>
      <c r="D3099" s="215"/>
      <c r="E3099" s="215"/>
      <c r="F3099" s="215"/>
      <c r="G3099" s="215"/>
      <c r="H3099" s="89"/>
      <c r="I3099" s="90"/>
      <c r="J3099" s="12"/>
    </row>
    <row r="3100" spans="3:10" ht="21" hidden="1" customHeight="1" x14ac:dyDescent="0.25">
      <c r="C3100" s="214"/>
      <c r="D3100" s="215"/>
      <c r="E3100" s="215"/>
      <c r="F3100" s="215"/>
      <c r="G3100" s="215"/>
      <c r="H3100" s="89"/>
      <c r="I3100" s="90"/>
      <c r="J3100" s="12"/>
    </row>
    <row r="3101" spans="3:10" ht="21" hidden="1" customHeight="1" x14ac:dyDescent="0.25">
      <c r="C3101" s="214"/>
      <c r="D3101" s="215"/>
      <c r="E3101" s="215"/>
      <c r="F3101" s="215"/>
      <c r="G3101" s="215"/>
      <c r="H3101" s="89"/>
      <c r="I3101" s="90"/>
      <c r="J3101" s="12"/>
    </row>
    <row r="3102" spans="3:10" ht="21" hidden="1" customHeight="1" x14ac:dyDescent="0.25">
      <c r="C3102" s="214"/>
      <c r="D3102" s="215"/>
      <c r="E3102" s="215"/>
      <c r="F3102" s="215"/>
      <c r="G3102" s="215"/>
      <c r="H3102" s="89"/>
      <c r="I3102" s="90"/>
      <c r="J3102" s="12"/>
    </row>
    <row r="3103" spans="3:10" ht="21" hidden="1" customHeight="1" x14ac:dyDescent="0.25">
      <c r="C3103" s="214"/>
      <c r="D3103" s="215"/>
      <c r="E3103" s="215"/>
      <c r="F3103" s="215"/>
      <c r="G3103" s="215"/>
      <c r="H3103" s="89"/>
      <c r="I3103" s="90"/>
      <c r="J3103" s="12"/>
    </row>
    <row r="3104" spans="3:10" ht="21" hidden="1" customHeight="1" x14ac:dyDescent="0.25">
      <c r="C3104" s="214"/>
      <c r="D3104" s="215"/>
      <c r="E3104" s="215"/>
      <c r="F3104" s="215"/>
      <c r="G3104" s="215"/>
      <c r="H3104" s="89"/>
      <c r="I3104" s="90"/>
      <c r="J3104" s="12"/>
    </row>
    <row r="3105" spans="3:10" ht="21" hidden="1" customHeight="1" x14ac:dyDescent="0.25">
      <c r="C3105" s="214"/>
      <c r="D3105" s="215"/>
      <c r="E3105" s="215"/>
      <c r="F3105" s="215"/>
      <c r="G3105" s="215"/>
      <c r="H3105" s="89"/>
      <c r="I3105" s="90"/>
      <c r="J3105" s="12"/>
    </row>
    <row r="3106" spans="3:10" ht="21" hidden="1" customHeight="1" x14ac:dyDescent="0.25">
      <c r="C3106" s="214"/>
      <c r="D3106" s="215"/>
      <c r="E3106" s="215"/>
      <c r="F3106" s="215"/>
      <c r="G3106" s="215"/>
      <c r="H3106" s="89"/>
      <c r="I3106" s="90"/>
      <c r="J3106" s="12"/>
    </row>
    <row r="3107" spans="3:10" ht="21" hidden="1" customHeight="1" x14ac:dyDescent="0.25">
      <c r="C3107" s="214"/>
      <c r="D3107" s="215"/>
      <c r="E3107" s="215"/>
      <c r="F3107" s="215"/>
      <c r="G3107" s="215"/>
      <c r="H3107" s="89"/>
      <c r="I3107" s="90"/>
      <c r="J3107" s="12"/>
    </row>
    <row r="3108" spans="3:10" ht="21" hidden="1" customHeight="1" x14ac:dyDescent="0.25">
      <c r="C3108" s="214"/>
      <c r="D3108" s="215"/>
      <c r="E3108" s="215"/>
      <c r="F3108" s="215"/>
      <c r="G3108" s="215"/>
      <c r="H3108" s="89"/>
      <c r="I3108" s="90"/>
      <c r="J3108" s="12"/>
    </row>
    <row r="3109" spans="3:10" ht="21" hidden="1" customHeight="1" x14ac:dyDescent="0.25">
      <c r="C3109" s="214"/>
      <c r="D3109" s="215"/>
      <c r="E3109" s="215"/>
      <c r="F3109" s="215"/>
      <c r="G3109" s="215"/>
      <c r="H3109" s="89"/>
      <c r="I3109" s="90"/>
      <c r="J3109" s="12"/>
    </row>
    <row r="3110" spans="3:10" ht="21" hidden="1" customHeight="1" x14ac:dyDescent="0.25">
      <c r="C3110" s="214"/>
      <c r="D3110" s="215"/>
      <c r="E3110" s="215"/>
      <c r="F3110" s="215"/>
      <c r="G3110" s="215"/>
      <c r="H3110" s="89"/>
      <c r="I3110" s="90"/>
      <c r="J3110" s="12"/>
    </row>
    <row r="3111" spans="3:10" ht="21" hidden="1" customHeight="1" x14ac:dyDescent="0.25">
      <c r="C3111" s="214"/>
      <c r="D3111" s="215"/>
      <c r="E3111" s="215"/>
      <c r="F3111" s="215"/>
      <c r="G3111" s="215"/>
      <c r="H3111" s="89"/>
      <c r="I3111" s="90"/>
      <c r="J3111" s="12"/>
    </row>
    <row r="3112" spans="3:10" ht="21" hidden="1" customHeight="1" x14ac:dyDescent="0.25">
      <c r="C3112" s="214"/>
      <c r="D3112" s="215"/>
      <c r="E3112" s="215"/>
      <c r="F3112" s="215"/>
      <c r="G3112" s="215"/>
      <c r="H3112" s="89"/>
      <c r="I3112" s="90"/>
      <c r="J3112" s="12"/>
    </row>
    <row r="3113" spans="3:10" ht="21" hidden="1" customHeight="1" x14ac:dyDescent="0.25">
      <c r="C3113" s="214"/>
      <c r="D3113" s="215"/>
      <c r="E3113" s="215"/>
      <c r="F3113" s="215"/>
      <c r="G3113" s="215"/>
      <c r="H3113" s="89"/>
      <c r="I3113" s="90"/>
      <c r="J3113" s="12"/>
    </row>
    <row r="3114" spans="3:10" ht="21" hidden="1" customHeight="1" x14ac:dyDescent="0.25">
      <c r="C3114" s="214"/>
      <c r="D3114" s="215"/>
      <c r="E3114" s="215"/>
      <c r="F3114" s="215"/>
      <c r="G3114" s="215"/>
      <c r="H3114" s="89"/>
      <c r="I3114" s="90"/>
      <c r="J3114" s="12"/>
    </row>
    <row r="3115" spans="3:10" ht="21" hidden="1" customHeight="1" x14ac:dyDescent="0.25">
      <c r="C3115" s="214"/>
      <c r="D3115" s="215"/>
      <c r="E3115" s="215"/>
      <c r="F3115" s="215"/>
      <c r="G3115" s="215"/>
      <c r="H3115" s="89"/>
      <c r="I3115" s="90"/>
      <c r="J3115" s="12"/>
    </row>
    <row r="3116" spans="3:10" ht="21" hidden="1" customHeight="1" x14ac:dyDescent="0.25">
      <c r="C3116" s="214"/>
      <c r="D3116" s="215"/>
      <c r="E3116" s="215"/>
      <c r="F3116" s="215"/>
      <c r="G3116" s="215"/>
      <c r="H3116" s="89"/>
      <c r="I3116" s="90"/>
      <c r="J3116" s="12"/>
    </row>
    <row r="3117" spans="3:10" ht="21" hidden="1" customHeight="1" x14ac:dyDescent="0.25">
      <c r="C3117" s="214"/>
      <c r="D3117" s="215"/>
      <c r="E3117" s="215"/>
      <c r="F3117" s="215"/>
      <c r="G3117" s="215"/>
      <c r="H3117" s="89"/>
      <c r="I3117" s="90"/>
      <c r="J3117" s="12"/>
    </row>
    <row r="3118" spans="3:10" ht="21" hidden="1" customHeight="1" x14ac:dyDescent="0.25">
      <c r="C3118" s="214"/>
      <c r="D3118" s="215"/>
      <c r="E3118" s="215"/>
      <c r="F3118" s="215"/>
      <c r="G3118" s="215"/>
      <c r="H3118" s="89"/>
      <c r="I3118" s="90"/>
      <c r="J3118" s="12"/>
    </row>
    <row r="3119" spans="3:10" ht="21" hidden="1" customHeight="1" x14ac:dyDescent="0.25">
      <c r="C3119" s="214"/>
      <c r="D3119" s="215"/>
      <c r="E3119" s="215"/>
      <c r="F3119" s="215"/>
      <c r="G3119" s="215"/>
      <c r="H3119" s="89"/>
      <c r="I3119" s="90"/>
      <c r="J3119" s="12"/>
    </row>
    <row r="3120" spans="3:10" ht="21" hidden="1" customHeight="1" x14ac:dyDescent="0.25">
      <c r="C3120" s="214"/>
      <c r="D3120" s="215"/>
      <c r="E3120" s="215"/>
      <c r="F3120" s="215"/>
      <c r="G3120" s="215"/>
      <c r="H3120" s="89"/>
      <c r="I3120" s="90"/>
      <c r="J3120" s="12"/>
    </row>
    <row r="3121" spans="3:10" ht="21" hidden="1" customHeight="1" x14ac:dyDescent="0.25">
      <c r="C3121" s="214"/>
      <c r="D3121" s="215"/>
      <c r="E3121" s="215"/>
      <c r="F3121" s="215"/>
      <c r="G3121" s="215"/>
      <c r="H3121" s="89"/>
      <c r="I3121" s="90"/>
      <c r="J3121" s="12"/>
    </row>
    <row r="3122" spans="3:10" ht="21" hidden="1" customHeight="1" x14ac:dyDescent="0.25">
      <c r="C3122" s="214"/>
      <c r="D3122" s="215"/>
      <c r="E3122" s="215"/>
      <c r="F3122" s="215"/>
      <c r="G3122" s="215"/>
      <c r="H3122" s="89"/>
      <c r="I3122" s="90"/>
      <c r="J3122" s="12"/>
    </row>
    <row r="3123" spans="3:10" ht="21" hidden="1" customHeight="1" x14ac:dyDescent="0.25">
      <c r="C3123" s="214"/>
      <c r="D3123" s="215"/>
      <c r="E3123" s="215"/>
      <c r="F3123" s="215"/>
      <c r="G3123" s="215"/>
      <c r="H3123" s="89"/>
      <c r="I3123" s="90"/>
      <c r="J3123" s="12"/>
    </row>
    <row r="3124" spans="3:10" ht="21" hidden="1" customHeight="1" x14ac:dyDescent="0.25">
      <c r="C3124" s="214"/>
      <c r="D3124" s="215"/>
      <c r="E3124" s="215"/>
      <c r="F3124" s="215"/>
      <c r="G3124" s="215"/>
      <c r="H3124" s="89"/>
      <c r="I3124" s="90"/>
      <c r="J3124" s="12"/>
    </row>
    <row r="3125" spans="3:10" ht="21" hidden="1" customHeight="1" x14ac:dyDescent="0.25">
      <c r="C3125" s="214"/>
      <c r="D3125" s="215"/>
      <c r="E3125" s="215"/>
      <c r="F3125" s="215"/>
      <c r="G3125" s="215"/>
      <c r="H3125" s="89"/>
      <c r="I3125" s="90"/>
      <c r="J3125" s="12"/>
    </row>
    <row r="3126" spans="3:10" ht="21" hidden="1" customHeight="1" x14ac:dyDescent="0.25">
      <c r="C3126" s="214"/>
      <c r="D3126" s="215"/>
      <c r="E3126" s="215"/>
      <c r="F3126" s="215"/>
      <c r="G3126" s="215"/>
      <c r="H3126" s="89"/>
      <c r="I3126" s="90"/>
      <c r="J3126" s="12"/>
    </row>
    <row r="3127" spans="3:10" ht="21" hidden="1" customHeight="1" x14ac:dyDescent="0.25">
      <c r="C3127" s="214"/>
      <c r="D3127" s="215"/>
      <c r="E3127" s="215"/>
      <c r="F3127" s="215"/>
      <c r="G3127" s="215"/>
      <c r="H3127" s="89"/>
      <c r="I3127" s="90"/>
      <c r="J3127" s="12"/>
    </row>
    <row r="3128" spans="3:10" ht="21" hidden="1" customHeight="1" x14ac:dyDescent="0.25">
      <c r="C3128" s="214"/>
      <c r="D3128" s="215"/>
      <c r="E3128" s="215"/>
      <c r="F3128" s="215"/>
      <c r="G3128" s="215"/>
      <c r="H3128" s="89"/>
      <c r="I3128" s="90"/>
      <c r="J3128" s="12"/>
    </row>
    <row r="3129" spans="3:10" ht="21" hidden="1" customHeight="1" x14ac:dyDescent="0.25">
      <c r="C3129" s="214"/>
      <c r="D3129" s="215"/>
      <c r="E3129" s="215"/>
      <c r="F3129" s="215"/>
      <c r="G3129" s="215"/>
      <c r="H3129" s="89"/>
      <c r="I3129" s="90"/>
      <c r="J3129" s="12"/>
    </row>
    <row r="3130" spans="3:10" ht="21" hidden="1" customHeight="1" x14ac:dyDescent="0.25">
      <c r="C3130" s="214"/>
      <c r="D3130" s="215"/>
      <c r="E3130" s="215"/>
      <c r="F3130" s="215"/>
      <c r="G3130" s="215"/>
      <c r="H3130" s="89"/>
      <c r="I3130" s="90"/>
      <c r="J3130" s="12"/>
    </row>
    <row r="3131" spans="3:10" ht="21" hidden="1" customHeight="1" x14ac:dyDescent="0.25">
      <c r="C3131" s="214"/>
      <c r="D3131" s="215"/>
      <c r="E3131" s="215"/>
      <c r="F3131" s="215"/>
      <c r="G3131" s="215"/>
      <c r="H3131" s="89"/>
      <c r="I3131" s="90"/>
      <c r="J3131" s="12"/>
    </row>
    <row r="3132" spans="3:10" ht="21" hidden="1" customHeight="1" x14ac:dyDescent="0.25">
      <c r="C3132" s="214"/>
      <c r="D3132" s="215"/>
      <c r="E3132" s="215"/>
      <c r="F3132" s="215"/>
      <c r="G3132" s="215"/>
      <c r="H3132" s="89"/>
      <c r="I3132" s="90"/>
      <c r="J3132" s="12"/>
    </row>
    <row r="3133" spans="3:10" ht="21" hidden="1" customHeight="1" x14ac:dyDescent="0.25">
      <c r="C3133" s="214"/>
      <c r="D3133" s="215"/>
      <c r="E3133" s="215"/>
      <c r="F3133" s="215"/>
      <c r="G3133" s="215"/>
      <c r="H3133" s="89"/>
      <c r="I3133" s="90"/>
      <c r="J3133" s="12"/>
    </row>
    <row r="3134" spans="3:10" ht="21" hidden="1" customHeight="1" x14ac:dyDescent="0.25">
      <c r="C3134" s="214"/>
      <c r="D3134" s="215"/>
      <c r="E3134" s="215"/>
      <c r="F3134" s="215"/>
      <c r="G3134" s="215"/>
      <c r="H3134" s="89"/>
      <c r="I3134" s="90"/>
      <c r="J3134" s="12"/>
    </row>
    <row r="3135" spans="3:10" ht="21" hidden="1" customHeight="1" x14ac:dyDescent="0.25">
      <c r="C3135" s="214"/>
      <c r="D3135" s="215"/>
      <c r="E3135" s="215"/>
      <c r="F3135" s="215"/>
      <c r="G3135" s="215"/>
      <c r="H3135" s="89"/>
      <c r="I3135" s="90"/>
      <c r="J3135" s="12"/>
    </row>
    <row r="3136" spans="3:10" ht="21" hidden="1" customHeight="1" x14ac:dyDescent="0.25">
      <c r="C3136" s="214"/>
      <c r="D3136" s="215"/>
      <c r="E3136" s="215"/>
      <c r="F3136" s="215"/>
      <c r="G3136" s="215"/>
      <c r="H3136" s="89"/>
      <c r="I3136" s="90"/>
      <c r="J3136" s="12"/>
    </row>
    <row r="3137" spans="3:10" ht="21" hidden="1" customHeight="1" x14ac:dyDescent="0.25">
      <c r="C3137" s="214"/>
      <c r="D3137" s="215"/>
      <c r="E3137" s="215"/>
      <c r="F3137" s="215"/>
      <c r="G3137" s="215"/>
      <c r="H3137" s="89"/>
      <c r="I3137" s="90"/>
      <c r="J3137" s="12"/>
    </row>
    <row r="3138" spans="3:10" ht="21" hidden="1" customHeight="1" x14ac:dyDescent="0.25">
      <c r="C3138" s="214"/>
      <c r="D3138" s="215"/>
      <c r="E3138" s="215"/>
      <c r="F3138" s="215"/>
      <c r="G3138" s="215"/>
      <c r="H3138" s="89"/>
      <c r="I3138" s="90"/>
      <c r="J3138" s="12"/>
    </row>
    <row r="3139" spans="3:10" ht="21" hidden="1" customHeight="1" x14ac:dyDescent="0.25">
      <c r="C3139" s="214"/>
      <c r="D3139" s="215"/>
      <c r="E3139" s="215"/>
      <c r="F3139" s="215"/>
      <c r="G3139" s="215"/>
      <c r="H3139" s="89"/>
      <c r="I3139" s="90"/>
      <c r="J3139" s="12"/>
    </row>
    <row r="3140" spans="3:10" ht="21" hidden="1" customHeight="1" x14ac:dyDescent="0.25">
      <c r="C3140" s="214"/>
      <c r="D3140" s="215"/>
      <c r="E3140" s="215"/>
      <c r="F3140" s="215"/>
      <c r="G3140" s="215"/>
      <c r="H3140" s="89"/>
      <c r="I3140" s="90"/>
      <c r="J3140" s="12"/>
    </row>
    <row r="3141" spans="3:10" ht="21" hidden="1" customHeight="1" x14ac:dyDescent="0.25">
      <c r="C3141" s="214"/>
      <c r="D3141" s="215"/>
      <c r="E3141" s="215"/>
      <c r="F3141" s="215"/>
      <c r="G3141" s="215"/>
      <c r="H3141" s="89"/>
      <c r="I3141" s="90"/>
      <c r="J3141" s="12"/>
    </row>
    <row r="3142" spans="3:10" ht="21" hidden="1" customHeight="1" x14ac:dyDescent="0.25">
      <c r="C3142" s="214"/>
      <c r="D3142" s="215"/>
      <c r="E3142" s="215"/>
      <c r="F3142" s="215"/>
      <c r="G3142" s="215"/>
      <c r="H3142" s="89"/>
      <c r="I3142" s="90"/>
      <c r="J3142" s="12"/>
    </row>
    <row r="3143" spans="3:10" ht="21" hidden="1" customHeight="1" x14ac:dyDescent="0.25">
      <c r="C3143" s="214"/>
      <c r="D3143" s="215"/>
      <c r="E3143" s="215"/>
      <c r="F3143" s="215"/>
      <c r="G3143" s="215"/>
      <c r="H3143" s="89"/>
      <c r="I3143" s="90"/>
      <c r="J3143" s="12"/>
    </row>
    <row r="3144" spans="3:10" ht="21" hidden="1" customHeight="1" x14ac:dyDescent="0.25">
      <c r="C3144" s="214"/>
      <c r="D3144" s="215"/>
      <c r="E3144" s="215"/>
      <c r="F3144" s="215"/>
      <c r="G3144" s="215"/>
      <c r="H3144" s="89"/>
      <c r="I3144" s="90"/>
      <c r="J3144" s="12"/>
    </row>
    <row r="3145" spans="3:10" ht="21" hidden="1" customHeight="1" x14ac:dyDescent="0.25">
      <c r="C3145" s="214"/>
      <c r="D3145" s="215"/>
      <c r="E3145" s="215"/>
      <c r="F3145" s="215"/>
      <c r="G3145" s="215"/>
      <c r="H3145" s="89"/>
      <c r="I3145" s="90"/>
      <c r="J3145" s="12"/>
    </row>
    <row r="3146" spans="3:10" ht="21" hidden="1" customHeight="1" x14ac:dyDescent="0.25">
      <c r="C3146" s="214"/>
      <c r="D3146" s="215"/>
      <c r="E3146" s="215"/>
      <c r="F3146" s="215"/>
      <c r="G3146" s="215"/>
      <c r="H3146" s="89"/>
      <c r="I3146" s="90"/>
      <c r="J3146" s="12"/>
    </row>
    <row r="3147" spans="3:10" ht="21" hidden="1" customHeight="1" x14ac:dyDescent="0.25">
      <c r="C3147" s="214"/>
      <c r="D3147" s="215"/>
      <c r="E3147" s="215"/>
      <c r="F3147" s="215"/>
      <c r="G3147" s="215"/>
      <c r="H3147" s="89"/>
      <c r="I3147" s="90"/>
      <c r="J3147" s="12"/>
    </row>
    <row r="3148" spans="3:10" ht="21" hidden="1" customHeight="1" x14ac:dyDescent="0.25">
      <c r="C3148" s="214"/>
      <c r="D3148" s="215"/>
      <c r="E3148" s="215"/>
      <c r="F3148" s="215"/>
      <c r="G3148" s="215"/>
      <c r="H3148" s="89"/>
      <c r="I3148" s="90"/>
      <c r="J3148" s="12"/>
    </row>
    <row r="3149" spans="3:10" ht="21" hidden="1" customHeight="1" x14ac:dyDescent="0.25">
      <c r="C3149" s="214"/>
      <c r="D3149" s="215"/>
      <c r="E3149" s="215"/>
      <c r="F3149" s="215"/>
      <c r="G3149" s="215"/>
      <c r="H3149" s="89"/>
      <c r="I3149" s="90"/>
      <c r="J3149" s="12"/>
    </row>
    <row r="3150" spans="3:10" ht="21" hidden="1" customHeight="1" x14ac:dyDescent="0.25">
      <c r="C3150" s="214"/>
      <c r="D3150" s="215"/>
      <c r="E3150" s="215"/>
      <c r="F3150" s="215"/>
      <c r="G3150" s="215"/>
      <c r="H3150" s="89"/>
      <c r="I3150" s="90"/>
      <c r="J3150" s="12"/>
    </row>
    <row r="3151" spans="3:10" ht="21" hidden="1" customHeight="1" x14ac:dyDescent="0.25">
      <c r="C3151" s="214"/>
      <c r="D3151" s="215"/>
      <c r="E3151" s="215"/>
      <c r="F3151" s="215"/>
      <c r="G3151" s="215"/>
      <c r="H3151" s="89"/>
      <c r="I3151" s="90"/>
      <c r="J3151" s="12"/>
    </row>
    <row r="3152" spans="3:10" ht="21" hidden="1" customHeight="1" x14ac:dyDescent="0.25">
      <c r="C3152" s="214"/>
      <c r="D3152" s="215"/>
      <c r="E3152" s="215"/>
      <c r="F3152" s="215"/>
      <c r="G3152" s="215"/>
      <c r="H3152" s="89"/>
      <c r="I3152" s="90"/>
      <c r="J3152" s="12"/>
    </row>
    <row r="3153" spans="3:10" ht="21" hidden="1" customHeight="1" x14ac:dyDescent="0.25">
      <c r="C3153" s="214"/>
      <c r="D3153" s="215"/>
      <c r="E3153" s="215"/>
      <c r="F3153" s="215"/>
      <c r="G3153" s="215"/>
      <c r="H3153" s="89"/>
      <c r="I3153" s="90"/>
      <c r="J3153" s="12"/>
    </row>
    <row r="3154" spans="3:10" ht="21" hidden="1" customHeight="1" x14ac:dyDescent="0.25">
      <c r="C3154" s="214"/>
      <c r="D3154" s="215"/>
      <c r="E3154" s="215"/>
      <c r="F3154" s="215"/>
      <c r="G3154" s="215"/>
      <c r="H3154" s="89"/>
      <c r="I3154" s="90"/>
      <c r="J3154" s="12"/>
    </row>
    <row r="3155" spans="3:10" ht="21" hidden="1" customHeight="1" x14ac:dyDescent="0.25">
      <c r="C3155" s="214"/>
      <c r="D3155" s="215"/>
      <c r="E3155" s="215"/>
      <c r="F3155" s="215"/>
      <c r="G3155" s="215"/>
      <c r="H3155" s="89"/>
      <c r="I3155" s="90"/>
      <c r="J3155" s="12"/>
    </row>
    <row r="3156" spans="3:10" ht="21" hidden="1" customHeight="1" x14ac:dyDescent="0.25">
      <c r="C3156" s="214"/>
      <c r="D3156" s="215"/>
      <c r="E3156" s="215"/>
      <c r="F3156" s="215"/>
      <c r="G3156" s="215"/>
      <c r="H3156" s="89"/>
      <c r="I3156" s="90"/>
      <c r="J3156" s="12"/>
    </row>
    <row r="3157" spans="3:10" ht="21" hidden="1" customHeight="1" x14ac:dyDescent="0.25">
      <c r="C3157" s="214"/>
      <c r="D3157" s="215"/>
      <c r="E3157" s="215"/>
      <c r="F3157" s="215"/>
      <c r="G3157" s="215"/>
      <c r="H3157" s="89"/>
      <c r="I3157" s="90"/>
      <c r="J3157" s="12"/>
    </row>
    <row r="3158" spans="3:10" ht="21" hidden="1" customHeight="1" x14ac:dyDescent="0.25">
      <c r="C3158" s="214"/>
      <c r="D3158" s="215"/>
      <c r="E3158" s="215"/>
      <c r="F3158" s="215"/>
      <c r="G3158" s="215"/>
      <c r="H3158" s="89"/>
      <c r="I3158" s="90"/>
      <c r="J3158" s="12"/>
    </row>
    <row r="3159" spans="3:10" ht="21" hidden="1" customHeight="1" x14ac:dyDescent="0.25">
      <c r="C3159" s="214"/>
      <c r="D3159" s="215"/>
      <c r="E3159" s="215"/>
      <c r="F3159" s="215"/>
      <c r="G3159" s="215"/>
      <c r="H3159" s="89"/>
      <c r="I3159" s="90"/>
      <c r="J3159" s="12"/>
    </row>
    <row r="3160" spans="3:10" ht="21" hidden="1" customHeight="1" x14ac:dyDescent="0.25">
      <c r="C3160" s="214"/>
      <c r="D3160" s="215"/>
      <c r="E3160" s="215"/>
      <c r="F3160" s="215"/>
      <c r="G3160" s="215"/>
      <c r="H3160" s="89"/>
      <c r="I3160" s="90"/>
      <c r="J3160" s="12"/>
    </row>
    <row r="3161" spans="3:10" ht="21" hidden="1" customHeight="1" x14ac:dyDescent="0.25">
      <c r="C3161" s="214"/>
      <c r="D3161" s="215"/>
      <c r="E3161" s="215"/>
      <c r="F3161" s="215"/>
      <c r="G3161" s="215"/>
      <c r="H3161" s="89"/>
      <c r="I3161" s="90"/>
      <c r="J3161" s="12"/>
    </row>
    <row r="3162" spans="3:10" ht="21" hidden="1" customHeight="1" x14ac:dyDescent="0.25">
      <c r="C3162" s="214"/>
      <c r="D3162" s="215"/>
      <c r="E3162" s="215"/>
      <c r="F3162" s="215"/>
      <c r="G3162" s="215"/>
      <c r="H3162" s="89"/>
      <c r="I3162" s="90"/>
      <c r="J3162" s="12"/>
    </row>
    <row r="3163" spans="3:10" ht="21" hidden="1" customHeight="1" x14ac:dyDescent="0.25">
      <c r="C3163" s="214"/>
      <c r="D3163" s="215"/>
      <c r="E3163" s="215"/>
      <c r="F3163" s="215"/>
      <c r="G3163" s="215"/>
      <c r="H3163" s="89"/>
      <c r="I3163" s="90"/>
      <c r="J3163" s="12"/>
    </row>
    <row r="3164" spans="3:10" ht="21" hidden="1" customHeight="1" x14ac:dyDescent="0.25">
      <c r="C3164" s="214"/>
      <c r="D3164" s="215"/>
      <c r="E3164" s="215"/>
      <c r="F3164" s="215"/>
      <c r="G3164" s="215"/>
      <c r="H3164" s="89"/>
      <c r="I3164" s="90"/>
      <c r="J3164" s="12"/>
    </row>
    <row r="3165" spans="3:10" ht="21" hidden="1" customHeight="1" x14ac:dyDescent="0.25">
      <c r="C3165" s="214"/>
      <c r="D3165" s="215"/>
      <c r="E3165" s="215"/>
      <c r="F3165" s="215"/>
      <c r="G3165" s="215"/>
      <c r="H3165" s="89"/>
      <c r="I3165" s="90"/>
      <c r="J3165" s="12"/>
    </row>
    <row r="3166" spans="3:10" ht="21" hidden="1" customHeight="1" x14ac:dyDescent="0.25">
      <c r="C3166" s="214"/>
      <c r="D3166" s="215"/>
      <c r="E3166" s="215"/>
      <c r="F3166" s="215"/>
      <c r="G3166" s="215"/>
      <c r="H3166" s="89"/>
      <c r="I3166" s="90"/>
      <c r="J3166" s="12"/>
    </row>
    <row r="3167" spans="3:10" ht="21" hidden="1" customHeight="1" x14ac:dyDescent="0.25">
      <c r="C3167" s="214"/>
      <c r="D3167" s="215"/>
      <c r="E3167" s="215"/>
      <c r="F3167" s="215"/>
      <c r="G3167" s="215"/>
      <c r="H3167" s="89"/>
      <c r="I3167" s="90"/>
      <c r="J3167" s="12"/>
    </row>
    <row r="3168" spans="3:10" ht="21" hidden="1" customHeight="1" x14ac:dyDescent="0.25">
      <c r="C3168" s="214"/>
      <c r="D3168" s="215"/>
      <c r="E3168" s="215"/>
      <c r="F3168" s="215"/>
      <c r="G3168" s="215"/>
      <c r="H3168" s="89"/>
      <c r="I3168" s="90"/>
      <c r="J3168" s="12"/>
    </row>
    <row r="3169" spans="3:10" ht="21" hidden="1" customHeight="1" x14ac:dyDescent="0.25">
      <c r="C3169" s="214"/>
      <c r="D3169" s="215"/>
      <c r="E3169" s="215"/>
      <c r="F3169" s="215"/>
      <c r="G3169" s="215"/>
      <c r="H3169" s="89"/>
      <c r="I3169" s="90"/>
      <c r="J3169" s="12"/>
    </row>
    <row r="3170" spans="3:10" ht="21" hidden="1" customHeight="1" x14ac:dyDescent="0.25">
      <c r="C3170" s="214"/>
      <c r="D3170" s="215"/>
      <c r="E3170" s="215"/>
      <c r="F3170" s="215"/>
      <c r="G3170" s="215"/>
      <c r="H3170" s="89"/>
      <c r="I3170" s="90"/>
      <c r="J3170" s="12"/>
    </row>
    <row r="3171" spans="3:10" ht="21" hidden="1" customHeight="1" x14ac:dyDescent="0.25">
      <c r="C3171" s="214"/>
      <c r="D3171" s="215"/>
      <c r="E3171" s="215"/>
      <c r="F3171" s="215"/>
      <c r="G3171" s="215"/>
      <c r="H3171" s="89"/>
      <c r="I3171" s="90"/>
      <c r="J3171" s="12"/>
    </row>
    <row r="3172" spans="3:10" ht="21" hidden="1" customHeight="1" x14ac:dyDescent="0.25">
      <c r="C3172" s="214"/>
      <c r="D3172" s="215"/>
      <c r="E3172" s="215"/>
      <c r="F3172" s="215"/>
      <c r="G3172" s="215"/>
      <c r="H3172" s="89"/>
      <c r="I3172" s="90"/>
      <c r="J3172" s="12"/>
    </row>
    <row r="3173" spans="3:10" ht="21" hidden="1" customHeight="1" x14ac:dyDescent="0.25">
      <c r="C3173" s="214"/>
      <c r="D3173" s="215"/>
      <c r="E3173" s="215"/>
      <c r="F3173" s="215"/>
      <c r="G3173" s="215"/>
      <c r="H3173" s="89"/>
      <c r="I3173" s="90"/>
      <c r="J3173" s="12"/>
    </row>
    <row r="3174" spans="3:10" ht="21" hidden="1" customHeight="1" x14ac:dyDescent="0.25">
      <c r="C3174" s="214"/>
      <c r="D3174" s="215"/>
      <c r="E3174" s="215"/>
      <c r="F3174" s="215"/>
      <c r="G3174" s="215"/>
      <c r="H3174" s="89"/>
      <c r="I3174" s="90"/>
      <c r="J3174" s="12"/>
    </row>
    <row r="3175" spans="3:10" ht="21" hidden="1" customHeight="1" x14ac:dyDescent="0.25">
      <c r="C3175" s="214"/>
      <c r="D3175" s="215"/>
      <c r="E3175" s="215"/>
      <c r="F3175" s="215"/>
      <c r="G3175" s="215"/>
      <c r="H3175" s="89"/>
      <c r="I3175" s="90"/>
      <c r="J3175" s="12"/>
    </row>
    <row r="3176" spans="3:10" ht="21" hidden="1" customHeight="1" x14ac:dyDescent="0.25">
      <c r="C3176" s="214"/>
      <c r="D3176" s="215"/>
      <c r="E3176" s="215"/>
      <c r="F3176" s="215"/>
      <c r="G3176" s="215"/>
      <c r="H3176" s="89"/>
      <c r="I3176" s="90"/>
      <c r="J3176" s="12"/>
    </row>
    <row r="3177" spans="3:10" ht="21" hidden="1" customHeight="1" x14ac:dyDescent="0.25">
      <c r="C3177" s="214"/>
      <c r="D3177" s="215"/>
      <c r="E3177" s="215"/>
      <c r="F3177" s="215"/>
      <c r="G3177" s="215"/>
      <c r="H3177" s="89"/>
      <c r="I3177" s="90"/>
      <c r="J3177" s="12"/>
    </row>
    <row r="3178" spans="3:10" ht="21" hidden="1" customHeight="1" x14ac:dyDescent="0.25">
      <c r="C3178" s="214"/>
      <c r="D3178" s="215"/>
      <c r="E3178" s="215"/>
      <c r="F3178" s="215"/>
      <c r="G3178" s="215"/>
      <c r="H3178" s="89"/>
      <c r="I3178" s="90"/>
      <c r="J3178" s="12"/>
    </row>
    <row r="3179" spans="3:10" ht="21" hidden="1" customHeight="1" x14ac:dyDescent="0.25">
      <c r="C3179" s="214"/>
      <c r="D3179" s="215"/>
      <c r="E3179" s="215"/>
      <c r="F3179" s="215"/>
      <c r="G3179" s="215"/>
      <c r="H3179" s="89"/>
      <c r="I3179" s="90"/>
      <c r="J3179" s="12"/>
    </row>
    <row r="3180" spans="3:10" ht="21" hidden="1" customHeight="1" x14ac:dyDescent="0.25">
      <c r="C3180" s="214"/>
      <c r="D3180" s="215"/>
      <c r="E3180" s="215"/>
      <c r="F3180" s="215"/>
      <c r="G3180" s="215"/>
      <c r="H3180" s="89"/>
      <c r="I3180" s="90"/>
      <c r="J3180" s="12"/>
    </row>
    <row r="3181" spans="3:10" ht="21" hidden="1" customHeight="1" x14ac:dyDescent="0.25">
      <c r="C3181" s="214"/>
      <c r="D3181" s="215"/>
      <c r="E3181" s="215"/>
      <c r="F3181" s="215"/>
      <c r="G3181" s="215"/>
      <c r="H3181" s="89"/>
      <c r="I3181" s="90"/>
      <c r="J3181" s="12"/>
    </row>
    <row r="3182" spans="3:10" ht="21" hidden="1" customHeight="1" x14ac:dyDescent="0.25">
      <c r="C3182" s="214"/>
      <c r="D3182" s="215"/>
      <c r="E3182" s="215"/>
      <c r="F3182" s="215"/>
      <c r="G3182" s="215"/>
      <c r="H3182" s="89"/>
      <c r="I3182" s="90"/>
      <c r="J3182" s="12"/>
    </row>
    <row r="3183" spans="3:10" ht="21" hidden="1" customHeight="1" x14ac:dyDescent="0.25">
      <c r="C3183" s="214"/>
      <c r="D3183" s="215"/>
      <c r="E3183" s="215"/>
      <c r="F3183" s="215"/>
      <c r="G3183" s="215"/>
      <c r="H3183" s="89"/>
      <c r="I3183" s="90"/>
      <c r="J3183" s="12"/>
    </row>
    <row r="3184" spans="3:10" ht="21" hidden="1" customHeight="1" x14ac:dyDescent="0.25">
      <c r="C3184" s="214"/>
      <c r="D3184" s="215"/>
      <c r="E3184" s="215"/>
      <c r="F3184" s="215"/>
      <c r="G3184" s="215"/>
      <c r="H3184" s="89"/>
      <c r="I3184" s="90"/>
      <c r="J3184" s="12"/>
    </row>
    <row r="3185" spans="3:10" ht="21" hidden="1" customHeight="1" x14ac:dyDescent="0.25">
      <c r="C3185" s="214"/>
      <c r="D3185" s="215"/>
      <c r="E3185" s="215"/>
      <c r="F3185" s="215"/>
      <c r="G3185" s="215"/>
      <c r="H3185" s="89"/>
      <c r="I3185" s="90"/>
      <c r="J3185" s="12"/>
    </row>
    <row r="3186" spans="3:10" ht="21" hidden="1" customHeight="1" x14ac:dyDescent="0.25">
      <c r="C3186" s="214"/>
      <c r="D3186" s="215"/>
      <c r="E3186" s="215"/>
      <c r="F3186" s="215"/>
      <c r="G3186" s="215"/>
      <c r="H3186" s="89"/>
      <c r="I3186" s="90"/>
      <c r="J3186" s="12"/>
    </row>
    <row r="3187" spans="3:10" ht="21" hidden="1" customHeight="1" x14ac:dyDescent="0.25">
      <c r="C3187" s="214"/>
      <c r="D3187" s="215"/>
      <c r="E3187" s="215"/>
      <c r="F3187" s="215"/>
      <c r="G3187" s="215"/>
      <c r="H3187" s="89"/>
      <c r="I3187" s="90"/>
      <c r="J3187" s="12"/>
    </row>
    <row r="3188" spans="3:10" ht="21" hidden="1" customHeight="1" x14ac:dyDescent="0.25">
      <c r="C3188" s="214"/>
      <c r="D3188" s="215"/>
      <c r="E3188" s="215"/>
      <c r="F3188" s="215"/>
      <c r="G3188" s="215"/>
      <c r="H3188" s="89"/>
      <c r="I3188" s="90"/>
      <c r="J3188" s="12"/>
    </row>
    <row r="3189" spans="3:10" ht="21" hidden="1" customHeight="1" x14ac:dyDescent="0.25">
      <c r="C3189" s="214"/>
      <c r="D3189" s="215"/>
      <c r="E3189" s="215"/>
      <c r="F3189" s="215"/>
      <c r="G3189" s="215"/>
      <c r="H3189" s="89"/>
      <c r="I3189" s="90"/>
      <c r="J3189" s="12"/>
    </row>
    <row r="3190" spans="3:10" ht="21" hidden="1" customHeight="1" x14ac:dyDescent="0.25">
      <c r="C3190" s="214"/>
      <c r="D3190" s="215"/>
      <c r="E3190" s="215"/>
      <c r="F3190" s="215"/>
      <c r="G3190" s="215"/>
      <c r="H3190" s="89"/>
      <c r="I3190" s="90"/>
      <c r="J3190" s="12"/>
    </row>
    <row r="3191" spans="3:10" ht="21" hidden="1" customHeight="1" x14ac:dyDescent="0.25">
      <c r="C3191" s="214"/>
      <c r="D3191" s="215"/>
      <c r="E3191" s="215"/>
      <c r="F3191" s="215"/>
      <c r="G3191" s="215"/>
      <c r="H3191" s="89"/>
      <c r="I3191" s="90"/>
      <c r="J3191" s="12"/>
    </row>
    <row r="3192" spans="3:10" ht="21" hidden="1" customHeight="1" x14ac:dyDescent="0.25">
      <c r="C3192" s="214"/>
      <c r="D3192" s="215"/>
      <c r="E3192" s="215"/>
      <c r="F3192" s="215"/>
      <c r="G3192" s="215"/>
      <c r="H3192" s="89"/>
      <c r="I3192" s="90"/>
      <c r="J3192" s="12"/>
    </row>
    <row r="3193" spans="3:10" ht="21" hidden="1" customHeight="1" x14ac:dyDescent="0.25">
      <c r="C3193" s="214"/>
      <c r="D3193" s="215"/>
      <c r="E3193" s="215"/>
      <c r="F3193" s="215"/>
      <c r="G3193" s="215"/>
      <c r="H3193" s="89"/>
      <c r="I3193" s="90"/>
      <c r="J3193" s="12"/>
    </row>
    <row r="3194" spans="3:10" ht="21" hidden="1" customHeight="1" x14ac:dyDescent="0.25">
      <c r="C3194" s="214"/>
      <c r="D3194" s="215"/>
      <c r="E3194" s="215"/>
      <c r="F3194" s="215"/>
      <c r="G3194" s="215"/>
      <c r="H3194" s="89"/>
      <c r="I3194" s="90"/>
      <c r="J3194" s="12"/>
    </row>
    <row r="3195" spans="3:10" ht="21" hidden="1" customHeight="1" x14ac:dyDescent="0.25">
      <c r="C3195" s="214"/>
      <c r="D3195" s="215"/>
      <c r="E3195" s="215"/>
      <c r="F3195" s="215"/>
      <c r="G3195" s="215"/>
      <c r="H3195" s="89"/>
      <c r="I3195" s="90"/>
      <c r="J3195" s="12"/>
    </row>
    <row r="3196" spans="3:10" ht="21" hidden="1" customHeight="1" x14ac:dyDescent="0.25">
      <c r="C3196" s="214"/>
      <c r="D3196" s="215"/>
      <c r="E3196" s="215"/>
      <c r="F3196" s="215"/>
      <c r="G3196" s="215"/>
      <c r="H3196" s="89"/>
      <c r="I3196" s="90"/>
      <c r="J3196" s="12"/>
    </row>
    <row r="3197" spans="3:10" ht="21" hidden="1" customHeight="1" x14ac:dyDescent="0.25">
      <c r="C3197" s="214"/>
      <c r="D3197" s="215"/>
      <c r="E3197" s="215"/>
      <c r="F3197" s="215"/>
      <c r="G3197" s="215"/>
      <c r="H3197" s="89"/>
      <c r="I3197" s="90"/>
      <c r="J3197" s="12"/>
    </row>
    <row r="3198" spans="3:10" ht="21" hidden="1" customHeight="1" x14ac:dyDescent="0.25">
      <c r="C3198" s="214"/>
      <c r="D3198" s="215"/>
      <c r="E3198" s="215"/>
      <c r="F3198" s="215"/>
      <c r="G3198" s="215"/>
      <c r="H3198" s="89"/>
      <c r="I3198" s="90"/>
      <c r="J3198" s="12"/>
    </row>
    <row r="3199" spans="3:10" ht="21" hidden="1" customHeight="1" x14ac:dyDescent="0.25">
      <c r="C3199" s="214"/>
      <c r="D3199" s="215"/>
      <c r="E3199" s="215"/>
      <c r="F3199" s="215"/>
      <c r="G3199" s="215"/>
      <c r="H3199" s="89"/>
      <c r="I3199" s="90"/>
      <c r="J3199" s="12"/>
    </row>
    <row r="3200" spans="3:10" ht="21" hidden="1" customHeight="1" x14ac:dyDescent="0.25">
      <c r="C3200" s="214"/>
      <c r="D3200" s="215"/>
      <c r="E3200" s="215"/>
      <c r="F3200" s="215"/>
      <c r="G3200" s="215"/>
      <c r="H3200" s="89"/>
      <c r="I3200" s="90"/>
      <c r="J3200" s="12"/>
    </row>
    <row r="3201" spans="3:10" ht="21" hidden="1" customHeight="1" x14ac:dyDescent="0.25">
      <c r="C3201" s="214"/>
      <c r="D3201" s="215"/>
      <c r="E3201" s="215"/>
      <c r="F3201" s="215"/>
      <c r="G3201" s="215"/>
      <c r="H3201" s="89"/>
      <c r="I3201" s="90"/>
      <c r="J3201" s="12"/>
    </row>
    <row r="3202" spans="3:10" ht="21" hidden="1" customHeight="1" x14ac:dyDescent="0.25">
      <c r="C3202" s="214"/>
      <c r="D3202" s="215"/>
      <c r="E3202" s="215"/>
      <c r="F3202" s="215"/>
      <c r="G3202" s="215"/>
      <c r="H3202" s="89"/>
      <c r="I3202" s="90"/>
      <c r="J3202" s="12"/>
    </row>
    <row r="3203" spans="3:10" ht="21" hidden="1" customHeight="1" x14ac:dyDescent="0.25">
      <c r="C3203" s="214"/>
      <c r="D3203" s="215"/>
      <c r="E3203" s="215"/>
      <c r="F3203" s="215"/>
      <c r="G3203" s="215"/>
      <c r="H3203" s="89"/>
      <c r="I3203" s="90"/>
      <c r="J3203" s="12"/>
    </row>
    <row r="3204" spans="3:10" ht="21" hidden="1" customHeight="1" x14ac:dyDescent="0.25">
      <c r="C3204" s="214"/>
      <c r="D3204" s="215"/>
      <c r="E3204" s="215"/>
      <c r="F3204" s="215"/>
      <c r="G3204" s="215"/>
      <c r="H3204" s="89"/>
      <c r="I3204" s="90"/>
      <c r="J3204" s="12"/>
    </row>
    <row r="3205" spans="3:10" ht="21" hidden="1" customHeight="1" x14ac:dyDescent="0.25">
      <c r="C3205" s="214"/>
      <c r="D3205" s="215"/>
      <c r="E3205" s="215"/>
      <c r="F3205" s="215"/>
      <c r="G3205" s="215"/>
      <c r="H3205" s="89"/>
      <c r="I3205" s="90"/>
      <c r="J3205" s="12"/>
    </row>
    <row r="3206" spans="3:10" ht="21" hidden="1" customHeight="1" x14ac:dyDescent="0.25">
      <c r="C3206" s="214"/>
      <c r="D3206" s="215"/>
      <c r="E3206" s="215"/>
      <c r="F3206" s="215"/>
      <c r="G3206" s="215"/>
      <c r="H3206" s="89"/>
      <c r="I3206" s="90"/>
      <c r="J3206" s="12"/>
    </row>
    <row r="3207" spans="3:10" ht="21" hidden="1" customHeight="1" x14ac:dyDescent="0.25">
      <c r="C3207" s="214"/>
      <c r="D3207" s="215"/>
      <c r="E3207" s="215"/>
      <c r="F3207" s="215"/>
      <c r="G3207" s="215"/>
      <c r="H3207" s="89"/>
      <c r="I3207" s="90"/>
      <c r="J3207" s="12"/>
    </row>
    <row r="3208" spans="3:10" ht="21" hidden="1" customHeight="1" x14ac:dyDescent="0.25">
      <c r="C3208" s="214"/>
      <c r="D3208" s="215"/>
      <c r="E3208" s="215"/>
      <c r="F3208" s="215"/>
      <c r="G3208" s="215"/>
      <c r="H3208" s="89"/>
      <c r="I3208" s="90"/>
      <c r="J3208" s="12"/>
    </row>
    <row r="3209" spans="3:10" ht="21" hidden="1" customHeight="1" x14ac:dyDescent="0.25">
      <c r="C3209" s="214"/>
      <c r="D3209" s="215"/>
      <c r="E3209" s="215"/>
      <c r="F3209" s="215"/>
      <c r="G3209" s="215"/>
      <c r="H3209" s="89"/>
      <c r="I3209" s="90"/>
      <c r="J3209" s="12"/>
    </row>
    <row r="3210" spans="3:10" ht="21" hidden="1" customHeight="1" x14ac:dyDescent="0.25">
      <c r="C3210" s="214"/>
      <c r="D3210" s="215"/>
      <c r="E3210" s="215"/>
      <c r="F3210" s="215"/>
      <c r="G3210" s="215"/>
      <c r="H3210" s="89"/>
      <c r="I3210" s="90"/>
      <c r="J3210" s="12"/>
    </row>
    <row r="3211" spans="3:10" ht="21" hidden="1" customHeight="1" x14ac:dyDescent="0.25">
      <c r="C3211" s="214"/>
      <c r="D3211" s="215"/>
      <c r="E3211" s="215"/>
      <c r="F3211" s="215"/>
      <c r="G3211" s="215"/>
      <c r="H3211" s="89"/>
      <c r="I3211" s="90"/>
      <c r="J3211" s="12"/>
    </row>
    <row r="3212" spans="3:10" ht="21" hidden="1" customHeight="1" x14ac:dyDescent="0.25">
      <c r="C3212" s="214"/>
      <c r="D3212" s="215"/>
      <c r="E3212" s="215"/>
      <c r="F3212" s="215"/>
      <c r="G3212" s="215"/>
      <c r="H3212" s="89"/>
      <c r="I3212" s="90"/>
      <c r="J3212" s="12"/>
    </row>
    <row r="3213" spans="3:10" ht="21" hidden="1" customHeight="1" x14ac:dyDescent="0.25">
      <c r="C3213" s="214"/>
      <c r="D3213" s="215"/>
      <c r="E3213" s="215"/>
      <c r="F3213" s="215"/>
      <c r="G3213" s="215"/>
      <c r="H3213" s="89"/>
      <c r="I3213" s="90"/>
      <c r="J3213" s="12"/>
    </row>
    <row r="3214" spans="3:10" ht="21" hidden="1" customHeight="1" x14ac:dyDescent="0.25">
      <c r="C3214" s="214"/>
      <c r="D3214" s="215"/>
      <c r="E3214" s="215"/>
      <c r="F3214" s="215"/>
      <c r="G3214" s="215"/>
      <c r="H3214" s="89"/>
      <c r="I3214" s="90"/>
      <c r="J3214" s="12"/>
    </row>
    <row r="3215" spans="3:10" ht="21" hidden="1" customHeight="1" x14ac:dyDescent="0.25">
      <c r="C3215" s="214"/>
      <c r="D3215" s="215"/>
      <c r="E3215" s="215"/>
      <c r="F3215" s="215"/>
      <c r="G3215" s="215"/>
      <c r="H3215" s="89"/>
      <c r="I3215" s="90"/>
      <c r="J3215" s="12"/>
    </row>
    <row r="3216" spans="3:10" ht="21" hidden="1" customHeight="1" x14ac:dyDescent="0.25">
      <c r="C3216" s="214"/>
      <c r="D3216" s="215"/>
      <c r="E3216" s="215"/>
      <c r="F3216" s="215"/>
      <c r="G3216" s="215"/>
      <c r="H3216" s="89"/>
      <c r="I3216" s="90"/>
      <c r="J3216" s="12"/>
    </row>
    <row r="3217" spans="3:10" ht="21" hidden="1" customHeight="1" x14ac:dyDescent="0.25">
      <c r="C3217" s="214"/>
      <c r="D3217" s="215"/>
      <c r="E3217" s="215"/>
      <c r="F3217" s="215"/>
      <c r="G3217" s="215"/>
      <c r="H3217" s="89"/>
      <c r="I3217" s="90"/>
      <c r="J3217" s="12"/>
    </row>
    <row r="3218" spans="3:10" ht="21" hidden="1" customHeight="1" x14ac:dyDescent="0.25">
      <c r="C3218" s="214"/>
      <c r="D3218" s="215"/>
      <c r="E3218" s="215"/>
      <c r="F3218" s="215"/>
      <c r="G3218" s="215"/>
      <c r="H3218" s="89"/>
      <c r="I3218" s="90"/>
      <c r="J3218" s="12"/>
    </row>
    <row r="3219" spans="3:10" ht="21" hidden="1" customHeight="1" x14ac:dyDescent="0.25">
      <c r="C3219" s="214"/>
      <c r="D3219" s="215"/>
      <c r="E3219" s="215"/>
      <c r="F3219" s="215"/>
      <c r="G3219" s="215"/>
      <c r="H3219" s="89"/>
      <c r="I3219" s="90"/>
      <c r="J3219" s="12"/>
    </row>
    <row r="3220" spans="3:10" ht="21" hidden="1" customHeight="1" x14ac:dyDescent="0.25">
      <c r="C3220" s="214"/>
      <c r="D3220" s="215"/>
      <c r="E3220" s="215"/>
      <c r="F3220" s="215"/>
      <c r="G3220" s="215"/>
      <c r="H3220" s="89"/>
      <c r="I3220" s="90"/>
      <c r="J3220" s="12"/>
    </row>
    <row r="3221" spans="3:10" ht="21" hidden="1" customHeight="1" x14ac:dyDescent="0.25">
      <c r="C3221" s="214"/>
      <c r="D3221" s="215"/>
      <c r="E3221" s="215"/>
      <c r="F3221" s="215"/>
      <c r="G3221" s="215"/>
      <c r="H3221" s="89"/>
      <c r="I3221" s="90"/>
      <c r="J3221" s="12"/>
    </row>
    <row r="3222" spans="3:10" ht="21" hidden="1" customHeight="1" x14ac:dyDescent="0.25">
      <c r="C3222" s="214"/>
      <c r="D3222" s="215"/>
      <c r="E3222" s="215"/>
      <c r="F3222" s="215"/>
      <c r="G3222" s="215"/>
      <c r="H3222" s="89"/>
      <c r="I3222" s="90"/>
      <c r="J3222" s="12"/>
    </row>
    <row r="3223" spans="3:10" ht="21" hidden="1" customHeight="1" x14ac:dyDescent="0.25">
      <c r="C3223" s="214"/>
      <c r="D3223" s="215"/>
      <c r="E3223" s="215"/>
      <c r="F3223" s="215"/>
      <c r="G3223" s="215"/>
      <c r="H3223" s="89"/>
      <c r="I3223" s="90"/>
      <c r="J3223" s="12"/>
    </row>
    <row r="3224" spans="3:10" ht="21" hidden="1" customHeight="1" x14ac:dyDescent="0.25">
      <c r="C3224" s="214"/>
      <c r="D3224" s="215"/>
      <c r="E3224" s="215"/>
      <c r="F3224" s="215"/>
      <c r="G3224" s="215"/>
      <c r="H3224" s="89"/>
      <c r="I3224" s="90"/>
      <c r="J3224" s="12"/>
    </row>
    <row r="3225" spans="3:10" ht="21" hidden="1" customHeight="1" x14ac:dyDescent="0.25">
      <c r="C3225" s="214"/>
      <c r="D3225" s="215"/>
      <c r="E3225" s="215"/>
      <c r="F3225" s="215"/>
      <c r="G3225" s="215"/>
      <c r="H3225" s="89"/>
      <c r="I3225" s="90"/>
      <c r="J3225" s="12"/>
    </row>
    <row r="3226" spans="3:10" ht="21" hidden="1" customHeight="1" x14ac:dyDescent="0.25">
      <c r="C3226" s="214"/>
      <c r="D3226" s="215"/>
      <c r="E3226" s="215"/>
      <c r="F3226" s="215"/>
      <c r="G3226" s="215"/>
      <c r="H3226" s="89"/>
      <c r="I3226" s="90"/>
      <c r="J3226" s="12"/>
    </row>
    <row r="3227" spans="3:10" ht="21" hidden="1" customHeight="1" x14ac:dyDescent="0.25">
      <c r="C3227" s="214"/>
      <c r="D3227" s="215"/>
      <c r="E3227" s="215"/>
      <c r="F3227" s="215"/>
      <c r="G3227" s="215"/>
      <c r="H3227" s="89"/>
      <c r="I3227" s="90"/>
      <c r="J3227" s="12"/>
    </row>
    <row r="3228" spans="3:10" ht="21" hidden="1" customHeight="1" x14ac:dyDescent="0.25">
      <c r="C3228" s="214"/>
      <c r="D3228" s="215"/>
      <c r="E3228" s="215"/>
      <c r="F3228" s="215"/>
      <c r="G3228" s="215"/>
      <c r="H3228" s="89"/>
      <c r="I3228" s="90"/>
      <c r="J3228" s="12"/>
    </row>
    <row r="3229" spans="3:10" ht="21" hidden="1" customHeight="1" x14ac:dyDescent="0.25">
      <c r="C3229" s="214"/>
      <c r="D3229" s="215"/>
      <c r="E3229" s="215"/>
      <c r="F3229" s="215"/>
      <c r="G3229" s="215"/>
      <c r="H3229" s="89"/>
      <c r="I3229" s="90"/>
      <c r="J3229" s="12"/>
    </row>
    <row r="3230" spans="3:10" ht="21" hidden="1" customHeight="1" x14ac:dyDescent="0.25">
      <c r="C3230" s="214"/>
      <c r="D3230" s="215"/>
      <c r="E3230" s="215"/>
      <c r="F3230" s="215"/>
      <c r="G3230" s="215"/>
      <c r="H3230" s="89"/>
      <c r="I3230" s="90"/>
      <c r="J3230" s="12"/>
    </row>
    <row r="3231" spans="3:10" ht="21" hidden="1" customHeight="1" x14ac:dyDescent="0.25">
      <c r="C3231" s="214"/>
      <c r="D3231" s="215"/>
      <c r="E3231" s="215"/>
      <c r="F3231" s="215"/>
      <c r="G3231" s="215"/>
      <c r="H3231" s="89"/>
      <c r="I3231" s="90"/>
      <c r="J3231" s="12"/>
    </row>
    <row r="3232" spans="3:10" ht="21" hidden="1" customHeight="1" x14ac:dyDescent="0.25">
      <c r="C3232" s="214"/>
      <c r="D3232" s="215"/>
      <c r="E3232" s="215"/>
      <c r="F3232" s="215"/>
      <c r="G3232" s="215"/>
      <c r="H3232" s="89"/>
      <c r="I3232" s="90"/>
      <c r="J3232" s="12"/>
    </row>
    <row r="3233" spans="3:10" ht="21" hidden="1" customHeight="1" x14ac:dyDescent="0.25">
      <c r="C3233" s="214"/>
      <c r="D3233" s="215"/>
      <c r="E3233" s="215"/>
      <c r="F3233" s="215"/>
      <c r="G3233" s="215"/>
      <c r="H3233" s="89"/>
      <c r="I3233" s="90"/>
      <c r="J3233" s="12"/>
    </row>
    <row r="3234" spans="3:10" ht="21" hidden="1" customHeight="1" x14ac:dyDescent="0.25">
      <c r="C3234" s="214"/>
      <c r="D3234" s="215"/>
      <c r="E3234" s="215"/>
      <c r="F3234" s="215"/>
      <c r="G3234" s="215"/>
      <c r="H3234" s="89"/>
      <c r="I3234" s="90"/>
      <c r="J3234" s="12"/>
    </row>
    <row r="3235" spans="3:10" ht="21" hidden="1" customHeight="1" x14ac:dyDescent="0.25">
      <c r="C3235" s="214"/>
      <c r="D3235" s="215"/>
      <c r="E3235" s="215"/>
      <c r="F3235" s="215"/>
      <c r="G3235" s="215"/>
      <c r="H3235" s="89"/>
      <c r="I3235" s="90"/>
      <c r="J3235" s="12"/>
    </row>
    <row r="3236" spans="3:10" ht="21" hidden="1" customHeight="1" x14ac:dyDescent="0.25">
      <c r="C3236" s="214"/>
      <c r="D3236" s="215"/>
      <c r="E3236" s="215"/>
      <c r="F3236" s="215"/>
      <c r="G3236" s="215"/>
      <c r="H3236" s="89"/>
      <c r="I3236" s="90"/>
      <c r="J3236" s="12"/>
    </row>
    <row r="3237" spans="3:10" ht="21" hidden="1" customHeight="1" x14ac:dyDescent="0.25">
      <c r="C3237" s="214"/>
      <c r="D3237" s="215"/>
      <c r="E3237" s="215"/>
      <c r="F3237" s="215"/>
      <c r="G3237" s="215"/>
      <c r="H3237" s="89"/>
      <c r="I3237" s="90"/>
      <c r="J3237" s="12"/>
    </row>
    <row r="3238" spans="3:10" ht="21" hidden="1" customHeight="1" x14ac:dyDescent="0.25">
      <c r="C3238" s="214"/>
      <c r="D3238" s="215"/>
      <c r="E3238" s="215"/>
      <c r="F3238" s="215"/>
      <c r="G3238" s="215"/>
      <c r="H3238" s="89"/>
      <c r="I3238" s="90"/>
      <c r="J3238" s="12"/>
    </row>
    <row r="3239" spans="3:10" ht="21" hidden="1" customHeight="1" x14ac:dyDescent="0.25">
      <c r="C3239" s="214"/>
      <c r="D3239" s="215"/>
      <c r="E3239" s="215"/>
      <c r="F3239" s="215"/>
      <c r="G3239" s="215"/>
      <c r="H3239" s="89"/>
      <c r="I3239" s="90"/>
      <c r="J3239" s="12"/>
    </row>
    <row r="3240" spans="3:10" ht="21" hidden="1" customHeight="1" x14ac:dyDescent="0.25">
      <c r="C3240" s="214"/>
      <c r="D3240" s="215"/>
      <c r="E3240" s="215"/>
      <c r="F3240" s="215"/>
      <c r="G3240" s="215"/>
      <c r="H3240" s="89"/>
      <c r="I3240" s="90"/>
      <c r="J3240" s="12"/>
    </row>
    <row r="3241" spans="3:10" ht="21" hidden="1" customHeight="1" x14ac:dyDescent="0.25">
      <c r="C3241" s="214"/>
      <c r="D3241" s="215"/>
      <c r="E3241" s="215"/>
      <c r="F3241" s="215"/>
      <c r="G3241" s="215"/>
      <c r="H3241" s="89"/>
      <c r="I3241" s="90"/>
      <c r="J3241" s="12"/>
    </row>
    <row r="3242" spans="3:10" ht="21" hidden="1" customHeight="1" x14ac:dyDescent="0.25">
      <c r="C3242" s="214"/>
      <c r="D3242" s="215"/>
      <c r="E3242" s="215"/>
      <c r="F3242" s="215"/>
      <c r="G3242" s="215"/>
      <c r="H3242" s="89"/>
      <c r="I3242" s="90"/>
      <c r="J3242" s="12"/>
    </row>
    <row r="3243" spans="3:10" ht="21" hidden="1" customHeight="1" x14ac:dyDescent="0.25">
      <c r="C3243" s="214"/>
      <c r="D3243" s="215"/>
      <c r="E3243" s="215"/>
      <c r="F3243" s="215"/>
      <c r="G3243" s="215"/>
      <c r="H3243" s="89"/>
      <c r="I3243" s="90"/>
      <c r="J3243" s="12"/>
    </row>
    <row r="3244" spans="3:10" ht="21" hidden="1" customHeight="1" x14ac:dyDescent="0.25">
      <c r="C3244" s="214"/>
      <c r="D3244" s="215"/>
      <c r="E3244" s="215"/>
      <c r="F3244" s="215"/>
      <c r="G3244" s="215"/>
      <c r="H3244" s="89"/>
      <c r="I3244" s="90"/>
      <c r="J3244" s="12"/>
    </row>
    <row r="3245" spans="3:10" ht="21" hidden="1" customHeight="1" x14ac:dyDescent="0.25">
      <c r="C3245" s="214"/>
      <c r="D3245" s="215"/>
      <c r="E3245" s="215"/>
      <c r="F3245" s="215"/>
      <c r="G3245" s="215"/>
      <c r="H3245" s="89"/>
      <c r="I3245" s="90"/>
      <c r="J3245" s="12"/>
    </row>
    <row r="3246" spans="3:10" ht="21" hidden="1" customHeight="1" x14ac:dyDescent="0.25">
      <c r="C3246" s="214"/>
      <c r="D3246" s="215"/>
      <c r="E3246" s="215"/>
      <c r="F3246" s="215"/>
      <c r="G3246" s="215"/>
      <c r="H3246" s="89"/>
      <c r="I3246" s="90"/>
      <c r="J3246" s="12"/>
    </row>
    <row r="3247" spans="3:10" ht="21" hidden="1" customHeight="1" x14ac:dyDescent="0.25">
      <c r="C3247" s="214"/>
      <c r="D3247" s="215"/>
      <c r="E3247" s="215"/>
      <c r="F3247" s="215"/>
      <c r="G3247" s="215"/>
      <c r="H3247" s="89"/>
      <c r="I3247" s="90"/>
      <c r="J3247" s="12"/>
    </row>
    <row r="3248" spans="3:10" ht="21" hidden="1" customHeight="1" x14ac:dyDescent="0.25">
      <c r="C3248" s="214"/>
      <c r="D3248" s="215"/>
      <c r="E3248" s="215"/>
      <c r="F3248" s="215"/>
      <c r="G3248" s="215"/>
      <c r="H3248" s="89"/>
      <c r="I3248" s="90"/>
      <c r="J3248" s="12"/>
    </row>
    <row r="3249" spans="3:10" ht="21" hidden="1" customHeight="1" x14ac:dyDescent="0.25">
      <c r="C3249" s="214"/>
      <c r="D3249" s="215"/>
      <c r="E3249" s="215"/>
      <c r="F3249" s="215"/>
      <c r="G3249" s="215"/>
      <c r="H3249" s="89"/>
      <c r="I3249" s="90"/>
      <c r="J3249" s="12"/>
    </row>
    <row r="3250" spans="3:10" ht="21" hidden="1" customHeight="1" x14ac:dyDescent="0.25">
      <c r="C3250" s="214"/>
      <c r="D3250" s="215"/>
      <c r="E3250" s="215"/>
      <c r="F3250" s="215"/>
      <c r="G3250" s="215"/>
      <c r="H3250" s="89"/>
      <c r="I3250" s="90"/>
      <c r="J3250" s="12"/>
    </row>
    <row r="3251" spans="3:10" ht="21" hidden="1" customHeight="1" x14ac:dyDescent="0.25">
      <c r="C3251" s="214"/>
      <c r="D3251" s="215"/>
      <c r="E3251" s="215"/>
      <c r="F3251" s="215"/>
      <c r="G3251" s="215"/>
      <c r="H3251" s="89"/>
      <c r="I3251" s="90"/>
      <c r="J3251" s="12"/>
    </row>
    <row r="3252" spans="3:10" ht="21" hidden="1" customHeight="1" x14ac:dyDescent="0.25">
      <c r="C3252" s="214"/>
      <c r="D3252" s="215"/>
      <c r="E3252" s="215"/>
      <c r="F3252" s="215"/>
      <c r="G3252" s="215"/>
      <c r="H3252" s="89"/>
      <c r="I3252" s="90"/>
      <c r="J3252" s="12"/>
    </row>
    <row r="3253" spans="3:10" ht="21" hidden="1" customHeight="1" x14ac:dyDescent="0.25">
      <c r="C3253" s="214"/>
      <c r="D3253" s="215"/>
      <c r="E3253" s="215"/>
      <c r="F3253" s="215"/>
      <c r="G3253" s="215"/>
      <c r="H3253" s="89"/>
      <c r="I3253" s="90"/>
      <c r="J3253" s="12"/>
    </row>
    <row r="3254" spans="3:10" ht="21" hidden="1" customHeight="1" x14ac:dyDescent="0.25">
      <c r="C3254" s="214"/>
      <c r="D3254" s="215"/>
      <c r="E3254" s="215"/>
      <c r="F3254" s="215"/>
      <c r="G3254" s="215"/>
      <c r="H3254" s="89"/>
      <c r="I3254" s="90"/>
      <c r="J3254" s="12"/>
    </row>
    <row r="3255" spans="3:10" ht="21" hidden="1" customHeight="1" x14ac:dyDescent="0.25">
      <c r="C3255" s="214"/>
      <c r="D3255" s="215"/>
      <c r="E3255" s="215"/>
      <c r="F3255" s="215"/>
      <c r="G3255" s="215"/>
      <c r="H3255" s="89"/>
      <c r="I3255" s="90"/>
      <c r="J3255" s="12"/>
    </row>
    <row r="3256" spans="3:10" ht="21" hidden="1" customHeight="1" x14ac:dyDescent="0.25">
      <c r="C3256" s="214"/>
      <c r="D3256" s="215"/>
      <c r="E3256" s="215"/>
      <c r="F3256" s="215"/>
      <c r="G3256" s="215"/>
      <c r="H3256" s="89"/>
      <c r="I3256" s="90"/>
      <c r="J3256" s="12"/>
    </row>
    <row r="3257" spans="3:10" ht="21" hidden="1" customHeight="1" x14ac:dyDescent="0.25">
      <c r="C3257" s="214"/>
      <c r="D3257" s="215"/>
      <c r="E3257" s="215"/>
      <c r="F3257" s="215"/>
      <c r="G3257" s="215"/>
      <c r="H3257" s="89"/>
      <c r="I3257" s="90"/>
      <c r="J3257" s="12"/>
    </row>
    <row r="3258" spans="3:10" ht="21" hidden="1" customHeight="1" x14ac:dyDescent="0.25">
      <c r="C3258" s="214"/>
      <c r="D3258" s="215"/>
      <c r="E3258" s="215"/>
      <c r="F3258" s="215"/>
      <c r="G3258" s="215"/>
      <c r="H3258" s="89"/>
      <c r="I3258" s="90"/>
      <c r="J3258" s="12"/>
    </row>
    <row r="3259" spans="3:10" ht="21" hidden="1" customHeight="1" x14ac:dyDescent="0.25">
      <c r="C3259" s="214"/>
      <c r="D3259" s="215"/>
      <c r="E3259" s="215"/>
      <c r="F3259" s="215"/>
      <c r="G3259" s="215"/>
      <c r="H3259" s="89"/>
      <c r="I3259" s="90"/>
      <c r="J3259" s="12"/>
    </row>
    <row r="3260" spans="3:10" ht="21" hidden="1" customHeight="1" x14ac:dyDescent="0.25">
      <c r="C3260" s="214"/>
      <c r="D3260" s="215"/>
      <c r="E3260" s="215"/>
      <c r="F3260" s="215"/>
      <c r="G3260" s="215"/>
      <c r="H3260" s="89"/>
      <c r="I3260" s="90"/>
      <c r="J3260" s="12"/>
    </row>
    <row r="3261" spans="3:10" ht="21" hidden="1" customHeight="1" x14ac:dyDescent="0.25">
      <c r="C3261" s="214"/>
      <c r="D3261" s="215"/>
      <c r="E3261" s="215"/>
      <c r="F3261" s="215"/>
      <c r="G3261" s="215"/>
      <c r="H3261" s="89"/>
      <c r="I3261" s="90"/>
      <c r="J3261" s="12"/>
    </row>
    <row r="3262" spans="3:10" ht="21" hidden="1" customHeight="1" x14ac:dyDescent="0.25">
      <c r="C3262" s="214"/>
      <c r="D3262" s="215"/>
      <c r="E3262" s="215"/>
      <c r="F3262" s="215"/>
      <c r="G3262" s="215"/>
      <c r="H3262" s="89"/>
      <c r="I3262" s="90"/>
      <c r="J3262" s="12"/>
    </row>
    <row r="3263" spans="3:10" ht="21" hidden="1" customHeight="1" x14ac:dyDescent="0.25">
      <c r="C3263" s="214"/>
      <c r="D3263" s="215"/>
      <c r="E3263" s="215"/>
      <c r="F3263" s="215"/>
      <c r="G3263" s="215"/>
      <c r="H3263" s="89"/>
      <c r="I3263" s="90"/>
      <c r="J3263" s="12"/>
    </row>
    <row r="3264" spans="3:10" ht="21" hidden="1" customHeight="1" x14ac:dyDescent="0.25">
      <c r="C3264" s="214"/>
      <c r="D3264" s="215"/>
      <c r="E3264" s="215"/>
      <c r="F3264" s="215"/>
      <c r="G3264" s="215"/>
      <c r="H3264" s="89"/>
      <c r="I3264" s="90"/>
      <c r="J3264" s="12"/>
    </row>
    <row r="3265" spans="3:10" ht="21" hidden="1" customHeight="1" x14ac:dyDescent="0.25">
      <c r="C3265" s="214"/>
      <c r="D3265" s="215"/>
      <c r="E3265" s="215"/>
      <c r="F3265" s="215"/>
      <c r="G3265" s="215"/>
      <c r="H3265" s="89"/>
      <c r="I3265" s="90"/>
      <c r="J3265" s="12"/>
    </row>
    <row r="3266" spans="3:10" ht="21" hidden="1" customHeight="1" x14ac:dyDescent="0.25">
      <c r="C3266" s="214"/>
      <c r="D3266" s="215"/>
      <c r="E3266" s="215"/>
      <c r="F3266" s="215"/>
      <c r="G3266" s="215"/>
      <c r="H3266" s="89"/>
      <c r="I3266" s="90"/>
      <c r="J3266" s="12"/>
    </row>
    <row r="3267" spans="3:10" ht="21" hidden="1" customHeight="1" x14ac:dyDescent="0.25">
      <c r="C3267" s="214"/>
      <c r="D3267" s="215"/>
      <c r="E3267" s="215"/>
      <c r="F3267" s="215"/>
      <c r="G3267" s="215"/>
      <c r="H3267" s="89"/>
      <c r="I3267" s="90"/>
      <c r="J3267" s="12"/>
    </row>
    <row r="3268" spans="3:10" ht="21" hidden="1" customHeight="1" x14ac:dyDescent="0.25">
      <c r="C3268" s="214"/>
      <c r="D3268" s="215"/>
      <c r="E3268" s="215"/>
      <c r="F3268" s="215"/>
      <c r="G3268" s="215"/>
      <c r="H3268" s="89"/>
      <c r="I3268" s="90"/>
      <c r="J3268" s="12"/>
    </row>
    <row r="3269" spans="3:10" ht="21" hidden="1" customHeight="1" x14ac:dyDescent="0.25">
      <c r="C3269" s="214"/>
      <c r="D3269" s="215"/>
      <c r="E3269" s="215"/>
      <c r="F3269" s="215"/>
      <c r="G3269" s="215"/>
      <c r="H3269" s="89"/>
      <c r="I3269" s="90"/>
      <c r="J3269" s="12"/>
    </row>
    <row r="3270" spans="3:10" ht="21" hidden="1" customHeight="1" x14ac:dyDescent="0.25">
      <c r="C3270" s="214"/>
      <c r="D3270" s="215"/>
      <c r="E3270" s="215"/>
      <c r="F3270" s="215"/>
      <c r="G3270" s="215"/>
      <c r="H3270" s="89"/>
      <c r="I3270" s="90"/>
      <c r="J3270" s="12"/>
    </row>
    <row r="3271" spans="3:10" ht="21" hidden="1" customHeight="1" x14ac:dyDescent="0.25">
      <c r="C3271" s="214"/>
      <c r="D3271" s="215"/>
      <c r="E3271" s="215"/>
      <c r="F3271" s="215"/>
      <c r="G3271" s="215"/>
      <c r="H3271" s="89"/>
      <c r="I3271" s="90"/>
      <c r="J3271" s="12"/>
    </row>
    <row r="3272" spans="3:10" ht="21" hidden="1" customHeight="1" x14ac:dyDescent="0.25">
      <c r="C3272" s="214"/>
      <c r="D3272" s="215"/>
      <c r="E3272" s="215"/>
      <c r="F3272" s="215"/>
      <c r="G3272" s="215"/>
      <c r="H3272" s="89"/>
      <c r="I3272" s="90"/>
      <c r="J3272" s="12"/>
    </row>
    <row r="3273" spans="3:10" ht="21" hidden="1" customHeight="1" x14ac:dyDescent="0.25">
      <c r="C3273" s="214"/>
      <c r="D3273" s="215"/>
      <c r="E3273" s="215"/>
      <c r="F3273" s="215"/>
      <c r="G3273" s="215"/>
      <c r="H3273" s="89"/>
      <c r="I3273" s="90"/>
      <c r="J3273" s="12"/>
    </row>
    <row r="3274" spans="3:10" ht="21" hidden="1" customHeight="1" x14ac:dyDescent="0.25">
      <c r="C3274" s="214"/>
      <c r="D3274" s="215"/>
      <c r="E3274" s="215"/>
      <c r="F3274" s="215"/>
      <c r="G3274" s="215"/>
      <c r="H3274" s="89"/>
      <c r="I3274" s="90"/>
      <c r="J3274" s="12"/>
    </row>
    <row r="3275" spans="3:10" ht="21" hidden="1" customHeight="1" x14ac:dyDescent="0.25">
      <c r="C3275" s="214"/>
      <c r="D3275" s="215"/>
      <c r="E3275" s="215"/>
      <c r="F3275" s="215"/>
      <c r="G3275" s="215"/>
      <c r="H3275" s="89"/>
      <c r="I3275" s="90"/>
      <c r="J3275" s="12"/>
    </row>
    <row r="3276" spans="3:10" ht="21" hidden="1" customHeight="1" x14ac:dyDescent="0.25">
      <c r="C3276" s="214"/>
      <c r="D3276" s="215"/>
      <c r="E3276" s="215"/>
      <c r="F3276" s="215"/>
      <c r="G3276" s="215"/>
      <c r="H3276" s="89"/>
      <c r="I3276" s="90"/>
      <c r="J3276" s="12"/>
    </row>
    <row r="3277" spans="3:10" ht="21" hidden="1" customHeight="1" x14ac:dyDescent="0.25">
      <c r="C3277" s="214"/>
      <c r="D3277" s="215"/>
      <c r="E3277" s="215"/>
      <c r="F3277" s="215"/>
      <c r="G3277" s="215"/>
      <c r="H3277" s="89"/>
      <c r="I3277" s="90"/>
      <c r="J3277" s="12"/>
    </row>
    <row r="3278" spans="3:10" ht="21" hidden="1" customHeight="1" x14ac:dyDescent="0.25">
      <c r="C3278" s="214"/>
      <c r="D3278" s="215"/>
      <c r="E3278" s="215"/>
      <c r="F3278" s="215"/>
      <c r="G3278" s="215"/>
      <c r="H3278" s="89"/>
      <c r="I3278" s="90"/>
      <c r="J3278" s="12"/>
    </row>
    <row r="3279" spans="3:10" ht="21" hidden="1" customHeight="1" x14ac:dyDescent="0.25">
      <c r="C3279" s="214"/>
      <c r="D3279" s="215"/>
      <c r="E3279" s="215"/>
      <c r="F3279" s="215"/>
      <c r="G3279" s="215"/>
      <c r="H3279" s="89"/>
      <c r="I3279" s="90"/>
      <c r="J3279" s="12"/>
    </row>
    <row r="3280" spans="3:10" ht="21" hidden="1" customHeight="1" x14ac:dyDescent="0.25">
      <c r="C3280" s="214"/>
      <c r="D3280" s="215"/>
      <c r="E3280" s="215"/>
      <c r="F3280" s="215"/>
      <c r="G3280" s="215"/>
      <c r="H3280" s="89"/>
      <c r="I3280" s="90"/>
      <c r="J3280" s="12"/>
    </row>
    <row r="3281" spans="3:10" ht="21" hidden="1" customHeight="1" x14ac:dyDescent="0.25">
      <c r="C3281" s="214"/>
      <c r="D3281" s="215"/>
      <c r="E3281" s="215"/>
      <c r="F3281" s="215"/>
      <c r="G3281" s="215"/>
      <c r="H3281" s="89"/>
      <c r="I3281" s="90"/>
      <c r="J3281" s="12"/>
    </row>
    <row r="3282" spans="3:10" ht="21" hidden="1" customHeight="1" x14ac:dyDescent="0.25">
      <c r="C3282" s="214"/>
      <c r="D3282" s="215"/>
      <c r="E3282" s="215"/>
      <c r="F3282" s="215"/>
      <c r="G3282" s="215"/>
      <c r="H3282" s="89"/>
      <c r="I3282" s="90"/>
      <c r="J3282" s="12"/>
    </row>
    <row r="3283" spans="3:10" ht="21" hidden="1" customHeight="1" x14ac:dyDescent="0.25">
      <c r="C3283" s="214"/>
      <c r="D3283" s="215"/>
      <c r="E3283" s="215"/>
      <c r="F3283" s="215"/>
      <c r="G3283" s="215"/>
      <c r="H3283" s="89"/>
      <c r="I3283" s="90"/>
      <c r="J3283" s="12"/>
    </row>
    <row r="3284" spans="3:10" ht="21" hidden="1" customHeight="1" x14ac:dyDescent="0.25">
      <c r="C3284" s="214"/>
      <c r="D3284" s="215"/>
      <c r="E3284" s="215"/>
      <c r="F3284" s="215"/>
      <c r="G3284" s="215"/>
      <c r="H3284" s="89"/>
      <c r="I3284" s="90"/>
      <c r="J3284" s="12"/>
    </row>
    <row r="3285" spans="3:10" ht="21" hidden="1" customHeight="1" x14ac:dyDescent="0.25">
      <c r="C3285" s="214"/>
      <c r="D3285" s="215"/>
      <c r="E3285" s="215"/>
      <c r="F3285" s="215"/>
      <c r="G3285" s="215"/>
      <c r="H3285" s="89"/>
      <c r="I3285" s="90"/>
      <c r="J3285" s="12"/>
    </row>
    <row r="3286" spans="3:10" ht="21" hidden="1" customHeight="1" x14ac:dyDescent="0.25">
      <c r="C3286" s="214"/>
      <c r="D3286" s="215"/>
      <c r="E3286" s="215"/>
      <c r="F3286" s="215"/>
      <c r="G3286" s="215"/>
      <c r="H3286" s="89"/>
      <c r="I3286" s="90"/>
      <c r="J3286" s="12"/>
    </row>
    <row r="3287" spans="3:10" ht="21" hidden="1" customHeight="1" x14ac:dyDescent="0.25">
      <c r="C3287" s="214"/>
      <c r="D3287" s="215"/>
      <c r="E3287" s="215"/>
      <c r="F3287" s="215"/>
      <c r="G3287" s="215"/>
      <c r="H3287" s="89"/>
      <c r="I3287" s="90"/>
      <c r="J3287" s="12"/>
    </row>
    <row r="3288" spans="3:10" ht="21" hidden="1" customHeight="1" x14ac:dyDescent="0.25">
      <c r="C3288" s="214"/>
      <c r="D3288" s="215"/>
      <c r="E3288" s="215"/>
      <c r="F3288" s="215"/>
      <c r="G3288" s="215"/>
      <c r="H3288" s="89"/>
      <c r="I3288" s="90"/>
      <c r="J3288" s="12"/>
    </row>
    <row r="3289" spans="3:10" ht="21" hidden="1" customHeight="1" x14ac:dyDescent="0.25">
      <c r="C3289" s="214"/>
      <c r="D3289" s="215"/>
      <c r="E3289" s="215"/>
      <c r="F3289" s="215"/>
      <c r="G3289" s="215"/>
      <c r="H3289" s="89"/>
      <c r="I3289" s="90"/>
      <c r="J3289" s="12"/>
    </row>
    <row r="3290" spans="3:10" ht="21" hidden="1" customHeight="1" x14ac:dyDescent="0.25">
      <c r="C3290" s="214"/>
      <c r="D3290" s="215"/>
      <c r="E3290" s="215"/>
      <c r="F3290" s="215"/>
      <c r="G3290" s="215"/>
      <c r="H3290" s="89"/>
      <c r="I3290" s="90"/>
      <c r="J3290" s="12"/>
    </row>
    <row r="3291" spans="3:10" ht="21" hidden="1" customHeight="1" x14ac:dyDescent="0.25">
      <c r="C3291" s="214"/>
      <c r="D3291" s="215"/>
      <c r="E3291" s="215"/>
      <c r="F3291" s="215"/>
      <c r="G3291" s="215"/>
      <c r="H3291" s="89"/>
      <c r="I3291" s="90"/>
      <c r="J3291" s="12"/>
    </row>
    <row r="3292" spans="3:10" ht="21" hidden="1" customHeight="1" x14ac:dyDescent="0.25">
      <c r="C3292" s="214"/>
      <c r="D3292" s="215"/>
      <c r="E3292" s="215"/>
      <c r="F3292" s="215"/>
      <c r="G3292" s="215"/>
      <c r="H3292" s="89"/>
      <c r="I3292" s="90"/>
      <c r="J3292" s="12"/>
    </row>
    <row r="3293" spans="3:10" ht="21" hidden="1" customHeight="1" x14ac:dyDescent="0.25">
      <c r="C3293" s="214"/>
      <c r="D3293" s="215"/>
      <c r="E3293" s="215"/>
      <c r="F3293" s="215"/>
      <c r="G3293" s="215"/>
      <c r="H3293" s="89"/>
      <c r="I3293" s="90"/>
      <c r="J3293" s="12"/>
    </row>
    <row r="3294" spans="3:10" ht="21" hidden="1" customHeight="1" x14ac:dyDescent="0.25">
      <c r="C3294" s="214"/>
      <c r="D3294" s="215"/>
      <c r="E3294" s="215"/>
      <c r="F3294" s="215"/>
      <c r="G3294" s="215"/>
      <c r="H3294" s="89"/>
      <c r="I3294" s="90"/>
      <c r="J3294" s="12"/>
    </row>
    <row r="3295" spans="3:10" ht="21" hidden="1" customHeight="1" x14ac:dyDescent="0.25">
      <c r="C3295" s="214"/>
      <c r="D3295" s="215"/>
      <c r="E3295" s="215"/>
      <c r="F3295" s="215"/>
      <c r="G3295" s="215"/>
      <c r="H3295" s="89"/>
      <c r="I3295" s="90"/>
      <c r="J3295" s="12"/>
    </row>
    <row r="3296" spans="3:10" ht="21" hidden="1" customHeight="1" x14ac:dyDescent="0.25">
      <c r="C3296" s="214"/>
      <c r="D3296" s="215"/>
      <c r="E3296" s="215"/>
      <c r="F3296" s="215"/>
      <c r="G3296" s="215"/>
      <c r="H3296" s="89"/>
      <c r="I3296" s="90"/>
      <c r="J3296" s="12"/>
    </row>
    <row r="3297" spans="3:10" ht="21" hidden="1" customHeight="1" x14ac:dyDescent="0.25">
      <c r="C3297" s="214"/>
      <c r="D3297" s="215"/>
      <c r="E3297" s="215"/>
      <c r="F3297" s="215"/>
      <c r="G3297" s="215"/>
      <c r="H3297" s="89"/>
      <c r="I3297" s="90"/>
      <c r="J3297" s="12"/>
    </row>
    <row r="3298" spans="3:10" ht="21" hidden="1" customHeight="1" x14ac:dyDescent="0.25">
      <c r="C3298" s="214"/>
      <c r="D3298" s="215"/>
      <c r="E3298" s="215"/>
      <c r="F3298" s="215"/>
      <c r="G3298" s="215"/>
      <c r="H3298" s="89"/>
      <c r="I3298" s="90"/>
      <c r="J3298" s="12"/>
    </row>
    <row r="3299" spans="3:10" ht="21" hidden="1" customHeight="1" x14ac:dyDescent="0.25">
      <c r="C3299" s="214"/>
      <c r="D3299" s="215"/>
      <c r="E3299" s="215"/>
      <c r="F3299" s="215"/>
      <c r="G3299" s="215"/>
      <c r="H3299" s="89"/>
      <c r="I3299" s="90"/>
      <c r="J3299" s="12"/>
    </row>
    <row r="3300" spans="3:10" ht="21" hidden="1" customHeight="1" x14ac:dyDescent="0.25">
      <c r="C3300" s="214"/>
      <c r="D3300" s="215"/>
      <c r="E3300" s="215"/>
      <c r="F3300" s="215"/>
      <c r="G3300" s="215"/>
      <c r="H3300" s="89"/>
      <c r="I3300" s="90"/>
      <c r="J3300" s="12"/>
    </row>
    <row r="3301" spans="3:10" ht="21" hidden="1" customHeight="1" x14ac:dyDescent="0.25">
      <c r="C3301" s="214"/>
      <c r="D3301" s="215"/>
      <c r="E3301" s="215"/>
      <c r="F3301" s="215"/>
      <c r="G3301" s="215"/>
      <c r="H3301" s="89"/>
      <c r="I3301" s="90"/>
      <c r="J3301" s="12"/>
    </row>
    <row r="3302" spans="3:10" ht="21" hidden="1" customHeight="1" x14ac:dyDescent="0.25">
      <c r="C3302" s="214"/>
      <c r="D3302" s="215"/>
      <c r="E3302" s="215"/>
      <c r="F3302" s="215"/>
      <c r="G3302" s="215"/>
      <c r="H3302" s="89"/>
      <c r="I3302" s="90"/>
      <c r="J3302" s="12"/>
    </row>
    <row r="3303" spans="3:10" ht="21" hidden="1" customHeight="1" x14ac:dyDescent="0.25">
      <c r="C3303" s="214"/>
      <c r="D3303" s="215"/>
      <c r="E3303" s="215"/>
      <c r="F3303" s="215"/>
      <c r="G3303" s="215"/>
      <c r="H3303" s="89"/>
      <c r="I3303" s="90"/>
      <c r="J3303" s="12"/>
    </row>
    <row r="3304" spans="3:10" ht="21" hidden="1" customHeight="1" x14ac:dyDescent="0.25">
      <c r="C3304" s="214"/>
      <c r="D3304" s="215"/>
      <c r="E3304" s="215"/>
      <c r="F3304" s="215"/>
      <c r="G3304" s="215"/>
      <c r="H3304" s="89"/>
      <c r="I3304" s="90"/>
      <c r="J3304" s="12"/>
    </row>
    <row r="3305" spans="3:10" ht="21" hidden="1" customHeight="1" x14ac:dyDescent="0.25">
      <c r="C3305" s="214"/>
      <c r="D3305" s="215"/>
      <c r="E3305" s="215"/>
      <c r="F3305" s="215"/>
      <c r="G3305" s="215"/>
      <c r="H3305" s="89"/>
      <c r="I3305" s="90"/>
      <c r="J3305" s="12"/>
    </row>
    <row r="3306" spans="3:10" ht="21" hidden="1" customHeight="1" x14ac:dyDescent="0.25">
      <c r="C3306" s="214"/>
      <c r="D3306" s="215"/>
      <c r="E3306" s="215"/>
      <c r="F3306" s="215"/>
      <c r="G3306" s="215"/>
      <c r="H3306" s="89"/>
      <c r="I3306" s="90"/>
      <c r="J3306" s="12"/>
    </row>
    <row r="3307" spans="3:10" ht="21" hidden="1" customHeight="1" x14ac:dyDescent="0.25">
      <c r="C3307" s="214"/>
      <c r="D3307" s="215"/>
      <c r="E3307" s="215"/>
      <c r="F3307" s="215"/>
      <c r="G3307" s="215"/>
      <c r="H3307" s="89"/>
      <c r="I3307" s="90"/>
      <c r="J3307" s="12"/>
    </row>
    <row r="3308" spans="3:10" ht="21" hidden="1" customHeight="1" x14ac:dyDescent="0.25">
      <c r="C3308" s="214"/>
      <c r="D3308" s="215"/>
      <c r="E3308" s="215"/>
      <c r="F3308" s="215"/>
      <c r="G3308" s="215"/>
      <c r="H3308" s="89"/>
      <c r="I3308" s="90"/>
      <c r="J3308" s="12"/>
    </row>
    <row r="3309" spans="3:10" ht="21" hidden="1" customHeight="1" x14ac:dyDescent="0.25">
      <c r="C3309" s="214"/>
      <c r="D3309" s="215"/>
      <c r="E3309" s="215"/>
      <c r="F3309" s="215"/>
      <c r="G3309" s="215"/>
      <c r="H3309" s="89"/>
      <c r="I3309" s="90"/>
      <c r="J3309" s="12"/>
    </row>
    <row r="3310" spans="3:10" ht="21" hidden="1" customHeight="1" x14ac:dyDescent="0.25">
      <c r="C3310" s="214"/>
      <c r="D3310" s="215"/>
      <c r="E3310" s="215"/>
      <c r="F3310" s="215"/>
      <c r="G3310" s="215"/>
      <c r="H3310" s="89"/>
      <c r="I3310" s="90"/>
      <c r="J3310" s="12"/>
    </row>
    <row r="3311" spans="3:10" ht="21" hidden="1" customHeight="1" x14ac:dyDescent="0.25">
      <c r="C3311" s="214"/>
      <c r="D3311" s="215"/>
      <c r="E3311" s="215"/>
      <c r="F3311" s="215"/>
      <c r="G3311" s="215"/>
      <c r="H3311" s="89"/>
      <c r="I3311" s="90"/>
      <c r="J3311" s="12"/>
    </row>
    <row r="3312" spans="3:10" ht="21" hidden="1" customHeight="1" x14ac:dyDescent="0.25">
      <c r="C3312" s="214"/>
      <c r="D3312" s="215"/>
      <c r="E3312" s="215"/>
      <c r="F3312" s="215"/>
      <c r="G3312" s="215"/>
      <c r="H3312" s="89"/>
      <c r="I3312" s="90"/>
      <c r="J3312" s="12"/>
    </row>
    <row r="3313" spans="3:10" ht="21" hidden="1" customHeight="1" x14ac:dyDescent="0.25">
      <c r="C3313" s="214"/>
      <c r="D3313" s="215"/>
      <c r="E3313" s="215"/>
      <c r="F3313" s="215"/>
      <c r="G3313" s="215"/>
      <c r="H3313" s="89"/>
      <c r="I3313" s="90"/>
      <c r="J3313" s="12"/>
    </row>
    <row r="3314" spans="3:10" ht="21" hidden="1" customHeight="1" x14ac:dyDescent="0.25">
      <c r="C3314" s="214"/>
      <c r="D3314" s="215"/>
      <c r="E3314" s="215"/>
      <c r="F3314" s="215"/>
      <c r="G3314" s="215"/>
      <c r="H3314" s="89"/>
      <c r="I3314" s="90"/>
      <c r="J3314" s="12"/>
    </row>
    <row r="3315" spans="3:10" ht="21" hidden="1" customHeight="1" x14ac:dyDescent="0.25">
      <c r="C3315" s="214"/>
      <c r="D3315" s="215"/>
      <c r="E3315" s="215"/>
      <c r="F3315" s="215"/>
      <c r="G3315" s="215"/>
      <c r="H3315" s="89"/>
      <c r="I3315" s="90"/>
      <c r="J3315" s="12"/>
    </row>
    <row r="3316" spans="3:10" ht="21" hidden="1" customHeight="1" x14ac:dyDescent="0.25">
      <c r="C3316" s="214"/>
      <c r="D3316" s="215"/>
      <c r="E3316" s="215"/>
      <c r="F3316" s="215"/>
      <c r="G3316" s="215"/>
      <c r="H3316" s="89"/>
      <c r="I3316" s="90"/>
      <c r="J3316" s="12"/>
    </row>
    <row r="3317" spans="3:10" ht="21" hidden="1" customHeight="1" x14ac:dyDescent="0.25">
      <c r="C3317" s="214"/>
      <c r="D3317" s="215"/>
      <c r="E3317" s="215"/>
      <c r="F3317" s="215"/>
      <c r="G3317" s="215"/>
      <c r="H3317" s="89"/>
      <c r="I3317" s="90"/>
      <c r="J3317" s="12"/>
    </row>
    <row r="3318" spans="3:10" ht="21" hidden="1" customHeight="1" x14ac:dyDescent="0.25">
      <c r="C3318" s="214"/>
      <c r="D3318" s="215"/>
      <c r="E3318" s="215"/>
      <c r="F3318" s="215"/>
      <c r="G3318" s="215"/>
      <c r="H3318" s="89"/>
      <c r="I3318" s="90"/>
      <c r="J3318" s="12"/>
    </row>
    <row r="3319" spans="3:10" ht="21" hidden="1" customHeight="1" x14ac:dyDescent="0.25">
      <c r="C3319" s="214"/>
      <c r="D3319" s="215"/>
      <c r="E3319" s="215"/>
      <c r="F3319" s="215"/>
      <c r="G3319" s="215"/>
      <c r="H3319" s="89"/>
      <c r="I3319" s="90"/>
      <c r="J3319" s="12"/>
    </row>
    <row r="3320" spans="3:10" ht="21" hidden="1" customHeight="1" x14ac:dyDescent="0.25">
      <c r="C3320" s="214"/>
      <c r="D3320" s="215"/>
      <c r="E3320" s="215"/>
      <c r="F3320" s="215"/>
      <c r="G3320" s="215"/>
      <c r="H3320" s="89"/>
      <c r="I3320" s="90"/>
      <c r="J3320" s="12"/>
    </row>
    <row r="3321" spans="3:10" ht="21" hidden="1" customHeight="1" x14ac:dyDescent="0.25">
      <c r="C3321" s="214"/>
      <c r="D3321" s="215"/>
      <c r="E3321" s="215"/>
      <c r="F3321" s="215"/>
      <c r="G3321" s="215"/>
      <c r="H3321" s="89"/>
      <c r="I3321" s="90"/>
      <c r="J3321" s="12"/>
    </row>
    <row r="3322" spans="3:10" ht="21" hidden="1" customHeight="1" x14ac:dyDescent="0.25">
      <c r="C3322" s="214"/>
      <c r="D3322" s="215"/>
      <c r="E3322" s="215"/>
      <c r="F3322" s="215"/>
      <c r="G3322" s="215"/>
      <c r="H3322" s="89"/>
      <c r="I3322" s="90"/>
      <c r="J3322" s="12"/>
    </row>
    <row r="3323" spans="3:10" ht="21" hidden="1" customHeight="1" x14ac:dyDescent="0.25">
      <c r="C3323" s="214"/>
      <c r="D3323" s="215"/>
      <c r="E3323" s="215"/>
      <c r="F3323" s="215"/>
      <c r="G3323" s="215"/>
      <c r="H3323" s="89"/>
      <c r="I3323" s="90"/>
      <c r="J3323" s="12"/>
    </row>
    <row r="3324" spans="3:10" ht="21" hidden="1" customHeight="1" x14ac:dyDescent="0.25">
      <c r="C3324" s="214"/>
      <c r="D3324" s="215"/>
      <c r="E3324" s="215"/>
      <c r="F3324" s="215"/>
      <c r="G3324" s="215"/>
      <c r="H3324" s="89"/>
      <c r="I3324" s="90"/>
      <c r="J3324" s="12"/>
    </row>
    <row r="3325" spans="3:10" ht="21" hidden="1" customHeight="1" x14ac:dyDescent="0.25">
      <c r="C3325" s="214"/>
      <c r="D3325" s="215"/>
      <c r="E3325" s="215"/>
      <c r="F3325" s="215"/>
      <c r="G3325" s="215"/>
      <c r="H3325" s="89"/>
      <c r="I3325" s="90"/>
      <c r="J3325" s="12"/>
    </row>
    <row r="3326" spans="3:10" ht="21" hidden="1" customHeight="1" x14ac:dyDescent="0.25">
      <c r="C3326" s="214"/>
      <c r="D3326" s="215"/>
      <c r="E3326" s="215"/>
      <c r="F3326" s="215"/>
      <c r="G3326" s="215"/>
      <c r="H3326" s="89"/>
      <c r="I3326" s="90"/>
      <c r="J3326" s="12"/>
    </row>
    <row r="3327" spans="3:10" ht="21" hidden="1" customHeight="1" x14ac:dyDescent="0.25">
      <c r="C3327" s="214"/>
      <c r="D3327" s="215"/>
      <c r="E3327" s="215"/>
      <c r="F3327" s="215"/>
      <c r="G3327" s="215"/>
      <c r="H3327" s="89"/>
      <c r="I3327" s="90"/>
      <c r="J3327" s="12"/>
    </row>
    <row r="3328" spans="3:10" ht="21" hidden="1" customHeight="1" x14ac:dyDescent="0.25">
      <c r="C3328" s="214"/>
      <c r="D3328" s="215"/>
      <c r="E3328" s="215"/>
      <c r="F3328" s="215"/>
      <c r="G3328" s="215"/>
      <c r="H3328" s="89"/>
      <c r="I3328" s="90"/>
      <c r="J3328" s="12"/>
    </row>
    <row r="3329" spans="3:10" ht="21" hidden="1" customHeight="1" x14ac:dyDescent="0.25">
      <c r="C3329" s="214"/>
      <c r="D3329" s="215"/>
      <c r="E3329" s="215"/>
      <c r="F3329" s="215"/>
      <c r="G3329" s="215"/>
      <c r="H3329" s="89"/>
      <c r="I3329" s="90"/>
      <c r="J3329" s="12"/>
    </row>
    <row r="3330" spans="3:10" ht="21" hidden="1" customHeight="1" x14ac:dyDescent="0.25">
      <c r="C3330" s="214"/>
      <c r="D3330" s="215"/>
      <c r="E3330" s="215"/>
      <c r="F3330" s="215"/>
      <c r="G3330" s="215"/>
      <c r="H3330" s="89"/>
      <c r="I3330" s="90"/>
      <c r="J3330" s="12"/>
    </row>
    <row r="3331" spans="3:10" ht="21" hidden="1" customHeight="1" x14ac:dyDescent="0.25">
      <c r="C3331" s="214"/>
      <c r="D3331" s="215"/>
      <c r="E3331" s="215"/>
      <c r="F3331" s="215"/>
      <c r="G3331" s="215"/>
      <c r="H3331" s="89"/>
      <c r="I3331" s="90"/>
      <c r="J3331" s="12"/>
    </row>
    <row r="3332" spans="3:10" ht="21" hidden="1" customHeight="1" x14ac:dyDescent="0.25">
      <c r="C3332" s="214"/>
      <c r="D3332" s="215"/>
      <c r="E3332" s="215"/>
      <c r="F3332" s="215"/>
      <c r="G3332" s="215"/>
      <c r="H3332" s="89"/>
      <c r="I3332" s="90"/>
      <c r="J3332" s="12"/>
    </row>
    <row r="3333" spans="3:10" ht="21" hidden="1" customHeight="1" x14ac:dyDescent="0.25">
      <c r="C3333" s="214"/>
      <c r="D3333" s="215"/>
      <c r="E3333" s="215"/>
      <c r="F3333" s="215"/>
      <c r="G3333" s="215"/>
      <c r="H3333" s="89"/>
      <c r="I3333" s="90"/>
      <c r="J3333" s="12"/>
    </row>
    <row r="3334" spans="3:10" ht="21" hidden="1" customHeight="1" x14ac:dyDescent="0.25">
      <c r="C3334" s="214"/>
      <c r="D3334" s="215"/>
      <c r="E3334" s="215"/>
      <c r="F3334" s="215"/>
      <c r="G3334" s="215"/>
      <c r="H3334" s="89"/>
      <c r="I3334" s="90"/>
      <c r="J3334" s="12"/>
    </row>
    <row r="3335" spans="3:10" ht="21" hidden="1" customHeight="1" x14ac:dyDescent="0.25">
      <c r="C3335" s="214"/>
      <c r="D3335" s="215"/>
      <c r="E3335" s="215"/>
      <c r="F3335" s="215"/>
      <c r="G3335" s="215"/>
      <c r="H3335" s="89"/>
      <c r="I3335" s="90"/>
      <c r="J3335" s="12"/>
    </row>
    <row r="3336" spans="3:10" ht="21" hidden="1" customHeight="1" x14ac:dyDescent="0.25">
      <c r="C3336" s="214"/>
      <c r="D3336" s="215"/>
      <c r="E3336" s="215"/>
      <c r="F3336" s="215"/>
      <c r="G3336" s="215"/>
      <c r="H3336" s="89"/>
      <c r="I3336" s="90"/>
      <c r="J3336" s="12"/>
    </row>
    <row r="3337" spans="3:10" ht="21" hidden="1" customHeight="1" x14ac:dyDescent="0.25">
      <c r="C3337" s="214"/>
      <c r="D3337" s="215"/>
      <c r="E3337" s="215"/>
      <c r="F3337" s="215"/>
      <c r="G3337" s="215"/>
      <c r="H3337" s="89"/>
      <c r="I3337" s="90"/>
      <c r="J3337" s="12"/>
    </row>
    <row r="3338" spans="3:10" ht="21" hidden="1" customHeight="1" x14ac:dyDescent="0.25">
      <c r="C3338" s="214"/>
      <c r="D3338" s="215"/>
      <c r="E3338" s="215"/>
      <c r="F3338" s="215"/>
      <c r="G3338" s="215"/>
      <c r="H3338" s="89"/>
      <c r="I3338" s="90"/>
      <c r="J3338" s="12"/>
    </row>
    <row r="3339" spans="3:10" ht="21" hidden="1" customHeight="1" x14ac:dyDescent="0.25">
      <c r="C3339" s="214"/>
      <c r="D3339" s="215"/>
      <c r="E3339" s="215"/>
      <c r="F3339" s="215"/>
      <c r="G3339" s="215"/>
      <c r="H3339" s="89"/>
      <c r="I3339" s="90"/>
      <c r="J3339" s="12"/>
    </row>
    <row r="3340" spans="3:10" ht="21" hidden="1" customHeight="1" x14ac:dyDescent="0.25">
      <c r="C3340" s="214"/>
      <c r="D3340" s="215"/>
      <c r="E3340" s="215"/>
      <c r="F3340" s="215"/>
      <c r="G3340" s="215"/>
      <c r="H3340" s="89"/>
      <c r="I3340" s="90"/>
      <c r="J3340" s="12"/>
    </row>
    <row r="3341" spans="3:10" ht="21" hidden="1" customHeight="1" x14ac:dyDescent="0.25">
      <c r="C3341" s="214"/>
      <c r="D3341" s="215"/>
      <c r="E3341" s="215"/>
      <c r="F3341" s="215"/>
      <c r="G3341" s="215"/>
      <c r="H3341" s="89"/>
      <c r="I3341" s="90"/>
      <c r="J3341" s="12"/>
    </row>
    <row r="3342" spans="3:10" ht="21" hidden="1" customHeight="1" x14ac:dyDescent="0.25">
      <c r="C3342" s="214"/>
      <c r="D3342" s="215"/>
      <c r="E3342" s="215"/>
      <c r="F3342" s="215"/>
      <c r="G3342" s="215"/>
      <c r="H3342" s="89"/>
      <c r="I3342" s="90"/>
      <c r="J3342" s="12"/>
    </row>
    <row r="3343" spans="3:10" ht="21" hidden="1" customHeight="1" x14ac:dyDescent="0.25">
      <c r="C3343" s="214"/>
      <c r="D3343" s="215"/>
      <c r="E3343" s="215"/>
      <c r="F3343" s="215"/>
      <c r="G3343" s="215"/>
      <c r="H3343" s="89"/>
      <c r="I3343" s="90"/>
      <c r="J3343" s="12"/>
    </row>
    <row r="3344" spans="3:10" ht="21" hidden="1" customHeight="1" x14ac:dyDescent="0.25">
      <c r="C3344" s="214"/>
      <c r="D3344" s="215"/>
      <c r="E3344" s="215"/>
      <c r="F3344" s="215"/>
      <c r="G3344" s="215"/>
      <c r="H3344" s="89"/>
      <c r="I3344" s="90"/>
      <c r="J3344" s="12"/>
    </row>
    <row r="3345" spans="3:10" ht="21" hidden="1" customHeight="1" x14ac:dyDescent="0.25">
      <c r="C3345" s="214"/>
      <c r="D3345" s="215"/>
      <c r="E3345" s="215"/>
      <c r="F3345" s="215"/>
      <c r="G3345" s="215"/>
      <c r="H3345" s="89"/>
      <c r="I3345" s="90"/>
      <c r="J3345" s="12"/>
    </row>
    <row r="3346" spans="3:10" ht="21" hidden="1" customHeight="1" x14ac:dyDescent="0.25">
      <c r="C3346" s="214"/>
      <c r="D3346" s="215"/>
      <c r="E3346" s="215"/>
      <c r="F3346" s="215"/>
      <c r="G3346" s="215"/>
      <c r="H3346" s="89"/>
      <c r="I3346" s="90"/>
      <c r="J3346" s="12"/>
    </row>
    <row r="3347" spans="3:10" ht="21" hidden="1" customHeight="1" x14ac:dyDescent="0.25">
      <c r="C3347" s="214"/>
      <c r="D3347" s="215"/>
      <c r="E3347" s="215"/>
      <c r="F3347" s="215"/>
      <c r="G3347" s="215"/>
      <c r="H3347" s="89"/>
      <c r="I3347" s="90"/>
      <c r="J3347" s="12"/>
    </row>
    <row r="3348" spans="3:10" ht="21" hidden="1" customHeight="1" x14ac:dyDescent="0.25">
      <c r="C3348" s="214"/>
      <c r="D3348" s="215"/>
      <c r="E3348" s="215"/>
      <c r="F3348" s="215"/>
      <c r="G3348" s="215"/>
      <c r="H3348" s="89"/>
      <c r="I3348" s="90"/>
      <c r="J3348" s="12"/>
    </row>
    <row r="3349" spans="3:10" ht="21" hidden="1" customHeight="1" x14ac:dyDescent="0.25">
      <c r="C3349" s="214"/>
      <c r="D3349" s="215"/>
      <c r="E3349" s="215"/>
      <c r="F3349" s="215"/>
      <c r="G3349" s="215"/>
      <c r="H3349" s="89"/>
      <c r="I3349" s="90"/>
      <c r="J3349" s="12"/>
    </row>
    <row r="3350" spans="3:10" ht="21" hidden="1" customHeight="1" x14ac:dyDescent="0.25">
      <c r="C3350" s="214"/>
      <c r="D3350" s="215"/>
      <c r="E3350" s="215"/>
      <c r="F3350" s="215"/>
      <c r="G3350" s="215"/>
      <c r="H3350" s="89"/>
      <c r="I3350" s="90"/>
      <c r="J3350" s="12"/>
    </row>
    <row r="3351" spans="3:10" ht="21" hidden="1" customHeight="1" x14ac:dyDescent="0.25">
      <c r="C3351" s="214"/>
      <c r="D3351" s="215"/>
      <c r="E3351" s="215"/>
      <c r="F3351" s="215"/>
      <c r="G3351" s="215"/>
      <c r="H3351" s="89"/>
      <c r="I3351" s="90"/>
      <c r="J3351" s="12"/>
    </row>
    <row r="3352" spans="3:10" ht="21" hidden="1" customHeight="1" x14ac:dyDescent="0.25">
      <c r="C3352" s="214"/>
      <c r="D3352" s="215"/>
      <c r="E3352" s="215"/>
      <c r="F3352" s="215"/>
      <c r="G3352" s="215"/>
      <c r="H3352" s="89"/>
      <c r="I3352" s="90"/>
      <c r="J3352" s="12"/>
    </row>
    <row r="3353" spans="3:10" ht="21" hidden="1" customHeight="1" x14ac:dyDescent="0.25">
      <c r="C3353" s="214"/>
      <c r="D3353" s="215"/>
      <c r="E3353" s="215"/>
      <c r="F3353" s="215"/>
      <c r="G3353" s="215"/>
      <c r="H3353" s="89"/>
      <c r="I3353" s="90"/>
      <c r="J3353" s="12"/>
    </row>
    <row r="3354" spans="3:10" ht="21" hidden="1" customHeight="1" x14ac:dyDescent="0.25">
      <c r="C3354" s="214"/>
      <c r="D3354" s="215"/>
      <c r="E3354" s="215"/>
      <c r="F3354" s="215"/>
      <c r="G3354" s="215"/>
      <c r="H3354" s="89"/>
      <c r="I3354" s="90"/>
      <c r="J3354" s="12"/>
    </row>
    <row r="3355" spans="3:10" ht="21" hidden="1" customHeight="1" x14ac:dyDescent="0.25">
      <c r="C3355" s="214"/>
      <c r="D3355" s="215"/>
      <c r="E3355" s="215"/>
      <c r="F3355" s="215"/>
      <c r="G3355" s="215"/>
      <c r="H3355" s="89"/>
      <c r="I3355" s="90"/>
      <c r="J3355" s="12"/>
    </row>
    <row r="3356" spans="3:10" ht="21" hidden="1" customHeight="1" x14ac:dyDescent="0.25">
      <c r="C3356" s="214"/>
      <c r="D3356" s="215"/>
      <c r="E3356" s="215"/>
      <c r="F3356" s="215"/>
      <c r="G3356" s="215"/>
      <c r="H3356" s="89"/>
      <c r="I3356" s="90"/>
      <c r="J3356" s="12"/>
    </row>
    <row r="3357" spans="3:10" ht="21" hidden="1" customHeight="1" x14ac:dyDescent="0.25">
      <c r="C3357" s="214"/>
      <c r="D3357" s="215"/>
      <c r="E3357" s="215"/>
      <c r="F3357" s="215"/>
      <c r="G3357" s="215"/>
      <c r="H3357" s="89"/>
      <c r="I3357" s="90"/>
      <c r="J3357" s="12"/>
    </row>
    <row r="3358" spans="3:10" ht="21" hidden="1" customHeight="1" x14ac:dyDescent="0.25">
      <c r="C3358" s="214"/>
      <c r="D3358" s="215"/>
      <c r="E3358" s="215"/>
      <c r="F3358" s="215"/>
      <c r="G3358" s="215"/>
      <c r="H3358" s="89"/>
      <c r="I3358" s="90"/>
      <c r="J3358" s="12"/>
    </row>
    <row r="3359" spans="3:10" ht="21" hidden="1" customHeight="1" x14ac:dyDescent="0.25">
      <c r="C3359" s="214"/>
      <c r="D3359" s="215"/>
      <c r="E3359" s="215"/>
      <c r="F3359" s="215"/>
      <c r="G3359" s="215"/>
      <c r="H3359" s="89"/>
      <c r="I3359" s="90"/>
      <c r="J3359" s="12"/>
    </row>
    <row r="3360" spans="3:10" ht="21" hidden="1" customHeight="1" x14ac:dyDescent="0.25">
      <c r="C3360" s="214"/>
      <c r="D3360" s="215"/>
      <c r="E3360" s="215"/>
      <c r="F3360" s="215"/>
      <c r="G3360" s="215"/>
      <c r="H3360" s="89"/>
      <c r="I3360" s="90"/>
      <c r="J3360" s="12"/>
    </row>
    <row r="3361" spans="3:10" ht="21" hidden="1" customHeight="1" x14ac:dyDescent="0.25">
      <c r="C3361" s="214"/>
      <c r="D3361" s="215"/>
      <c r="E3361" s="215"/>
      <c r="F3361" s="215"/>
      <c r="G3361" s="215"/>
      <c r="H3361" s="89"/>
      <c r="I3361" s="90"/>
      <c r="J3361" s="12"/>
    </row>
    <row r="3362" spans="3:10" ht="21" hidden="1" customHeight="1" x14ac:dyDescent="0.25">
      <c r="C3362" s="214"/>
      <c r="D3362" s="215"/>
      <c r="E3362" s="215"/>
      <c r="F3362" s="215"/>
      <c r="G3362" s="215"/>
      <c r="H3362" s="89"/>
      <c r="I3362" s="90"/>
      <c r="J3362" s="12"/>
    </row>
    <row r="3363" spans="3:10" ht="21" hidden="1" customHeight="1" x14ac:dyDescent="0.25">
      <c r="C3363" s="214"/>
      <c r="D3363" s="215"/>
      <c r="E3363" s="215"/>
      <c r="F3363" s="215"/>
      <c r="G3363" s="215"/>
      <c r="H3363" s="89"/>
      <c r="I3363" s="90"/>
      <c r="J3363" s="12"/>
    </row>
    <row r="3364" spans="3:10" ht="21" hidden="1" customHeight="1" x14ac:dyDescent="0.25">
      <c r="C3364" s="214"/>
      <c r="D3364" s="215"/>
      <c r="E3364" s="215"/>
      <c r="F3364" s="215"/>
      <c r="G3364" s="215"/>
      <c r="H3364" s="89"/>
      <c r="I3364" s="90"/>
      <c r="J3364" s="12"/>
    </row>
    <row r="3365" spans="3:10" ht="21" hidden="1" customHeight="1" x14ac:dyDescent="0.25">
      <c r="C3365" s="214"/>
      <c r="D3365" s="215"/>
      <c r="E3365" s="215"/>
      <c r="F3365" s="215"/>
      <c r="G3365" s="215"/>
      <c r="H3365" s="89"/>
      <c r="I3365" s="90"/>
      <c r="J3365" s="12"/>
    </row>
    <row r="3366" spans="3:10" ht="21" hidden="1" customHeight="1" x14ac:dyDescent="0.25">
      <c r="C3366" s="214"/>
      <c r="D3366" s="215"/>
      <c r="E3366" s="215"/>
      <c r="F3366" s="215"/>
      <c r="G3366" s="215"/>
      <c r="H3366" s="89"/>
      <c r="I3366" s="90"/>
      <c r="J3366" s="12"/>
    </row>
    <row r="3367" spans="3:10" ht="21" hidden="1" customHeight="1" x14ac:dyDescent="0.25">
      <c r="C3367" s="214"/>
      <c r="D3367" s="215"/>
      <c r="E3367" s="215"/>
      <c r="F3367" s="215"/>
      <c r="G3367" s="215"/>
      <c r="H3367" s="89"/>
      <c r="I3367" s="90"/>
      <c r="J3367" s="12"/>
    </row>
    <row r="3368" spans="3:10" ht="21" hidden="1" customHeight="1" x14ac:dyDescent="0.25">
      <c r="C3368" s="214"/>
      <c r="D3368" s="215"/>
      <c r="E3368" s="215"/>
      <c r="F3368" s="215"/>
      <c r="G3368" s="215"/>
      <c r="H3368" s="89"/>
      <c r="I3368" s="90"/>
      <c r="J3368" s="12"/>
    </row>
    <row r="3369" spans="3:10" ht="21" hidden="1" customHeight="1" x14ac:dyDescent="0.25">
      <c r="C3369" s="214"/>
      <c r="D3369" s="215"/>
      <c r="E3369" s="215"/>
      <c r="F3369" s="215"/>
      <c r="G3369" s="215"/>
      <c r="H3369" s="89"/>
      <c r="I3369" s="90"/>
      <c r="J3369" s="12"/>
    </row>
    <row r="3370" spans="3:10" ht="21" hidden="1" customHeight="1" x14ac:dyDescent="0.25">
      <c r="C3370" s="214"/>
      <c r="D3370" s="215"/>
      <c r="E3370" s="215"/>
      <c r="F3370" s="215"/>
      <c r="G3370" s="215"/>
      <c r="H3370" s="89"/>
      <c r="I3370" s="90"/>
      <c r="J3370" s="12"/>
    </row>
    <row r="3371" spans="3:10" ht="21" hidden="1" customHeight="1" x14ac:dyDescent="0.25">
      <c r="C3371" s="214"/>
      <c r="D3371" s="215"/>
      <c r="E3371" s="215"/>
      <c r="F3371" s="215"/>
      <c r="G3371" s="215"/>
      <c r="H3371" s="89"/>
      <c r="I3371" s="90"/>
      <c r="J3371" s="12"/>
    </row>
    <row r="3372" spans="3:10" ht="21" hidden="1" customHeight="1" x14ac:dyDescent="0.25">
      <c r="C3372" s="214"/>
      <c r="D3372" s="215"/>
      <c r="E3372" s="215"/>
      <c r="F3372" s="215"/>
      <c r="G3372" s="215"/>
      <c r="H3372" s="89"/>
      <c r="I3372" s="90"/>
      <c r="J3372" s="12"/>
    </row>
    <row r="3373" spans="3:10" ht="21" hidden="1" customHeight="1" x14ac:dyDescent="0.25">
      <c r="C3373" s="214"/>
      <c r="D3373" s="215"/>
      <c r="E3373" s="215"/>
      <c r="F3373" s="215"/>
      <c r="G3373" s="215"/>
      <c r="H3373" s="89"/>
      <c r="I3373" s="90"/>
      <c r="J3373" s="12"/>
    </row>
    <row r="3374" spans="3:10" ht="21" hidden="1" customHeight="1" x14ac:dyDescent="0.25">
      <c r="C3374" s="214"/>
      <c r="D3374" s="215"/>
      <c r="E3374" s="215"/>
      <c r="F3374" s="215"/>
      <c r="G3374" s="215"/>
      <c r="H3374" s="89"/>
      <c r="I3374" s="90"/>
      <c r="J3374" s="12"/>
    </row>
    <row r="3375" spans="3:10" ht="21" hidden="1" customHeight="1" x14ac:dyDescent="0.25">
      <c r="C3375" s="214"/>
      <c r="D3375" s="215"/>
      <c r="E3375" s="215"/>
      <c r="F3375" s="215"/>
      <c r="G3375" s="215"/>
      <c r="H3375" s="89"/>
      <c r="I3375" s="90"/>
      <c r="J3375" s="12"/>
    </row>
    <row r="3376" spans="3:10" ht="21" hidden="1" customHeight="1" x14ac:dyDescent="0.25">
      <c r="C3376" s="214"/>
      <c r="D3376" s="215"/>
      <c r="E3376" s="215"/>
      <c r="F3376" s="215"/>
      <c r="G3376" s="215"/>
      <c r="H3376" s="89"/>
      <c r="I3376" s="90"/>
      <c r="J3376" s="12"/>
    </row>
    <row r="3377" spans="3:10" ht="21" hidden="1" customHeight="1" x14ac:dyDescent="0.25">
      <c r="C3377" s="214"/>
      <c r="D3377" s="215"/>
      <c r="E3377" s="215"/>
      <c r="F3377" s="215"/>
      <c r="G3377" s="215"/>
      <c r="H3377" s="89"/>
      <c r="I3377" s="90"/>
      <c r="J3377" s="12"/>
    </row>
    <row r="3378" spans="3:10" ht="21" hidden="1" customHeight="1" x14ac:dyDescent="0.25">
      <c r="C3378" s="214"/>
      <c r="D3378" s="215"/>
      <c r="E3378" s="215"/>
      <c r="F3378" s="215"/>
      <c r="G3378" s="215"/>
      <c r="H3378" s="89"/>
      <c r="I3378" s="90"/>
      <c r="J3378" s="12"/>
    </row>
    <row r="3379" spans="3:10" ht="21" hidden="1" customHeight="1" x14ac:dyDescent="0.25">
      <c r="C3379" s="214"/>
      <c r="D3379" s="215"/>
      <c r="E3379" s="215"/>
      <c r="F3379" s="215"/>
      <c r="G3379" s="215"/>
      <c r="H3379" s="89"/>
      <c r="I3379" s="90"/>
      <c r="J3379" s="12"/>
    </row>
    <row r="3380" spans="3:10" ht="21" hidden="1" customHeight="1" x14ac:dyDescent="0.25">
      <c r="C3380" s="214"/>
      <c r="D3380" s="215"/>
      <c r="E3380" s="215"/>
      <c r="F3380" s="215"/>
      <c r="G3380" s="215"/>
      <c r="H3380" s="89"/>
      <c r="I3380" s="90"/>
      <c r="J3380" s="12"/>
    </row>
    <row r="3381" spans="3:10" ht="21" hidden="1" customHeight="1" x14ac:dyDescent="0.25">
      <c r="C3381" s="214"/>
      <c r="D3381" s="215"/>
      <c r="E3381" s="215"/>
      <c r="F3381" s="215"/>
      <c r="G3381" s="215"/>
      <c r="H3381" s="89"/>
      <c r="I3381" s="90"/>
      <c r="J3381" s="12"/>
    </row>
    <row r="3382" spans="3:10" ht="21" hidden="1" customHeight="1" x14ac:dyDescent="0.25">
      <c r="C3382" s="214"/>
      <c r="D3382" s="215"/>
      <c r="E3382" s="215"/>
      <c r="F3382" s="215"/>
      <c r="G3382" s="215"/>
      <c r="H3382" s="89"/>
      <c r="I3382" s="90"/>
      <c r="J3382" s="12"/>
    </row>
    <row r="3383" spans="3:10" ht="21" hidden="1" customHeight="1" x14ac:dyDescent="0.25">
      <c r="C3383" s="214"/>
      <c r="D3383" s="215"/>
      <c r="E3383" s="215"/>
      <c r="F3383" s="215"/>
      <c r="G3383" s="215"/>
      <c r="H3383" s="89"/>
      <c r="I3383" s="90"/>
      <c r="J3383" s="12"/>
    </row>
    <row r="3384" spans="3:10" ht="21" hidden="1" customHeight="1" x14ac:dyDescent="0.25">
      <c r="C3384" s="214"/>
      <c r="D3384" s="215"/>
      <c r="E3384" s="215"/>
      <c r="F3384" s="215"/>
      <c r="G3384" s="215"/>
      <c r="H3384" s="89"/>
      <c r="I3384" s="90"/>
      <c r="J3384" s="12"/>
    </row>
    <row r="3385" spans="3:10" ht="21" hidden="1" customHeight="1" x14ac:dyDescent="0.25">
      <c r="C3385" s="214"/>
      <c r="D3385" s="215"/>
      <c r="E3385" s="215"/>
      <c r="F3385" s="215"/>
      <c r="G3385" s="215"/>
      <c r="H3385" s="89"/>
      <c r="I3385" s="90"/>
      <c r="J3385" s="12"/>
    </row>
    <row r="3386" spans="3:10" ht="21" hidden="1" customHeight="1" x14ac:dyDescent="0.25">
      <c r="C3386" s="214"/>
      <c r="D3386" s="215"/>
      <c r="E3386" s="215"/>
      <c r="F3386" s="215"/>
      <c r="G3386" s="215"/>
      <c r="H3386" s="89"/>
      <c r="I3386" s="90"/>
      <c r="J3386" s="12"/>
    </row>
    <row r="3387" spans="3:10" ht="21" hidden="1" customHeight="1" x14ac:dyDescent="0.25">
      <c r="C3387" s="214"/>
      <c r="D3387" s="215"/>
      <c r="E3387" s="215"/>
      <c r="F3387" s="215"/>
      <c r="G3387" s="215"/>
      <c r="H3387" s="89"/>
      <c r="I3387" s="90"/>
      <c r="J3387" s="12"/>
    </row>
    <row r="3388" spans="3:10" ht="21" hidden="1" customHeight="1" x14ac:dyDescent="0.25">
      <c r="C3388" s="214"/>
      <c r="D3388" s="215"/>
      <c r="E3388" s="215"/>
      <c r="F3388" s="215"/>
      <c r="G3388" s="215"/>
      <c r="H3388" s="89"/>
      <c r="I3388" s="90"/>
      <c r="J3388" s="12"/>
    </row>
    <row r="3389" spans="3:10" ht="21" hidden="1" customHeight="1" x14ac:dyDescent="0.25">
      <c r="C3389" s="214"/>
      <c r="D3389" s="215"/>
      <c r="E3389" s="215"/>
      <c r="F3389" s="215"/>
      <c r="G3389" s="215"/>
      <c r="H3389" s="89"/>
      <c r="I3389" s="90"/>
      <c r="J3389" s="12"/>
    </row>
    <row r="3390" spans="3:10" ht="21" hidden="1" customHeight="1" x14ac:dyDescent="0.25">
      <c r="C3390" s="214"/>
      <c r="D3390" s="215"/>
      <c r="E3390" s="215"/>
      <c r="F3390" s="215"/>
      <c r="G3390" s="215"/>
      <c r="H3390" s="89"/>
      <c r="I3390" s="90"/>
      <c r="J3390" s="12"/>
    </row>
    <row r="3391" spans="3:10" ht="21" hidden="1" customHeight="1" x14ac:dyDescent="0.25">
      <c r="C3391" s="214"/>
      <c r="D3391" s="215"/>
      <c r="E3391" s="215"/>
      <c r="F3391" s="215"/>
      <c r="G3391" s="215"/>
      <c r="H3391" s="89"/>
      <c r="I3391" s="90"/>
      <c r="J3391" s="12"/>
    </row>
    <row r="3392" spans="3:10" ht="21" hidden="1" customHeight="1" x14ac:dyDescent="0.25">
      <c r="C3392" s="214"/>
      <c r="D3392" s="215"/>
      <c r="E3392" s="215"/>
      <c r="F3392" s="215"/>
      <c r="G3392" s="215"/>
      <c r="H3392" s="89"/>
      <c r="I3392" s="90"/>
      <c r="J3392" s="12"/>
    </row>
    <row r="3393" spans="3:10" ht="21" hidden="1" customHeight="1" x14ac:dyDescent="0.25">
      <c r="C3393" s="214"/>
      <c r="D3393" s="215"/>
      <c r="E3393" s="215"/>
      <c r="F3393" s="215"/>
      <c r="G3393" s="215"/>
      <c r="H3393" s="89"/>
      <c r="I3393" s="90"/>
      <c r="J3393" s="12"/>
    </row>
    <row r="3394" spans="3:10" ht="21" hidden="1" customHeight="1" x14ac:dyDescent="0.25">
      <c r="C3394" s="214"/>
      <c r="D3394" s="215"/>
      <c r="E3394" s="215"/>
      <c r="F3394" s="215"/>
      <c r="G3394" s="215"/>
      <c r="H3394" s="89"/>
      <c r="I3394" s="90"/>
      <c r="J3394" s="12"/>
    </row>
    <row r="3395" spans="3:10" ht="21" hidden="1" customHeight="1" x14ac:dyDescent="0.25">
      <c r="C3395" s="214"/>
      <c r="D3395" s="215"/>
      <c r="E3395" s="215"/>
      <c r="F3395" s="215"/>
      <c r="G3395" s="215"/>
      <c r="H3395" s="89"/>
      <c r="I3395" s="90"/>
      <c r="J3395" s="12"/>
    </row>
    <row r="3396" spans="3:10" ht="21" hidden="1" customHeight="1" x14ac:dyDescent="0.25">
      <c r="C3396" s="214"/>
      <c r="D3396" s="215"/>
      <c r="E3396" s="215"/>
      <c r="F3396" s="215"/>
      <c r="G3396" s="215"/>
      <c r="H3396" s="89"/>
      <c r="I3396" s="90"/>
      <c r="J3396" s="12"/>
    </row>
    <row r="3397" spans="3:10" ht="21" hidden="1" customHeight="1" x14ac:dyDescent="0.25">
      <c r="C3397" s="214"/>
      <c r="D3397" s="215"/>
      <c r="E3397" s="215"/>
      <c r="F3397" s="215"/>
      <c r="G3397" s="215"/>
      <c r="H3397" s="89"/>
      <c r="I3397" s="90"/>
      <c r="J3397" s="12"/>
    </row>
    <row r="3398" spans="3:10" ht="21" hidden="1" customHeight="1" x14ac:dyDescent="0.25">
      <c r="C3398" s="214"/>
      <c r="D3398" s="215"/>
      <c r="E3398" s="215"/>
      <c r="F3398" s="215"/>
      <c r="G3398" s="215"/>
      <c r="H3398" s="89"/>
      <c r="I3398" s="90"/>
      <c r="J3398" s="12"/>
    </row>
    <row r="3399" spans="3:10" ht="21" hidden="1" customHeight="1" x14ac:dyDescent="0.25">
      <c r="C3399" s="214"/>
      <c r="D3399" s="215"/>
      <c r="E3399" s="215"/>
      <c r="F3399" s="215"/>
      <c r="G3399" s="215"/>
      <c r="H3399" s="89"/>
      <c r="I3399" s="90"/>
      <c r="J3399" s="12"/>
    </row>
    <row r="3400" spans="3:10" ht="21" hidden="1" customHeight="1" x14ac:dyDescent="0.25">
      <c r="C3400" s="214"/>
      <c r="D3400" s="215"/>
      <c r="E3400" s="215"/>
      <c r="F3400" s="215"/>
      <c r="G3400" s="215"/>
      <c r="H3400" s="89"/>
      <c r="I3400" s="90"/>
      <c r="J3400" s="12"/>
    </row>
    <row r="3401" spans="3:10" ht="21" hidden="1" customHeight="1" x14ac:dyDescent="0.25">
      <c r="C3401" s="214"/>
      <c r="D3401" s="215"/>
      <c r="E3401" s="215"/>
      <c r="F3401" s="215"/>
      <c r="G3401" s="215"/>
      <c r="H3401" s="89"/>
      <c r="I3401" s="90"/>
      <c r="J3401" s="12"/>
    </row>
    <row r="3402" spans="3:10" ht="21" hidden="1" customHeight="1" x14ac:dyDescent="0.25">
      <c r="C3402" s="214"/>
      <c r="D3402" s="215"/>
      <c r="E3402" s="215"/>
      <c r="F3402" s="215"/>
      <c r="G3402" s="215"/>
      <c r="H3402" s="89"/>
      <c r="I3402" s="90"/>
      <c r="J3402" s="12"/>
    </row>
    <row r="3403" spans="3:10" ht="21" hidden="1" customHeight="1" x14ac:dyDescent="0.25">
      <c r="C3403" s="214"/>
      <c r="D3403" s="215"/>
      <c r="E3403" s="215"/>
      <c r="F3403" s="215"/>
      <c r="G3403" s="215"/>
      <c r="H3403" s="89"/>
      <c r="I3403" s="90"/>
      <c r="J3403" s="12"/>
    </row>
    <row r="3404" spans="3:10" ht="21" hidden="1" customHeight="1" x14ac:dyDescent="0.25">
      <c r="C3404" s="214"/>
      <c r="D3404" s="215"/>
      <c r="E3404" s="215"/>
      <c r="F3404" s="215"/>
      <c r="G3404" s="215"/>
      <c r="H3404" s="89"/>
      <c r="I3404" s="90"/>
      <c r="J3404" s="12"/>
    </row>
    <row r="3405" spans="3:10" ht="21" hidden="1" customHeight="1" x14ac:dyDescent="0.25">
      <c r="C3405" s="214"/>
      <c r="D3405" s="215"/>
      <c r="E3405" s="215"/>
      <c r="F3405" s="215"/>
      <c r="G3405" s="215"/>
      <c r="H3405" s="89"/>
      <c r="I3405" s="90"/>
      <c r="J3405" s="12"/>
    </row>
    <row r="3406" spans="3:10" ht="21" hidden="1" customHeight="1" x14ac:dyDescent="0.25">
      <c r="C3406" s="214"/>
      <c r="D3406" s="215"/>
      <c r="E3406" s="215"/>
      <c r="F3406" s="215"/>
      <c r="G3406" s="215"/>
      <c r="H3406" s="89"/>
      <c r="I3406" s="90"/>
      <c r="J3406" s="12"/>
    </row>
    <row r="3407" spans="3:10" ht="21" hidden="1" customHeight="1" x14ac:dyDescent="0.25">
      <c r="C3407" s="214"/>
      <c r="D3407" s="215"/>
      <c r="E3407" s="215"/>
      <c r="F3407" s="215"/>
      <c r="G3407" s="215"/>
      <c r="H3407" s="89"/>
      <c r="I3407" s="90"/>
      <c r="J3407" s="12"/>
    </row>
    <row r="3408" spans="3:10" ht="21" hidden="1" customHeight="1" x14ac:dyDescent="0.25">
      <c r="C3408" s="214"/>
      <c r="D3408" s="215"/>
      <c r="E3408" s="215"/>
      <c r="F3408" s="215"/>
      <c r="G3408" s="215"/>
      <c r="H3408" s="89"/>
      <c r="I3408" s="90"/>
      <c r="J3408" s="12"/>
    </row>
    <row r="3409" spans="3:10" ht="21" hidden="1" customHeight="1" x14ac:dyDescent="0.25">
      <c r="C3409" s="214"/>
      <c r="D3409" s="215"/>
      <c r="E3409" s="215"/>
      <c r="F3409" s="215"/>
      <c r="G3409" s="215"/>
      <c r="H3409" s="89"/>
      <c r="I3409" s="90"/>
      <c r="J3409" s="12"/>
    </row>
    <row r="3410" spans="3:10" ht="21" hidden="1" customHeight="1" x14ac:dyDescent="0.25">
      <c r="C3410" s="214"/>
      <c r="D3410" s="215"/>
      <c r="E3410" s="215"/>
      <c r="F3410" s="215"/>
      <c r="G3410" s="215"/>
      <c r="H3410" s="89"/>
      <c r="I3410" s="90"/>
      <c r="J3410" s="12"/>
    </row>
    <row r="3411" spans="3:10" ht="21" hidden="1" customHeight="1" x14ac:dyDescent="0.25">
      <c r="C3411" s="214"/>
      <c r="D3411" s="215"/>
      <c r="E3411" s="215"/>
      <c r="F3411" s="215"/>
      <c r="G3411" s="215"/>
      <c r="H3411" s="89"/>
      <c r="I3411" s="90"/>
      <c r="J3411" s="12"/>
    </row>
    <row r="3412" spans="3:10" ht="21" hidden="1" customHeight="1" x14ac:dyDescent="0.25">
      <c r="C3412" s="214"/>
      <c r="D3412" s="215"/>
      <c r="E3412" s="215"/>
      <c r="F3412" s="215"/>
      <c r="G3412" s="215"/>
      <c r="H3412" s="89"/>
      <c r="I3412" s="90"/>
      <c r="J3412" s="12"/>
    </row>
    <row r="3413" spans="3:10" ht="21" hidden="1" customHeight="1" x14ac:dyDescent="0.25">
      <c r="C3413" s="214"/>
      <c r="D3413" s="215"/>
      <c r="E3413" s="215"/>
      <c r="F3413" s="215"/>
      <c r="G3413" s="215"/>
      <c r="H3413" s="89"/>
      <c r="I3413" s="90"/>
      <c r="J3413" s="12"/>
    </row>
    <row r="3414" spans="3:10" ht="21" hidden="1" customHeight="1" x14ac:dyDescent="0.25">
      <c r="C3414" s="214"/>
      <c r="D3414" s="215"/>
      <c r="E3414" s="215"/>
      <c r="F3414" s="215"/>
      <c r="G3414" s="215"/>
      <c r="H3414" s="89"/>
      <c r="I3414" s="90"/>
      <c r="J3414" s="12"/>
    </row>
    <row r="3415" spans="3:10" ht="21" hidden="1" customHeight="1" x14ac:dyDescent="0.25">
      <c r="C3415" s="214"/>
      <c r="D3415" s="215"/>
      <c r="E3415" s="215"/>
      <c r="F3415" s="215"/>
      <c r="G3415" s="215"/>
      <c r="H3415" s="89"/>
      <c r="I3415" s="90"/>
      <c r="J3415" s="12"/>
    </row>
    <row r="3416" spans="3:10" ht="21" hidden="1" customHeight="1" x14ac:dyDescent="0.25">
      <c r="C3416" s="214"/>
      <c r="D3416" s="215"/>
      <c r="E3416" s="215"/>
      <c r="F3416" s="215"/>
      <c r="G3416" s="215"/>
      <c r="H3416" s="89"/>
      <c r="I3416" s="90"/>
      <c r="J3416" s="12"/>
    </row>
    <row r="3417" spans="3:10" ht="21" hidden="1" customHeight="1" x14ac:dyDescent="0.25">
      <c r="C3417" s="214"/>
      <c r="D3417" s="215"/>
      <c r="E3417" s="215"/>
      <c r="F3417" s="215"/>
      <c r="G3417" s="215"/>
      <c r="H3417" s="89"/>
      <c r="I3417" s="90"/>
      <c r="J3417" s="12"/>
    </row>
    <row r="3418" spans="3:10" ht="21" hidden="1" customHeight="1" x14ac:dyDescent="0.25">
      <c r="C3418" s="214"/>
      <c r="D3418" s="215"/>
      <c r="E3418" s="215"/>
      <c r="F3418" s="215"/>
      <c r="G3418" s="215"/>
      <c r="H3418" s="89"/>
      <c r="I3418" s="90"/>
      <c r="J3418" s="12"/>
    </row>
    <row r="3419" spans="3:10" ht="21" hidden="1" customHeight="1" x14ac:dyDescent="0.25">
      <c r="C3419" s="214"/>
      <c r="D3419" s="215"/>
      <c r="E3419" s="215"/>
      <c r="F3419" s="215"/>
      <c r="G3419" s="215"/>
      <c r="H3419" s="89"/>
      <c r="I3419" s="90"/>
      <c r="J3419" s="12"/>
    </row>
    <row r="3420" spans="3:10" ht="21" hidden="1" customHeight="1" x14ac:dyDescent="0.25">
      <c r="C3420" s="214"/>
      <c r="D3420" s="215"/>
      <c r="E3420" s="215"/>
      <c r="F3420" s="215"/>
      <c r="G3420" s="215"/>
      <c r="H3420" s="89"/>
      <c r="I3420" s="90"/>
      <c r="J3420" s="12"/>
    </row>
    <row r="3421" spans="3:10" ht="21" hidden="1" customHeight="1" x14ac:dyDescent="0.25">
      <c r="C3421" s="214"/>
      <c r="D3421" s="215"/>
      <c r="E3421" s="215"/>
      <c r="F3421" s="215"/>
      <c r="G3421" s="215"/>
      <c r="H3421" s="89"/>
      <c r="I3421" s="90"/>
      <c r="J3421" s="12"/>
    </row>
    <row r="3422" spans="3:10" ht="21" hidden="1" customHeight="1" x14ac:dyDescent="0.25">
      <c r="C3422" s="214"/>
      <c r="D3422" s="215"/>
      <c r="E3422" s="215"/>
      <c r="F3422" s="215"/>
      <c r="G3422" s="215"/>
      <c r="H3422" s="89"/>
      <c r="I3422" s="90"/>
      <c r="J3422" s="12"/>
    </row>
    <row r="3423" spans="3:10" ht="21" hidden="1" customHeight="1" x14ac:dyDescent="0.25">
      <c r="C3423" s="214"/>
      <c r="D3423" s="215"/>
      <c r="E3423" s="215"/>
      <c r="F3423" s="215"/>
      <c r="G3423" s="215"/>
      <c r="H3423" s="89"/>
      <c r="I3423" s="90"/>
      <c r="J3423" s="12"/>
    </row>
    <row r="3424" spans="3:10" ht="21" hidden="1" customHeight="1" x14ac:dyDescent="0.25">
      <c r="C3424" s="214"/>
      <c r="D3424" s="215"/>
      <c r="E3424" s="215"/>
      <c r="F3424" s="215"/>
      <c r="G3424" s="215"/>
      <c r="H3424" s="89"/>
      <c r="I3424" s="90"/>
      <c r="J3424" s="12"/>
    </row>
    <row r="3425" spans="3:10" ht="21" hidden="1" customHeight="1" x14ac:dyDescent="0.25">
      <c r="C3425" s="214"/>
      <c r="D3425" s="215"/>
      <c r="E3425" s="215"/>
      <c r="F3425" s="215"/>
      <c r="G3425" s="215"/>
      <c r="H3425" s="89"/>
      <c r="I3425" s="90"/>
      <c r="J3425" s="12"/>
    </row>
    <row r="3426" spans="3:10" ht="21" hidden="1" customHeight="1" x14ac:dyDescent="0.25">
      <c r="C3426" s="214"/>
      <c r="D3426" s="215"/>
      <c r="E3426" s="215"/>
      <c r="F3426" s="215"/>
      <c r="G3426" s="215"/>
      <c r="H3426" s="89"/>
      <c r="I3426" s="90"/>
      <c r="J3426" s="12"/>
    </row>
    <row r="3427" spans="3:10" ht="21" hidden="1" customHeight="1" x14ac:dyDescent="0.25">
      <c r="C3427" s="214"/>
      <c r="D3427" s="215"/>
      <c r="E3427" s="215"/>
      <c r="F3427" s="215"/>
      <c r="G3427" s="215"/>
      <c r="H3427" s="89"/>
      <c r="I3427" s="90"/>
      <c r="J3427" s="12"/>
    </row>
    <row r="3428" spans="3:10" ht="21" hidden="1" customHeight="1" x14ac:dyDescent="0.25">
      <c r="C3428" s="214"/>
      <c r="D3428" s="215"/>
      <c r="E3428" s="215"/>
      <c r="F3428" s="215"/>
      <c r="G3428" s="215"/>
      <c r="H3428" s="89"/>
      <c r="I3428" s="90"/>
      <c r="J3428" s="12"/>
    </row>
    <row r="3429" spans="3:10" ht="21" hidden="1" customHeight="1" x14ac:dyDescent="0.25">
      <c r="C3429" s="214"/>
      <c r="D3429" s="215"/>
      <c r="E3429" s="215"/>
      <c r="F3429" s="215"/>
      <c r="G3429" s="215"/>
      <c r="H3429" s="89"/>
      <c r="I3429" s="90"/>
      <c r="J3429" s="12"/>
    </row>
    <row r="3430" spans="3:10" ht="21" hidden="1" customHeight="1" x14ac:dyDescent="0.25">
      <c r="C3430" s="214"/>
      <c r="D3430" s="215"/>
      <c r="E3430" s="215"/>
      <c r="F3430" s="215"/>
      <c r="G3430" s="215"/>
      <c r="H3430" s="89"/>
      <c r="I3430" s="90"/>
      <c r="J3430" s="12"/>
    </row>
    <row r="3431" spans="3:10" ht="21" hidden="1" customHeight="1" x14ac:dyDescent="0.25">
      <c r="C3431" s="214"/>
      <c r="D3431" s="215"/>
      <c r="E3431" s="215"/>
      <c r="F3431" s="215"/>
      <c r="G3431" s="215"/>
      <c r="H3431" s="89"/>
      <c r="I3431" s="90"/>
      <c r="J3431" s="12"/>
    </row>
    <row r="3432" spans="3:10" ht="21" hidden="1" customHeight="1" x14ac:dyDescent="0.25">
      <c r="C3432" s="214"/>
      <c r="D3432" s="215"/>
      <c r="E3432" s="215"/>
      <c r="F3432" s="215"/>
      <c r="G3432" s="215"/>
      <c r="H3432" s="89"/>
      <c r="I3432" s="90"/>
      <c r="J3432" s="12"/>
    </row>
    <row r="3433" spans="3:10" ht="21" hidden="1" customHeight="1" x14ac:dyDescent="0.25">
      <c r="C3433" s="214"/>
      <c r="D3433" s="215"/>
      <c r="E3433" s="215"/>
      <c r="F3433" s="215"/>
      <c r="G3433" s="215"/>
      <c r="H3433" s="89"/>
      <c r="I3433" s="90"/>
      <c r="J3433" s="12"/>
    </row>
    <row r="3434" spans="3:10" ht="21" hidden="1" customHeight="1" x14ac:dyDescent="0.25">
      <c r="C3434" s="214"/>
      <c r="D3434" s="215"/>
      <c r="E3434" s="215"/>
      <c r="F3434" s="215"/>
      <c r="G3434" s="215"/>
      <c r="H3434" s="89"/>
      <c r="I3434" s="90"/>
      <c r="J3434" s="12"/>
    </row>
    <row r="3435" spans="3:10" ht="21" hidden="1" customHeight="1" x14ac:dyDescent="0.25">
      <c r="C3435" s="214"/>
      <c r="D3435" s="215"/>
      <c r="E3435" s="215"/>
      <c r="F3435" s="215"/>
      <c r="G3435" s="215"/>
      <c r="H3435" s="89"/>
      <c r="I3435" s="90"/>
      <c r="J3435" s="12"/>
    </row>
    <row r="3436" spans="3:10" ht="21" hidden="1" customHeight="1" x14ac:dyDescent="0.25">
      <c r="C3436" s="214"/>
      <c r="D3436" s="215"/>
      <c r="E3436" s="215"/>
      <c r="F3436" s="215"/>
      <c r="G3436" s="215"/>
      <c r="H3436" s="89"/>
      <c r="I3436" s="90"/>
      <c r="J3436" s="12"/>
    </row>
    <row r="3437" spans="3:10" ht="21" hidden="1" customHeight="1" x14ac:dyDescent="0.25">
      <c r="C3437" s="214"/>
      <c r="D3437" s="215"/>
      <c r="E3437" s="215"/>
      <c r="F3437" s="215"/>
      <c r="G3437" s="215"/>
      <c r="H3437" s="89"/>
      <c r="I3437" s="90"/>
      <c r="J3437" s="12"/>
    </row>
    <row r="3438" spans="3:10" ht="21" hidden="1" customHeight="1" x14ac:dyDescent="0.25">
      <c r="C3438" s="214"/>
      <c r="D3438" s="215"/>
      <c r="E3438" s="215"/>
      <c r="F3438" s="215"/>
      <c r="G3438" s="215"/>
      <c r="H3438" s="89"/>
      <c r="I3438" s="90"/>
      <c r="J3438" s="12"/>
    </row>
    <row r="3439" spans="3:10" ht="21" hidden="1" customHeight="1" x14ac:dyDescent="0.25">
      <c r="C3439" s="214"/>
      <c r="D3439" s="215"/>
      <c r="E3439" s="215"/>
      <c r="F3439" s="215"/>
      <c r="G3439" s="215"/>
      <c r="H3439" s="89"/>
      <c r="I3439" s="90"/>
      <c r="J3439" s="12"/>
    </row>
    <row r="3440" spans="3:10" ht="21" hidden="1" customHeight="1" x14ac:dyDescent="0.25">
      <c r="C3440" s="214"/>
      <c r="D3440" s="215"/>
      <c r="E3440" s="215"/>
      <c r="F3440" s="215"/>
      <c r="G3440" s="215"/>
      <c r="H3440" s="89"/>
      <c r="I3440" s="90"/>
      <c r="J3440" s="12"/>
    </row>
    <row r="3441" spans="3:10" ht="21" hidden="1" customHeight="1" x14ac:dyDescent="0.25">
      <c r="C3441" s="214"/>
      <c r="D3441" s="215"/>
      <c r="E3441" s="215"/>
      <c r="F3441" s="215"/>
      <c r="G3441" s="215"/>
      <c r="H3441" s="89"/>
      <c r="I3441" s="90"/>
      <c r="J3441" s="12"/>
    </row>
    <row r="3442" spans="3:10" ht="21" hidden="1" customHeight="1" x14ac:dyDescent="0.25">
      <c r="C3442" s="214"/>
      <c r="D3442" s="215"/>
      <c r="E3442" s="215"/>
      <c r="F3442" s="215"/>
      <c r="G3442" s="215"/>
      <c r="H3442" s="89"/>
      <c r="I3442" s="90"/>
      <c r="J3442" s="12"/>
    </row>
    <row r="3443" spans="3:10" ht="21" hidden="1" customHeight="1" x14ac:dyDescent="0.25">
      <c r="C3443" s="214"/>
      <c r="D3443" s="215"/>
      <c r="E3443" s="215"/>
      <c r="F3443" s="215"/>
      <c r="G3443" s="215"/>
      <c r="H3443" s="89"/>
      <c r="I3443" s="90"/>
      <c r="J3443" s="12"/>
    </row>
    <row r="3444" spans="3:10" ht="21" hidden="1" customHeight="1" x14ac:dyDescent="0.25">
      <c r="C3444" s="214"/>
      <c r="D3444" s="215"/>
      <c r="E3444" s="215"/>
      <c r="F3444" s="215"/>
      <c r="G3444" s="215"/>
      <c r="H3444" s="89"/>
      <c r="I3444" s="90"/>
      <c r="J3444" s="12"/>
    </row>
    <row r="3445" spans="3:10" ht="21" hidden="1" customHeight="1" x14ac:dyDescent="0.25">
      <c r="C3445" s="214"/>
      <c r="D3445" s="215"/>
      <c r="E3445" s="215"/>
      <c r="F3445" s="215"/>
      <c r="G3445" s="215"/>
      <c r="H3445" s="89"/>
      <c r="I3445" s="90"/>
      <c r="J3445" s="12"/>
    </row>
    <row r="3446" spans="3:10" ht="21" hidden="1" customHeight="1" x14ac:dyDescent="0.25">
      <c r="C3446" s="214"/>
      <c r="D3446" s="215"/>
      <c r="E3446" s="215"/>
      <c r="F3446" s="215"/>
      <c r="G3446" s="215"/>
      <c r="H3446" s="89"/>
      <c r="I3446" s="90"/>
      <c r="J3446" s="12"/>
    </row>
    <row r="3447" spans="3:10" ht="21" hidden="1" customHeight="1" x14ac:dyDescent="0.25">
      <c r="C3447" s="214"/>
      <c r="D3447" s="215"/>
      <c r="E3447" s="215"/>
      <c r="F3447" s="215"/>
      <c r="G3447" s="215"/>
      <c r="H3447" s="89"/>
      <c r="I3447" s="90"/>
      <c r="J3447" s="12"/>
    </row>
    <row r="3448" spans="3:10" ht="21" hidden="1" customHeight="1" x14ac:dyDescent="0.25">
      <c r="C3448" s="214"/>
      <c r="D3448" s="215"/>
      <c r="E3448" s="215"/>
      <c r="F3448" s="215"/>
      <c r="G3448" s="215"/>
      <c r="H3448" s="89"/>
      <c r="I3448" s="90"/>
      <c r="J3448" s="12"/>
    </row>
    <row r="3449" spans="3:10" ht="21" hidden="1" customHeight="1" x14ac:dyDescent="0.25">
      <c r="C3449" s="214"/>
      <c r="D3449" s="215"/>
      <c r="E3449" s="215"/>
      <c r="F3449" s="215"/>
      <c r="G3449" s="215"/>
      <c r="H3449" s="89"/>
      <c r="I3449" s="90"/>
      <c r="J3449" s="12"/>
    </row>
    <row r="3450" spans="3:10" ht="21" hidden="1" customHeight="1" x14ac:dyDescent="0.25">
      <c r="C3450" s="214"/>
      <c r="D3450" s="215"/>
      <c r="E3450" s="215"/>
      <c r="F3450" s="215"/>
      <c r="G3450" s="215"/>
      <c r="H3450" s="89"/>
      <c r="I3450" s="90"/>
      <c r="J3450" s="12"/>
    </row>
    <row r="3451" spans="3:10" ht="21" hidden="1" customHeight="1" x14ac:dyDescent="0.25">
      <c r="C3451" s="214"/>
      <c r="D3451" s="215"/>
      <c r="E3451" s="215"/>
      <c r="F3451" s="215"/>
      <c r="G3451" s="215"/>
      <c r="H3451" s="89"/>
      <c r="I3451" s="90"/>
      <c r="J3451" s="12"/>
    </row>
    <row r="3452" spans="3:10" ht="21" hidden="1" customHeight="1" x14ac:dyDescent="0.25">
      <c r="C3452" s="214"/>
      <c r="D3452" s="215"/>
      <c r="E3452" s="215"/>
      <c r="F3452" s="215"/>
      <c r="G3452" s="215"/>
      <c r="H3452" s="89"/>
      <c r="I3452" s="90"/>
      <c r="J3452" s="12"/>
    </row>
    <row r="3453" spans="3:10" ht="21" hidden="1" customHeight="1" x14ac:dyDescent="0.25">
      <c r="C3453" s="214"/>
      <c r="D3453" s="215"/>
      <c r="E3453" s="215"/>
      <c r="F3453" s="215"/>
      <c r="G3453" s="215"/>
      <c r="H3453" s="89"/>
      <c r="I3453" s="90"/>
      <c r="J3453" s="12"/>
    </row>
    <row r="3454" spans="3:10" ht="21" hidden="1" customHeight="1" x14ac:dyDescent="0.25">
      <c r="C3454" s="214"/>
      <c r="D3454" s="215"/>
      <c r="E3454" s="215"/>
      <c r="F3454" s="215"/>
      <c r="G3454" s="215"/>
      <c r="H3454" s="89"/>
      <c r="I3454" s="90"/>
      <c r="J3454" s="12"/>
    </row>
    <row r="3455" spans="3:10" ht="21" hidden="1" customHeight="1" x14ac:dyDescent="0.25">
      <c r="C3455" s="214"/>
      <c r="D3455" s="215"/>
      <c r="E3455" s="215"/>
      <c r="F3455" s="215"/>
      <c r="G3455" s="215"/>
      <c r="H3455" s="89"/>
      <c r="I3455" s="90"/>
      <c r="J3455" s="12"/>
    </row>
    <row r="3456" spans="3:10" ht="21" hidden="1" customHeight="1" x14ac:dyDescent="0.25">
      <c r="C3456" s="214"/>
      <c r="D3456" s="215"/>
      <c r="E3456" s="215"/>
      <c r="F3456" s="215"/>
      <c r="G3456" s="215"/>
      <c r="H3456" s="89"/>
      <c r="I3456" s="90"/>
      <c r="J3456" s="12"/>
    </row>
    <row r="3457" spans="3:10" ht="21" hidden="1" customHeight="1" x14ac:dyDescent="0.25">
      <c r="C3457" s="214"/>
      <c r="D3457" s="215"/>
      <c r="E3457" s="215"/>
      <c r="F3457" s="215"/>
      <c r="G3457" s="215"/>
      <c r="H3457" s="89"/>
      <c r="I3457" s="90"/>
      <c r="J3457" s="12"/>
    </row>
    <row r="3458" spans="3:10" ht="21" hidden="1" customHeight="1" x14ac:dyDescent="0.25">
      <c r="C3458" s="214"/>
      <c r="D3458" s="215"/>
      <c r="E3458" s="215"/>
      <c r="F3458" s="215"/>
      <c r="G3458" s="215"/>
      <c r="H3458" s="89"/>
      <c r="I3458" s="90"/>
      <c r="J3458" s="12"/>
    </row>
    <row r="3459" spans="3:10" ht="21" hidden="1" customHeight="1" x14ac:dyDescent="0.25">
      <c r="C3459" s="214"/>
      <c r="D3459" s="215"/>
      <c r="E3459" s="215"/>
      <c r="F3459" s="215"/>
      <c r="G3459" s="215"/>
      <c r="H3459" s="89"/>
      <c r="I3459" s="90"/>
      <c r="J3459" s="12"/>
    </row>
    <row r="3460" spans="3:10" ht="21" hidden="1" customHeight="1" x14ac:dyDescent="0.25">
      <c r="C3460" s="214"/>
      <c r="D3460" s="215"/>
      <c r="E3460" s="215"/>
      <c r="F3460" s="215"/>
      <c r="G3460" s="215"/>
      <c r="H3460" s="89"/>
      <c r="I3460" s="90"/>
      <c r="J3460" s="12"/>
    </row>
    <row r="3461" spans="3:10" ht="21" hidden="1" customHeight="1" x14ac:dyDescent="0.25">
      <c r="C3461" s="214"/>
      <c r="D3461" s="215"/>
      <c r="E3461" s="215"/>
      <c r="F3461" s="215"/>
      <c r="G3461" s="215"/>
      <c r="H3461" s="89"/>
      <c r="I3461" s="90"/>
      <c r="J3461" s="12"/>
    </row>
    <row r="3462" spans="3:10" ht="21" hidden="1" customHeight="1" x14ac:dyDescent="0.25">
      <c r="C3462" s="214"/>
      <c r="D3462" s="215"/>
      <c r="E3462" s="215"/>
      <c r="F3462" s="215"/>
      <c r="G3462" s="215"/>
      <c r="H3462" s="89"/>
      <c r="I3462" s="90"/>
      <c r="J3462" s="12"/>
    </row>
    <row r="3463" spans="3:10" ht="21" hidden="1" customHeight="1" x14ac:dyDescent="0.25">
      <c r="C3463" s="214"/>
      <c r="D3463" s="215"/>
      <c r="E3463" s="215"/>
      <c r="F3463" s="215"/>
      <c r="G3463" s="215"/>
      <c r="H3463" s="89"/>
      <c r="I3463" s="90"/>
      <c r="J3463" s="12"/>
    </row>
    <row r="3464" spans="3:10" ht="21" hidden="1" customHeight="1" x14ac:dyDescent="0.25">
      <c r="C3464" s="214"/>
      <c r="D3464" s="215"/>
      <c r="E3464" s="215"/>
      <c r="F3464" s="215"/>
      <c r="G3464" s="215"/>
      <c r="H3464" s="89"/>
      <c r="I3464" s="90"/>
      <c r="J3464" s="12"/>
    </row>
    <row r="3465" spans="3:10" ht="21" hidden="1" customHeight="1" x14ac:dyDescent="0.25">
      <c r="C3465" s="214"/>
      <c r="D3465" s="215"/>
      <c r="E3465" s="215"/>
      <c r="F3465" s="215"/>
      <c r="G3465" s="215"/>
      <c r="H3465" s="89"/>
      <c r="I3465" s="90"/>
      <c r="J3465" s="12"/>
    </row>
    <row r="3466" spans="3:10" ht="21" hidden="1" customHeight="1" x14ac:dyDescent="0.25">
      <c r="C3466" s="214"/>
      <c r="D3466" s="215"/>
      <c r="E3466" s="215"/>
      <c r="F3466" s="215"/>
      <c r="G3466" s="215"/>
      <c r="H3466" s="89"/>
      <c r="I3466" s="90"/>
      <c r="J3466" s="12"/>
    </row>
    <row r="3467" spans="3:10" ht="21" hidden="1" customHeight="1" x14ac:dyDescent="0.25">
      <c r="C3467" s="214"/>
      <c r="D3467" s="215"/>
      <c r="E3467" s="215"/>
      <c r="F3467" s="215"/>
      <c r="G3467" s="215"/>
      <c r="H3467" s="89"/>
      <c r="I3467" s="90"/>
      <c r="J3467" s="12"/>
    </row>
    <row r="3468" spans="3:10" ht="21" hidden="1" customHeight="1" x14ac:dyDescent="0.25">
      <c r="C3468" s="214"/>
      <c r="D3468" s="215"/>
      <c r="E3468" s="215"/>
      <c r="F3468" s="215"/>
      <c r="G3468" s="215"/>
      <c r="H3468" s="89"/>
      <c r="I3468" s="90"/>
      <c r="J3468" s="12"/>
    </row>
    <row r="3469" spans="3:10" ht="21" hidden="1" customHeight="1" x14ac:dyDescent="0.25">
      <c r="C3469" s="214"/>
      <c r="D3469" s="215"/>
      <c r="E3469" s="215"/>
      <c r="F3469" s="215"/>
      <c r="G3469" s="215"/>
      <c r="H3469" s="89"/>
      <c r="I3469" s="90"/>
      <c r="J3469" s="12"/>
    </row>
    <row r="3470" spans="3:10" ht="21" hidden="1" customHeight="1" x14ac:dyDescent="0.25">
      <c r="C3470" s="214"/>
      <c r="D3470" s="215"/>
      <c r="E3470" s="215"/>
      <c r="F3470" s="215"/>
      <c r="G3470" s="215"/>
      <c r="H3470" s="89"/>
      <c r="I3470" s="90"/>
      <c r="J3470" s="12"/>
    </row>
    <row r="3471" spans="3:10" ht="21" hidden="1" customHeight="1" x14ac:dyDescent="0.25">
      <c r="C3471" s="214"/>
      <c r="D3471" s="215"/>
      <c r="E3471" s="215"/>
      <c r="F3471" s="215"/>
      <c r="G3471" s="215"/>
      <c r="H3471" s="89"/>
      <c r="I3471" s="90"/>
      <c r="J3471" s="12"/>
    </row>
    <row r="3472" spans="3:10" ht="21" hidden="1" customHeight="1" x14ac:dyDescent="0.25">
      <c r="C3472" s="214"/>
      <c r="D3472" s="215"/>
      <c r="E3472" s="215"/>
      <c r="F3472" s="215"/>
      <c r="G3472" s="215"/>
      <c r="H3472" s="89"/>
      <c r="I3472" s="90"/>
      <c r="J3472" s="12"/>
    </row>
    <row r="3473" spans="3:10" ht="21" hidden="1" customHeight="1" x14ac:dyDescent="0.25">
      <c r="C3473" s="214"/>
      <c r="D3473" s="215"/>
      <c r="E3473" s="215"/>
      <c r="F3473" s="215"/>
      <c r="G3473" s="215"/>
      <c r="H3473" s="89"/>
      <c r="I3473" s="90"/>
      <c r="J3473" s="12"/>
    </row>
    <row r="3474" spans="3:10" ht="21" hidden="1" customHeight="1" x14ac:dyDescent="0.25">
      <c r="C3474" s="214"/>
      <c r="D3474" s="215"/>
      <c r="E3474" s="215"/>
      <c r="F3474" s="215"/>
      <c r="G3474" s="215"/>
      <c r="H3474" s="89"/>
      <c r="I3474" s="90"/>
      <c r="J3474" s="12"/>
    </row>
    <row r="3475" spans="3:10" ht="21" hidden="1" customHeight="1" x14ac:dyDescent="0.25">
      <c r="C3475" s="214"/>
      <c r="D3475" s="215"/>
      <c r="E3475" s="215"/>
      <c r="F3475" s="215"/>
      <c r="G3475" s="215"/>
      <c r="H3475" s="89"/>
      <c r="I3475" s="90"/>
      <c r="J3475" s="12"/>
    </row>
    <row r="3476" spans="3:10" ht="21" hidden="1" customHeight="1" x14ac:dyDescent="0.25">
      <c r="C3476" s="214"/>
      <c r="D3476" s="215"/>
      <c r="E3476" s="215"/>
      <c r="F3476" s="215"/>
      <c r="G3476" s="215"/>
      <c r="H3476" s="89"/>
      <c r="I3476" s="90"/>
      <c r="J3476" s="12"/>
    </row>
    <row r="3477" spans="3:10" ht="21" hidden="1" customHeight="1" x14ac:dyDescent="0.25">
      <c r="C3477" s="214"/>
      <c r="D3477" s="215"/>
      <c r="E3477" s="215"/>
      <c r="F3477" s="215"/>
      <c r="G3477" s="215"/>
      <c r="H3477" s="89"/>
      <c r="I3477" s="90"/>
      <c r="J3477" s="12"/>
    </row>
    <row r="3478" spans="3:10" ht="21" hidden="1" customHeight="1" x14ac:dyDescent="0.25">
      <c r="C3478" s="214"/>
      <c r="D3478" s="215"/>
      <c r="E3478" s="215"/>
      <c r="F3478" s="215"/>
      <c r="G3478" s="215"/>
      <c r="H3478" s="89"/>
      <c r="I3478" s="90"/>
      <c r="J3478" s="12"/>
    </row>
    <row r="3479" spans="3:10" ht="21" hidden="1" customHeight="1" x14ac:dyDescent="0.25">
      <c r="C3479" s="214"/>
      <c r="D3479" s="215"/>
      <c r="E3479" s="215"/>
      <c r="F3479" s="215"/>
      <c r="G3479" s="215"/>
      <c r="H3479" s="89"/>
      <c r="I3479" s="90"/>
      <c r="J3479" s="12"/>
    </row>
    <row r="3480" spans="3:10" ht="21" hidden="1" customHeight="1" x14ac:dyDescent="0.25">
      <c r="C3480" s="214"/>
      <c r="D3480" s="215"/>
      <c r="E3480" s="215"/>
      <c r="F3480" s="215"/>
      <c r="G3480" s="215"/>
      <c r="H3480" s="89"/>
      <c r="I3480" s="90"/>
      <c r="J3480" s="12"/>
    </row>
    <row r="3481" spans="3:10" ht="21" hidden="1" customHeight="1" x14ac:dyDescent="0.25">
      <c r="C3481" s="214"/>
      <c r="D3481" s="215"/>
      <c r="E3481" s="215"/>
      <c r="F3481" s="215"/>
      <c r="G3481" s="215"/>
      <c r="H3481" s="89"/>
      <c r="I3481" s="90"/>
      <c r="J3481" s="12"/>
    </row>
    <row r="3482" spans="3:10" ht="21" hidden="1" customHeight="1" x14ac:dyDescent="0.25">
      <c r="C3482" s="214"/>
      <c r="D3482" s="215"/>
      <c r="E3482" s="215"/>
      <c r="F3482" s="215"/>
      <c r="G3482" s="215"/>
      <c r="H3482" s="89"/>
      <c r="I3482" s="90"/>
      <c r="J3482" s="12"/>
    </row>
    <row r="3483" spans="3:10" ht="21" hidden="1" customHeight="1" x14ac:dyDescent="0.25">
      <c r="C3483" s="214"/>
      <c r="D3483" s="215"/>
      <c r="E3483" s="215"/>
      <c r="F3483" s="215"/>
      <c r="G3483" s="215"/>
      <c r="H3483" s="89"/>
      <c r="I3483" s="90"/>
      <c r="J3483" s="12"/>
    </row>
    <row r="3484" spans="3:10" ht="21" hidden="1" customHeight="1" x14ac:dyDescent="0.25">
      <c r="C3484" s="214"/>
      <c r="D3484" s="215"/>
      <c r="E3484" s="215"/>
      <c r="F3484" s="215"/>
      <c r="G3484" s="215"/>
      <c r="H3484" s="89"/>
      <c r="I3484" s="90"/>
      <c r="J3484" s="12"/>
    </row>
    <row r="3485" spans="3:10" ht="21" hidden="1" customHeight="1" x14ac:dyDescent="0.25">
      <c r="C3485" s="214"/>
      <c r="D3485" s="215"/>
      <c r="E3485" s="215"/>
      <c r="F3485" s="215"/>
      <c r="G3485" s="215"/>
      <c r="H3485" s="89"/>
      <c r="I3485" s="90"/>
      <c r="J3485" s="12"/>
    </row>
    <row r="3486" spans="3:10" ht="21" hidden="1" customHeight="1" x14ac:dyDescent="0.25">
      <c r="C3486" s="214"/>
      <c r="D3486" s="215"/>
      <c r="E3486" s="215"/>
      <c r="F3486" s="215"/>
      <c r="G3486" s="215"/>
      <c r="H3486" s="89"/>
      <c r="I3486" s="90"/>
      <c r="J3486" s="12"/>
    </row>
    <row r="3487" spans="3:10" ht="21" hidden="1" customHeight="1" x14ac:dyDescent="0.25">
      <c r="C3487" s="214"/>
      <c r="D3487" s="215"/>
      <c r="E3487" s="215"/>
      <c r="F3487" s="215"/>
      <c r="G3487" s="215"/>
      <c r="H3487" s="89"/>
      <c r="I3487" s="90"/>
      <c r="J3487" s="12"/>
    </row>
    <row r="3488" spans="3:10" ht="21" hidden="1" customHeight="1" x14ac:dyDescent="0.25">
      <c r="C3488" s="214"/>
      <c r="D3488" s="215"/>
      <c r="E3488" s="215"/>
      <c r="F3488" s="215"/>
      <c r="G3488" s="215"/>
      <c r="H3488" s="89"/>
      <c r="I3488" s="90"/>
      <c r="J3488" s="12"/>
    </row>
    <row r="3489" spans="3:10" ht="21" hidden="1" customHeight="1" x14ac:dyDescent="0.25">
      <c r="C3489" s="214"/>
      <c r="D3489" s="215"/>
      <c r="E3489" s="215"/>
      <c r="F3489" s="215"/>
      <c r="G3489" s="215"/>
      <c r="H3489" s="89"/>
      <c r="I3489" s="90"/>
      <c r="J3489" s="12"/>
    </row>
    <row r="3490" spans="3:10" ht="21" hidden="1" customHeight="1" x14ac:dyDescent="0.25">
      <c r="C3490" s="214"/>
      <c r="D3490" s="215"/>
      <c r="E3490" s="215"/>
      <c r="F3490" s="215"/>
      <c r="G3490" s="215"/>
      <c r="H3490" s="89"/>
      <c r="I3490" s="90"/>
      <c r="J3490" s="12"/>
    </row>
    <row r="3491" spans="3:10" ht="21" hidden="1" customHeight="1" x14ac:dyDescent="0.25">
      <c r="C3491" s="214"/>
      <c r="D3491" s="215"/>
      <c r="E3491" s="215"/>
      <c r="F3491" s="215"/>
      <c r="G3491" s="215"/>
      <c r="H3491" s="89"/>
      <c r="I3491" s="90"/>
      <c r="J3491" s="12"/>
    </row>
    <row r="3492" spans="3:10" ht="21" hidden="1" customHeight="1" x14ac:dyDescent="0.25">
      <c r="C3492" s="214"/>
      <c r="D3492" s="215"/>
      <c r="E3492" s="215"/>
      <c r="F3492" s="215"/>
      <c r="G3492" s="215"/>
      <c r="H3492" s="89"/>
      <c r="I3492" s="90"/>
      <c r="J3492" s="12"/>
    </row>
    <row r="3493" spans="3:10" ht="21" hidden="1" customHeight="1" x14ac:dyDescent="0.25">
      <c r="C3493" s="214"/>
      <c r="D3493" s="215"/>
      <c r="E3493" s="215"/>
      <c r="F3493" s="215"/>
      <c r="G3493" s="215"/>
      <c r="H3493" s="89"/>
      <c r="I3493" s="90"/>
      <c r="J3493" s="12"/>
    </row>
    <row r="3494" spans="3:10" ht="21" hidden="1" customHeight="1" x14ac:dyDescent="0.25">
      <c r="C3494" s="214"/>
      <c r="D3494" s="215"/>
      <c r="E3494" s="215"/>
      <c r="F3494" s="215"/>
      <c r="G3494" s="215"/>
      <c r="H3494" s="89"/>
      <c r="I3494" s="90"/>
      <c r="J3494" s="12"/>
    </row>
    <row r="3495" spans="3:10" ht="21" hidden="1" customHeight="1" x14ac:dyDescent="0.25">
      <c r="C3495" s="214"/>
      <c r="D3495" s="215"/>
      <c r="E3495" s="215"/>
      <c r="F3495" s="215"/>
      <c r="G3495" s="215"/>
      <c r="H3495" s="89"/>
      <c r="I3495" s="90"/>
      <c r="J3495" s="12"/>
    </row>
    <row r="3496" spans="3:10" ht="21" hidden="1" customHeight="1" x14ac:dyDescent="0.25">
      <c r="C3496" s="214"/>
      <c r="D3496" s="215"/>
      <c r="E3496" s="215"/>
      <c r="F3496" s="215"/>
      <c r="G3496" s="215"/>
      <c r="H3496" s="89"/>
      <c r="I3496" s="90"/>
      <c r="J3496" s="12"/>
    </row>
    <row r="3497" spans="3:10" ht="21" hidden="1" customHeight="1" x14ac:dyDescent="0.25">
      <c r="C3497" s="214"/>
      <c r="D3497" s="215"/>
      <c r="E3497" s="215"/>
      <c r="F3497" s="215"/>
      <c r="G3497" s="215"/>
      <c r="H3497" s="89"/>
      <c r="I3497" s="90"/>
      <c r="J3497" s="12"/>
    </row>
    <row r="3498" spans="3:10" ht="21" hidden="1" customHeight="1" x14ac:dyDescent="0.25">
      <c r="C3498" s="214"/>
      <c r="D3498" s="215"/>
      <c r="E3498" s="215"/>
      <c r="F3498" s="215"/>
      <c r="G3498" s="215"/>
      <c r="H3498" s="89"/>
      <c r="I3498" s="90"/>
      <c r="J3498" s="12"/>
    </row>
    <row r="3499" spans="3:10" ht="21" hidden="1" customHeight="1" x14ac:dyDescent="0.25">
      <c r="C3499" s="214"/>
      <c r="D3499" s="215"/>
      <c r="E3499" s="215"/>
      <c r="F3499" s="215"/>
      <c r="G3499" s="215"/>
      <c r="H3499" s="89"/>
      <c r="I3499" s="90"/>
      <c r="J3499" s="12"/>
    </row>
    <row r="3500" spans="3:10" ht="21" hidden="1" customHeight="1" x14ac:dyDescent="0.25">
      <c r="C3500" s="214"/>
      <c r="D3500" s="215"/>
      <c r="E3500" s="215"/>
      <c r="F3500" s="215"/>
      <c r="G3500" s="215"/>
      <c r="H3500" s="89"/>
      <c r="I3500" s="90"/>
      <c r="J3500" s="12"/>
    </row>
    <row r="3501" spans="3:10" ht="21" hidden="1" customHeight="1" x14ac:dyDescent="0.25">
      <c r="C3501" s="214"/>
      <c r="D3501" s="215"/>
      <c r="E3501" s="215"/>
      <c r="F3501" s="215"/>
      <c r="G3501" s="215"/>
      <c r="H3501" s="89"/>
      <c r="I3501" s="90"/>
      <c r="J3501" s="12"/>
    </row>
    <row r="3502" spans="3:10" ht="21" hidden="1" customHeight="1" x14ac:dyDescent="0.25">
      <c r="C3502" s="214"/>
      <c r="D3502" s="215"/>
      <c r="E3502" s="215"/>
      <c r="F3502" s="215"/>
      <c r="G3502" s="215"/>
      <c r="H3502" s="89"/>
      <c r="I3502" s="90"/>
      <c r="J3502" s="12"/>
    </row>
    <row r="3503" spans="3:10" ht="21" hidden="1" customHeight="1" x14ac:dyDescent="0.25">
      <c r="C3503" s="214"/>
      <c r="D3503" s="215"/>
      <c r="E3503" s="215"/>
      <c r="F3503" s="215"/>
      <c r="G3503" s="215"/>
      <c r="H3503" s="89"/>
      <c r="I3503" s="90"/>
      <c r="J3503" s="12"/>
    </row>
    <row r="3504" spans="3:10" ht="21" hidden="1" customHeight="1" x14ac:dyDescent="0.25">
      <c r="C3504" s="214"/>
      <c r="D3504" s="215"/>
      <c r="E3504" s="215"/>
      <c r="F3504" s="215"/>
      <c r="G3504" s="215"/>
      <c r="H3504" s="89"/>
      <c r="I3504" s="90"/>
      <c r="J3504" s="12"/>
    </row>
    <row r="3505" spans="3:10" ht="21" hidden="1" customHeight="1" x14ac:dyDescent="0.25">
      <c r="C3505" s="214"/>
      <c r="D3505" s="215"/>
      <c r="E3505" s="215"/>
      <c r="F3505" s="215"/>
      <c r="G3505" s="215"/>
      <c r="H3505" s="89"/>
      <c r="I3505" s="90"/>
      <c r="J3505" s="12"/>
    </row>
    <row r="3506" spans="3:10" ht="21" hidden="1" customHeight="1" x14ac:dyDescent="0.25">
      <c r="C3506" s="214"/>
      <c r="D3506" s="215"/>
      <c r="E3506" s="215"/>
      <c r="F3506" s="215"/>
      <c r="G3506" s="215"/>
      <c r="H3506" s="89"/>
      <c r="I3506" s="90"/>
      <c r="J3506" s="12"/>
    </row>
    <row r="3507" spans="3:10" ht="21" hidden="1" customHeight="1" x14ac:dyDescent="0.25">
      <c r="C3507" s="214"/>
      <c r="D3507" s="215"/>
      <c r="E3507" s="215"/>
      <c r="F3507" s="215"/>
      <c r="G3507" s="215"/>
      <c r="H3507" s="89"/>
      <c r="I3507" s="90"/>
      <c r="J3507" s="12"/>
    </row>
    <row r="3508" spans="3:10" ht="21" hidden="1" customHeight="1" x14ac:dyDescent="0.25">
      <c r="C3508" s="214"/>
      <c r="D3508" s="215"/>
      <c r="E3508" s="215"/>
      <c r="F3508" s="215"/>
      <c r="G3508" s="215"/>
      <c r="H3508" s="89"/>
      <c r="I3508" s="90"/>
      <c r="J3508" s="12"/>
    </row>
    <row r="3509" spans="3:10" ht="21" hidden="1" customHeight="1" x14ac:dyDescent="0.25">
      <c r="C3509" s="214"/>
      <c r="D3509" s="215"/>
      <c r="E3509" s="215"/>
      <c r="F3509" s="215"/>
      <c r="G3509" s="215"/>
      <c r="H3509" s="89"/>
      <c r="I3509" s="90"/>
      <c r="J3509" s="12"/>
    </row>
    <row r="3510" spans="3:10" ht="21" hidden="1" customHeight="1" x14ac:dyDescent="0.25">
      <c r="C3510" s="214"/>
      <c r="D3510" s="215"/>
      <c r="E3510" s="215"/>
      <c r="F3510" s="215"/>
      <c r="G3510" s="215"/>
      <c r="H3510" s="89"/>
      <c r="I3510" s="90"/>
      <c r="J3510" s="12"/>
    </row>
    <row r="3511" spans="3:10" ht="21" hidden="1" customHeight="1" x14ac:dyDescent="0.25">
      <c r="C3511" s="214"/>
      <c r="D3511" s="215"/>
      <c r="E3511" s="215"/>
      <c r="F3511" s="215"/>
      <c r="G3511" s="215"/>
      <c r="H3511" s="89"/>
      <c r="I3511" s="90"/>
      <c r="J3511" s="12"/>
    </row>
    <row r="3512" spans="3:10" ht="21" hidden="1" customHeight="1" x14ac:dyDescent="0.25">
      <c r="C3512" s="214"/>
      <c r="D3512" s="215"/>
      <c r="E3512" s="215"/>
      <c r="F3512" s="215"/>
      <c r="G3512" s="215"/>
      <c r="H3512" s="89"/>
      <c r="I3512" s="90"/>
      <c r="J3512" s="12"/>
    </row>
    <row r="3513" spans="3:10" ht="21" hidden="1" customHeight="1" x14ac:dyDescent="0.25">
      <c r="C3513" s="214"/>
      <c r="D3513" s="215"/>
      <c r="E3513" s="215"/>
      <c r="F3513" s="215"/>
      <c r="G3513" s="215"/>
      <c r="H3513" s="89"/>
      <c r="I3513" s="90"/>
      <c r="J3513" s="12"/>
    </row>
    <row r="3514" spans="3:10" ht="21" hidden="1" customHeight="1" x14ac:dyDescent="0.25">
      <c r="C3514" s="214"/>
      <c r="D3514" s="215"/>
      <c r="E3514" s="215"/>
      <c r="F3514" s="215"/>
      <c r="G3514" s="215"/>
      <c r="H3514" s="89"/>
      <c r="I3514" s="90"/>
      <c r="J3514" s="12"/>
    </row>
    <row r="3515" spans="3:10" ht="21" hidden="1" customHeight="1" x14ac:dyDescent="0.25">
      <c r="C3515" s="214"/>
      <c r="D3515" s="215"/>
      <c r="E3515" s="215"/>
      <c r="F3515" s="215"/>
      <c r="G3515" s="215"/>
      <c r="H3515" s="89"/>
      <c r="I3515" s="90"/>
      <c r="J3515" s="12"/>
    </row>
    <row r="3516" spans="3:10" ht="21" hidden="1" customHeight="1" x14ac:dyDescent="0.25">
      <c r="C3516" s="214"/>
      <c r="D3516" s="215"/>
      <c r="E3516" s="215"/>
      <c r="F3516" s="215"/>
      <c r="G3516" s="215"/>
      <c r="H3516" s="89"/>
      <c r="I3516" s="90"/>
      <c r="J3516" s="12"/>
    </row>
    <row r="3517" spans="3:10" ht="21" hidden="1" customHeight="1" x14ac:dyDescent="0.25">
      <c r="C3517" s="214"/>
      <c r="D3517" s="215"/>
      <c r="E3517" s="215"/>
      <c r="F3517" s="215"/>
      <c r="G3517" s="215"/>
      <c r="H3517" s="89"/>
      <c r="I3517" s="90"/>
      <c r="J3517" s="12"/>
    </row>
    <row r="3518" spans="3:10" ht="21" hidden="1" customHeight="1" x14ac:dyDescent="0.25">
      <c r="C3518" s="214"/>
      <c r="D3518" s="215"/>
      <c r="E3518" s="215"/>
      <c r="F3518" s="215"/>
      <c r="G3518" s="215"/>
      <c r="H3518" s="89"/>
      <c r="I3518" s="90"/>
      <c r="J3518" s="12"/>
    </row>
    <row r="3519" spans="3:10" ht="21" hidden="1" customHeight="1" x14ac:dyDescent="0.25">
      <c r="C3519" s="214"/>
      <c r="D3519" s="215"/>
      <c r="E3519" s="215"/>
      <c r="F3519" s="215"/>
      <c r="G3519" s="215"/>
      <c r="H3519" s="89"/>
      <c r="I3519" s="90"/>
      <c r="J3519" s="12"/>
    </row>
    <row r="3520" spans="3:10" ht="21" hidden="1" customHeight="1" x14ac:dyDescent="0.25">
      <c r="C3520" s="214"/>
      <c r="D3520" s="215"/>
      <c r="E3520" s="215"/>
      <c r="F3520" s="215"/>
      <c r="G3520" s="215"/>
      <c r="H3520" s="89"/>
      <c r="I3520" s="90"/>
      <c r="J3520" s="12"/>
    </row>
    <row r="3521" spans="3:10" ht="21" hidden="1" customHeight="1" x14ac:dyDescent="0.25">
      <c r="C3521" s="214"/>
      <c r="D3521" s="215"/>
      <c r="E3521" s="215"/>
      <c r="F3521" s="215"/>
      <c r="G3521" s="215"/>
      <c r="H3521" s="89"/>
      <c r="I3521" s="90"/>
      <c r="J3521" s="12"/>
    </row>
    <row r="3522" spans="3:10" ht="21" hidden="1" customHeight="1" x14ac:dyDescent="0.25">
      <c r="C3522" s="214"/>
      <c r="D3522" s="215"/>
      <c r="E3522" s="215"/>
      <c r="F3522" s="215"/>
      <c r="G3522" s="215"/>
      <c r="H3522" s="89"/>
      <c r="I3522" s="90"/>
      <c r="J3522" s="12"/>
    </row>
    <row r="3523" spans="3:10" ht="21" hidden="1" customHeight="1" x14ac:dyDescent="0.25">
      <c r="C3523" s="214"/>
      <c r="D3523" s="215"/>
      <c r="E3523" s="215"/>
      <c r="F3523" s="215"/>
      <c r="G3523" s="215"/>
      <c r="H3523" s="89"/>
      <c r="I3523" s="90"/>
      <c r="J3523" s="12"/>
    </row>
    <row r="3524" spans="3:10" ht="21" hidden="1" customHeight="1" x14ac:dyDescent="0.25">
      <c r="C3524" s="214"/>
      <c r="D3524" s="215"/>
      <c r="E3524" s="215"/>
      <c r="F3524" s="215"/>
      <c r="G3524" s="215"/>
      <c r="H3524" s="89"/>
      <c r="I3524" s="90"/>
      <c r="J3524" s="12"/>
    </row>
    <row r="3525" spans="3:10" ht="21" hidden="1" customHeight="1" x14ac:dyDescent="0.25">
      <c r="C3525" s="214"/>
      <c r="D3525" s="215"/>
      <c r="E3525" s="215"/>
      <c r="F3525" s="215"/>
      <c r="G3525" s="215"/>
      <c r="H3525" s="89"/>
      <c r="I3525" s="90"/>
      <c r="J3525" s="12"/>
    </row>
    <row r="3526" spans="3:10" ht="21" hidden="1" customHeight="1" x14ac:dyDescent="0.25">
      <c r="C3526" s="214"/>
      <c r="D3526" s="215"/>
      <c r="E3526" s="215"/>
      <c r="F3526" s="215"/>
      <c r="G3526" s="215"/>
      <c r="H3526" s="89"/>
      <c r="I3526" s="90"/>
      <c r="J3526" s="12"/>
    </row>
    <row r="3527" spans="3:10" ht="21" hidden="1" customHeight="1" x14ac:dyDescent="0.25">
      <c r="C3527" s="214"/>
      <c r="D3527" s="215"/>
      <c r="E3527" s="215"/>
      <c r="F3527" s="215"/>
      <c r="G3527" s="215"/>
      <c r="H3527" s="89"/>
      <c r="I3527" s="90"/>
      <c r="J3527" s="12"/>
    </row>
    <row r="3528" spans="3:10" ht="21" hidden="1" customHeight="1" x14ac:dyDescent="0.25">
      <c r="C3528" s="214"/>
      <c r="D3528" s="215"/>
      <c r="E3528" s="215"/>
      <c r="F3528" s="215"/>
      <c r="G3528" s="215"/>
      <c r="H3528" s="89"/>
      <c r="I3528" s="90"/>
      <c r="J3528" s="12"/>
    </row>
    <row r="3529" spans="3:10" ht="21" hidden="1" customHeight="1" x14ac:dyDescent="0.25">
      <c r="C3529" s="214"/>
      <c r="D3529" s="215"/>
      <c r="E3529" s="215"/>
      <c r="F3529" s="215"/>
      <c r="G3529" s="215"/>
      <c r="H3529" s="89"/>
      <c r="I3529" s="90"/>
      <c r="J3529" s="12"/>
    </row>
    <row r="3530" spans="3:10" ht="21" hidden="1" customHeight="1" x14ac:dyDescent="0.25">
      <c r="C3530" s="214"/>
      <c r="D3530" s="215"/>
      <c r="E3530" s="215"/>
      <c r="F3530" s="215"/>
      <c r="G3530" s="215"/>
      <c r="H3530" s="89"/>
      <c r="I3530" s="90"/>
      <c r="J3530" s="12"/>
    </row>
    <row r="3531" spans="3:10" ht="21" hidden="1" customHeight="1" x14ac:dyDescent="0.25">
      <c r="C3531" s="214"/>
      <c r="D3531" s="215"/>
      <c r="E3531" s="215"/>
      <c r="F3531" s="215"/>
      <c r="G3531" s="215"/>
      <c r="H3531" s="89"/>
      <c r="I3531" s="90"/>
      <c r="J3531" s="12"/>
    </row>
    <row r="3532" spans="3:10" ht="21" hidden="1" customHeight="1" x14ac:dyDescent="0.25">
      <c r="C3532" s="214"/>
      <c r="D3532" s="215"/>
      <c r="E3532" s="215"/>
      <c r="F3532" s="215"/>
      <c r="G3532" s="215"/>
      <c r="H3532" s="89"/>
      <c r="I3532" s="90"/>
      <c r="J3532" s="12"/>
    </row>
    <row r="3533" spans="3:10" ht="21" hidden="1" customHeight="1" x14ac:dyDescent="0.25">
      <c r="C3533" s="214"/>
      <c r="D3533" s="215"/>
      <c r="E3533" s="215"/>
      <c r="F3533" s="215"/>
      <c r="G3533" s="215"/>
      <c r="H3533" s="89"/>
      <c r="I3533" s="90"/>
      <c r="J3533" s="12"/>
    </row>
    <row r="3534" spans="3:10" ht="21" hidden="1" customHeight="1" x14ac:dyDescent="0.25">
      <c r="C3534" s="214"/>
      <c r="D3534" s="215"/>
      <c r="E3534" s="215"/>
      <c r="F3534" s="215"/>
      <c r="G3534" s="215"/>
      <c r="H3534" s="89"/>
      <c r="I3534" s="90"/>
      <c r="J3534" s="12"/>
    </row>
    <row r="3535" spans="3:10" ht="21" hidden="1" customHeight="1" x14ac:dyDescent="0.25">
      <c r="C3535" s="214"/>
      <c r="D3535" s="215"/>
      <c r="E3535" s="215"/>
      <c r="F3535" s="215"/>
      <c r="G3535" s="215"/>
      <c r="H3535" s="89"/>
      <c r="I3535" s="90"/>
      <c r="J3535" s="12"/>
    </row>
    <row r="3536" spans="3:10" ht="21" hidden="1" customHeight="1" x14ac:dyDescent="0.25">
      <c r="C3536" s="214"/>
      <c r="D3536" s="215"/>
      <c r="E3536" s="215"/>
      <c r="F3536" s="215"/>
      <c r="G3536" s="215"/>
      <c r="H3536" s="89"/>
      <c r="I3536" s="90"/>
      <c r="J3536" s="12"/>
    </row>
    <row r="3537" spans="3:10" ht="21" hidden="1" customHeight="1" x14ac:dyDescent="0.25">
      <c r="C3537" s="214"/>
      <c r="D3537" s="215"/>
      <c r="E3537" s="215"/>
      <c r="F3537" s="215"/>
      <c r="G3537" s="215"/>
      <c r="H3537" s="89"/>
      <c r="I3537" s="90"/>
      <c r="J3537" s="12"/>
    </row>
    <row r="3538" spans="3:10" ht="21" hidden="1" customHeight="1" x14ac:dyDescent="0.25">
      <c r="C3538" s="214"/>
      <c r="D3538" s="215"/>
      <c r="E3538" s="215"/>
      <c r="F3538" s="215"/>
      <c r="G3538" s="215"/>
      <c r="H3538" s="89"/>
      <c r="I3538" s="90"/>
      <c r="J3538" s="12"/>
    </row>
    <row r="3539" spans="3:10" ht="21" hidden="1" customHeight="1" x14ac:dyDescent="0.25">
      <c r="C3539" s="214"/>
      <c r="D3539" s="215"/>
      <c r="E3539" s="215"/>
      <c r="F3539" s="215"/>
      <c r="G3539" s="215"/>
      <c r="H3539" s="89"/>
      <c r="I3539" s="90"/>
      <c r="J3539" s="12"/>
    </row>
    <row r="3540" spans="3:10" ht="21" hidden="1" customHeight="1" x14ac:dyDescent="0.25">
      <c r="C3540" s="214"/>
      <c r="D3540" s="215"/>
      <c r="E3540" s="215"/>
      <c r="F3540" s="215"/>
      <c r="G3540" s="215"/>
      <c r="H3540" s="89"/>
      <c r="I3540" s="90"/>
      <c r="J3540" s="12"/>
    </row>
    <row r="3541" spans="3:10" ht="21" hidden="1" customHeight="1" x14ac:dyDescent="0.25">
      <c r="C3541" s="214"/>
      <c r="D3541" s="215"/>
      <c r="E3541" s="215"/>
      <c r="F3541" s="215"/>
      <c r="G3541" s="215"/>
      <c r="H3541" s="89"/>
      <c r="I3541" s="90"/>
      <c r="J3541" s="12"/>
    </row>
    <row r="3542" spans="3:10" ht="21" hidden="1" customHeight="1" x14ac:dyDescent="0.25">
      <c r="C3542" s="214"/>
      <c r="D3542" s="215"/>
      <c r="E3542" s="215"/>
      <c r="F3542" s="215"/>
      <c r="G3542" s="215"/>
      <c r="H3542" s="89"/>
      <c r="I3542" s="90"/>
      <c r="J3542" s="12"/>
    </row>
    <row r="3543" spans="3:10" ht="21" hidden="1" customHeight="1" x14ac:dyDescent="0.25">
      <c r="C3543" s="214"/>
      <c r="D3543" s="215"/>
      <c r="E3543" s="215"/>
      <c r="F3543" s="215"/>
      <c r="G3543" s="215"/>
      <c r="H3543" s="89"/>
      <c r="I3543" s="90"/>
      <c r="J3543" s="12"/>
    </row>
    <row r="3544" spans="3:10" ht="21" hidden="1" customHeight="1" x14ac:dyDescent="0.25">
      <c r="C3544" s="214"/>
      <c r="D3544" s="215"/>
      <c r="E3544" s="215"/>
      <c r="F3544" s="215"/>
      <c r="G3544" s="215"/>
      <c r="H3544" s="89"/>
      <c r="I3544" s="90"/>
      <c r="J3544" s="12"/>
    </row>
    <row r="3545" spans="3:10" ht="21" hidden="1" customHeight="1" x14ac:dyDescent="0.25">
      <c r="C3545" s="214"/>
      <c r="D3545" s="215"/>
      <c r="E3545" s="215"/>
      <c r="F3545" s="215"/>
      <c r="G3545" s="215"/>
      <c r="H3545" s="89"/>
      <c r="I3545" s="90"/>
      <c r="J3545" s="12"/>
    </row>
    <row r="3546" spans="3:10" ht="21" hidden="1" customHeight="1" x14ac:dyDescent="0.25">
      <c r="C3546" s="214"/>
      <c r="D3546" s="215"/>
      <c r="E3546" s="215"/>
      <c r="F3546" s="215"/>
      <c r="G3546" s="215"/>
      <c r="H3546" s="89"/>
      <c r="I3546" s="90"/>
      <c r="J3546" s="12"/>
    </row>
    <row r="3547" spans="3:10" ht="21" hidden="1" customHeight="1" x14ac:dyDescent="0.25">
      <c r="C3547" s="214"/>
      <c r="D3547" s="215"/>
      <c r="E3547" s="215"/>
      <c r="F3547" s="215"/>
      <c r="G3547" s="215"/>
      <c r="H3547" s="89"/>
      <c r="I3547" s="90"/>
      <c r="J3547" s="12"/>
    </row>
    <row r="3548" spans="3:10" ht="21" hidden="1" customHeight="1" x14ac:dyDescent="0.25">
      <c r="C3548" s="214"/>
      <c r="D3548" s="215"/>
      <c r="E3548" s="215"/>
      <c r="F3548" s="215"/>
      <c r="G3548" s="215"/>
      <c r="H3548" s="89"/>
      <c r="I3548" s="90"/>
      <c r="J3548" s="12"/>
    </row>
    <row r="3549" spans="3:10" ht="21" hidden="1" customHeight="1" x14ac:dyDescent="0.25">
      <c r="C3549" s="214"/>
      <c r="D3549" s="215"/>
      <c r="E3549" s="215"/>
      <c r="F3549" s="215"/>
      <c r="G3549" s="215"/>
      <c r="H3549" s="89"/>
      <c r="I3549" s="90"/>
      <c r="J3549" s="12"/>
    </row>
    <row r="3550" spans="3:10" ht="21" hidden="1" customHeight="1" x14ac:dyDescent="0.25">
      <c r="C3550" s="214"/>
      <c r="D3550" s="215"/>
      <c r="E3550" s="215"/>
      <c r="F3550" s="215"/>
      <c r="G3550" s="215"/>
      <c r="H3550" s="89"/>
      <c r="I3550" s="90"/>
      <c r="J3550" s="12"/>
    </row>
    <row r="3551" spans="3:10" ht="21" hidden="1" customHeight="1" x14ac:dyDescent="0.25">
      <c r="C3551" s="214"/>
      <c r="D3551" s="215"/>
      <c r="E3551" s="215"/>
      <c r="F3551" s="215"/>
      <c r="G3551" s="215"/>
      <c r="H3551" s="89"/>
      <c r="I3551" s="90"/>
      <c r="J3551" s="12"/>
    </row>
    <row r="3552" spans="3:10" ht="21" hidden="1" customHeight="1" x14ac:dyDescent="0.25">
      <c r="C3552" s="214"/>
      <c r="D3552" s="215"/>
      <c r="E3552" s="215"/>
      <c r="F3552" s="215"/>
      <c r="G3552" s="215"/>
      <c r="H3552" s="89"/>
      <c r="I3552" s="90"/>
      <c r="J3552" s="12"/>
    </row>
    <row r="3553" spans="3:10" ht="21" hidden="1" customHeight="1" x14ac:dyDescent="0.25">
      <c r="C3553" s="214"/>
      <c r="D3553" s="215"/>
      <c r="E3553" s="215"/>
      <c r="F3553" s="215"/>
      <c r="G3553" s="215"/>
      <c r="H3553" s="89"/>
      <c r="I3553" s="90"/>
      <c r="J3553" s="12"/>
    </row>
    <row r="3554" spans="3:10" ht="21" hidden="1" customHeight="1" x14ac:dyDescent="0.25">
      <c r="C3554" s="214"/>
      <c r="D3554" s="215"/>
      <c r="E3554" s="215"/>
      <c r="F3554" s="215"/>
      <c r="G3554" s="215"/>
      <c r="H3554" s="89"/>
      <c r="I3554" s="90"/>
      <c r="J3554" s="12"/>
    </row>
    <row r="3555" spans="3:10" ht="21" hidden="1" customHeight="1" x14ac:dyDescent="0.25">
      <c r="C3555" s="214"/>
      <c r="D3555" s="215"/>
      <c r="E3555" s="215"/>
      <c r="F3555" s="215"/>
      <c r="G3555" s="215"/>
      <c r="H3555" s="89"/>
      <c r="I3555" s="90"/>
      <c r="J3555" s="12"/>
    </row>
    <row r="3556" spans="3:10" ht="21" hidden="1" customHeight="1" x14ac:dyDescent="0.25">
      <c r="C3556" s="214"/>
      <c r="D3556" s="215"/>
      <c r="E3556" s="215"/>
      <c r="F3556" s="215"/>
      <c r="G3556" s="215"/>
      <c r="H3556" s="89"/>
      <c r="I3556" s="90"/>
      <c r="J3556" s="12"/>
    </row>
    <row r="3557" spans="3:10" ht="21" hidden="1" customHeight="1" x14ac:dyDescent="0.25">
      <c r="C3557" s="214"/>
      <c r="D3557" s="215"/>
      <c r="E3557" s="215"/>
      <c r="F3557" s="215"/>
      <c r="G3557" s="215"/>
      <c r="H3557" s="89"/>
      <c r="I3557" s="90"/>
      <c r="J3557" s="12"/>
    </row>
    <row r="3558" spans="3:10" ht="21" hidden="1" customHeight="1" x14ac:dyDescent="0.25">
      <c r="C3558" s="214"/>
      <c r="D3558" s="215"/>
      <c r="E3558" s="215"/>
      <c r="F3558" s="215"/>
      <c r="G3558" s="215"/>
      <c r="H3558" s="89"/>
      <c r="I3558" s="90"/>
      <c r="J3558" s="12"/>
    </row>
    <row r="3559" spans="3:10" ht="21" hidden="1" customHeight="1" x14ac:dyDescent="0.25">
      <c r="C3559" s="214"/>
      <c r="D3559" s="215"/>
      <c r="E3559" s="215"/>
      <c r="F3559" s="215"/>
      <c r="G3559" s="215"/>
      <c r="H3559" s="89"/>
      <c r="I3559" s="90"/>
      <c r="J3559" s="12"/>
    </row>
    <row r="3560" spans="3:10" ht="21" hidden="1" customHeight="1" x14ac:dyDescent="0.25">
      <c r="C3560" s="214"/>
      <c r="D3560" s="215"/>
      <c r="E3560" s="215"/>
      <c r="F3560" s="215"/>
      <c r="G3560" s="215"/>
      <c r="H3560" s="89"/>
      <c r="I3560" s="90"/>
      <c r="J3560" s="12"/>
    </row>
    <row r="3561" spans="3:10" ht="21" hidden="1" customHeight="1" x14ac:dyDescent="0.25">
      <c r="C3561" s="214"/>
      <c r="D3561" s="215"/>
      <c r="E3561" s="215"/>
      <c r="F3561" s="215"/>
      <c r="G3561" s="215"/>
      <c r="H3561" s="89"/>
      <c r="I3561" s="90"/>
      <c r="J3561" s="12"/>
    </row>
    <row r="3562" spans="3:10" ht="21" hidden="1" customHeight="1" x14ac:dyDescent="0.25">
      <c r="C3562" s="214"/>
      <c r="D3562" s="215"/>
      <c r="E3562" s="215"/>
      <c r="F3562" s="215"/>
      <c r="G3562" s="215"/>
      <c r="H3562" s="89"/>
      <c r="I3562" s="90"/>
      <c r="J3562" s="12"/>
    </row>
    <row r="3563" spans="3:10" ht="21" hidden="1" customHeight="1" x14ac:dyDescent="0.25">
      <c r="C3563" s="214"/>
      <c r="D3563" s="215"/>
      <c r="E3563" s="215"/>
      <c r="F3563" s="215"/>
      <c r="G3563" s="215"/>
      <c r="H3563" s="89"/>
      <c r="I3563" s="90"/>
      <c r="J3563" s="12"/>
    </row>
    <row r="3564" spans="3:10" ht="21" hidden="1" customHeight="1" x14ac:dyDescent="0.25">
      <c r="C3564" s="214"/>
      <c r="D3564" s="215"/>
      <c r="E3564" s="215"/>
      <c r="F3564" s="215"/>
      <c r="G3564" s="215"/>
      <c r="H3564" s="89"/>
      <c r="I3564" s="90"/>
      <c r="J3564" s="12"/>
    </row>
    <row r="3565" spans="3:10" ht="21" hidden="1" customHeight="1" x14ac:dyDescent="0.25">
      <c r="C3565" s="214"/>
      <c r="D3565" s="215"/>
      <c r="E3565" s="215"/>
      <c r="F3565" s="215"/>
      <c r="G3565" s="215"/>
      <c r="H3565" s="89"/>
      <c r="I3565" s="90"/>
      <c r="J3565" s="12"/>
    </row>
    <row r="3566" spans="3:10" ht="21" hidden="1" customHeight="1" x14ac:dyDescent="0.25">
      <c r="C3566" s="214"/>
      <c r="D3566" s="215"/>
      <c r="E3566" s="215"/>
      <c r="F3566" s="215"/>
      <c r="G3566" s="215"/>
      <c r="H3566" s="89"/>
      <c r="I3566" s="90"/>
      <c r="J3566" s="12"/>
    </row>
    <row r="3567" spans="3:10" ht="21" hidden="1" customHeight="1" x14ac:dyDescent="0.25">
      <c r="C3567" s="214"/>
      <c r="D3567" s="215"/>
      <c r="E3567" s="215"/>
      <c r="F3567" s="215"/>
      <c r="G3567" s="215"/>
      <c r="H3567" s="89"/>
      <c r="I3567" s="90"/>
      <c r="J3567" s="12"/>
    </row>
    <row r="3568" spans="3:10" ht="21" hidden="1" customHeight="1" x14ac:dyDescent="0.25">
      <c r="C3568" s="214"/>
      <c r="D3568" s="215"/>
      <c r="E3568" s="215"/>
      <c r="F3568" s="215"/>
      <c r="G3568" s="215"/>
      <c r="H3568" s="89"/>
      <c r="I3568" s="90"/>
      <c r="J3568" s="12"/>
    </row>
    <row r="3569" spans="3:10" ht="21" hidden="1" customHeight="1" x14ac:dyDescent="0.25">
      <c r="C3569" s="214"/>
      <c r="D3569" s="215"/>
      <c r="E3569" s="215"/>
      <c r="F3569" s="215"/>
      <c r="G3569" s="215"/>
      <c r="H3569" s="89"/>
      <c r="I3569" s="90"/>
      <c r="J3569" s="12"/>
    </row>
    <row r="3570" spans="3:10" ht="21" hidden="1" customHeight="1" x14ac:dyDescent="0.25">
      <c r="C3570" s="214"/>
      <c r="D3570" s="215"/>
      <c r="E3570" s="215"/>
      <c r="F3570" s="215"/>
      <c r="G3570" s="215"/>
      <c r="H3570" s="89"/>
      <c r="I3570" s="90"/>
      <c r="J3570" s="12"/>
    </row>
    <row r="3571" spans="3:10" ht="21" hidden="1" customHeight="1" x14ac:dyDescent="0.25">
      <c r="C3571" s="214"/>
      <c r="D3571" s="215"/>
      <c r="E3571" s="215"/>
      <c r="F3571" s="215"/>
      <c r="G3571" s="215"/>
      <c r="H3571" s="89"/>
      <c r="I3571" s="90"/>
      <c r="J3571" s="12"/>
    </row>
    <row r="3572" spans="3:10" ht="21" hidden="1" customHeight="1" x14ac:dyDescent="0.25">
      <c r="C3572" s="214"/>
      <c r="D3572" s="215"/>
      <c r="E3572" s="215"/>
      <c r="F3572" s="215"/>
      <c r="G3572" s="215"/>
      <c r="H3572" s="89"/>
      <c r="I3572" s="90"/>
      <c r="J3572" s="12"/>
    </row>
    <row r="3573" spans="3:10" ht="21" hidden="1" customHeight="1" x14ac:dyDescent="0.25">
      <c r="C3573" s="214"/>
      <c r="D3573" s="215"/>
      <c r="E3573" s="215"/>
      <c r="F3573" s="215"/>
      <c r="G3573" s="215"/>
      <c r="H3573" s="89"/>
      <c r="I3573" s="90"/>
      <c r="J3573" s="12"/>
    </row>
    <row r="3574" spans="3:10" ht="21" hidden="1" customHeight="1" x14ac:dyDescent="0.25">
      <c r="C3574" s="214"/>
      <c r="D3574" s="215"/>
      <c r="E3574" s="215"/>
      <c r="F3574" s="215"/>
      <c r="G3574" s="215"/>
      <c r="H3574" s="89"/>
      <c r="I3574" s="90"/>
      <c r="J3574" s="12"/>
    </row>
    <row r="3575" spans="3:10" ht="21" hidden="1" customHeight="1" x14ac:dyDescent="0.25">
      <c r="C3575" s="214"/>
      <c r="D3575" s="215"/>
      <c r="E3575" s="215"/>
      <c r="F3575" s="215"/>
      <c r="G3575" s="215"/>
      <c r="H3575" s="89"/>
      <c r="I3575" s="90"/>
      <c r="J3575" s="12"/>
    </row>
    <row r="3576" spans="3:10" ht="21" hidden="1" customHeight="1" x14ac:dyDescent="0.25">
      <c r="C3576" s="214"/>
      <c r="D3576" s="215"/>
      <c r="E3576" s="215"/>
      <c r="F3576" s="215"/>
      <c r="G3576" s="215"/>
      <c r="H3576" s="89"/>
      <c r="I3576" s="90"/>
      <c r="J3576" s="12"/>
    </row>
    <row r="3577" spans="3:10" ht="21" hidden="1" customHeight="1" x14ac:dyDescent="0.25">
      <c r="C3577" s="214"/>
      <c r="D3577" s="215"/>
      <c r="E3577" s="215"/>
      <c r="F3577" s="215"/>
      <c r="G3577" s="215"/>
      <c r="H3577" s="89"/>
      <c r="I3577" s="90"/>
      <c r="J3577" s="12"/>
    </row>
    <row r="3578" spans="3:10" ht="21" hidden="1" customHeight="1" x14ac:dyDescent="0.25">
      <c r="C3578" s="214"/>
      <c r="D3578" s="215"/>
      <c r="E3578" s="215"/>
      <c r="F3578" s="215"/>
      <c r="G3578" s="215"/>
      <c r="H3578" s="89"/>
      <c r="I3578" s="90"/>
      <c r="J3578" s="12"/>
    </row>
    <row r="3579" spans="3:10" ht="21" hidden="1" customHeight="1" x14ac:dyDescent="0.25">
      <c r="C3579" s="214"/>
      <c r="D3579" s="215"/>
      <c r="E3579" s="215"/>
      <c r="F3579" s="215"/>
      <c r="G3579" s="215"/>
      <c r="H3579" s="89"/>
      <c r="I3579" s="90"/>
      <c r="J3579" s="12"/>
    </row>
    <row r="3580" spans="3:10" ht="21" hidden="1" customHeight="1" x14ac:dyDescent="0.25">
      <c r="C3580" s="214"/>
      <c r="D3580" s="215"/>
      <c r="E3580" s="215"/>
      <c r="F3580" s="215"/>
      <c r="G3580" s="215"/>
      <c r="H3580" s="89"/>
      <c r="I3580" s="90"/>
      <c r="J3580" s="12"/>
    </row>
    <row r="3581" spans="3:10" ht="21" hidden="1" customHeight="1" x14ac:dyDescent="0.25">
      <c r="C3581" s="214"/>
      <c r="D3581" s="215"/>
      <c r="E3581" s="215"/>
      <c r="F3581" s="215"/>
      <c r="G3581" s="215"/>
      <c r="H3581" s="89"/>
      <c r="I3581" s="90"/>
      <c r="J3581" s="12"/>
    </row>
    <row r="3582" spans="3:10" ht="21" hidden="1" customHeight="1" x14ac:dyDescent="0.25">
      <c r="C3582" s="214"/>
      <c r="D3582" s="215"/>
      <c r="E3582" s="215"/>
      <c r="F3582" s="215"/>
      <c r="G3582" s="215"/>
      <c r="H3582" s="89"/>
      <c r="I3582" s="90"/>
      <c r="J3582" s="12"/>
    </row>
    <row r="3583" spans="3:10" ht="21" hidden="1" customHeight="1" x14ac:dyDescent="0.25">
      <c r="C3583" s="214"/>
      <c r="D3583" s="215"/>
      <c r="E3583" s="215"/>
      <c r="F3583" s="215"/>
      <c r="G3583" s="215"/>
      <c r="H3583" s="89"/>
      <c r="I3583" s="90"/>
      <c r="J3583" s="12"/>
    </row>
    <row r="3584" spans="3:10" ht="21" hidden="1" customHeight="1" x14ac:dyDescent="0.25">
      <c r="C3584" s="214"/>
      <c r="D3584" s="215"/>
      <c r="E3584" s="215"/>
      <c r="F3584" s="215"/>
      <c r="G3584" s="215"/>
      <c r="H3584" s="89"/>
      <c r="I3584" s="90"/>
      <c r="J3584" s="12"/>
    </row>
    <row r="3585" spans="3:10" ht="21" hidden="1" customHeight="1" x14ac:dyDescent="0.25">
      <c r="C3585" s="214"/>
      <c r="D3585" s="215"/>
      <c r="E3585" s="215"/>
      <c r="F3585" s="215"/>
      <c r="G3585" s="215"/>
      <c r="H3585" s="89"/>
      <c r="I3585" s="90"/>
      <c r="J3585" s="12"/>
    </row>
    <row r="3586" spans="3:10" ht="21" hidden="1" customHeight="1" x14ac:dyDescent="0.25">
      <c r="C3586" s="214"/>
      <c r="D3586" s="215"/>
      <c r="E3586" s="215"/>
      <c r="F3586" s="215"/>
      <c r="G3586" s="215"/>
      <c r="H3586" s="89"/>
      <c r="I3586" s="90"/>
      <c r="J3586" s="12"/>
    </row>
    <row r="3587" spans="3:10" ht="21" hidden="1" customHeight="1" x14ac:dyDescent="0.25">
      <c r="C3587" s="214"/>
      <c r="D3587" s="215"/>
      <c r="E3587" s="215"/>
      <c r="F3587" s="215"/>
      <c r="G3587" s="215"/>
      <c r="H3587" s="89"/>
      <c r="I3587" s="90"/>
      <c r="J3587" s="12"/>
    </row>
    <row r="3588" spans="3:10" ht="21" hidden="1" customHeight="1" x14ac:dyDescent="0.25">
      <c r="C3588" s="214"/>
      <c r="D3588" s="215"/>
      <c r="E3588" s="215"/>
      <c r="F3588" s="215"/>
      <c r="G3588" s="215"/>
      <c r="H3588" s="89"/>
      <c r="I3588" s="90"/>
      <c r="J3588" s="12"/>
    </row>
    <row r="3589" spans="3:10" ht="21" hidden="1" customHeight="1" x14ac:dyDescent="0.25">
      <c r="C3589" s="214"/>
      <c r="D3589" s="215"/>
      <c r="E3589" s="215"/>
      <c r="F3589" s="215"/>
      <c r="G3589" s="215"/>
      <c r="H3589" s="89"/>
      <c r="I3589" s="90"/>
      <c r="J3589" s="12"/>
    </row>
    <row r="3590" spans="3:10" ht="21" hidden="1" customHeight="1" x14ac:dyDescent="0.25">
      <c r="C3590" s="214"/>
      <c r="D3590" s="215"/>
      <c r="E3590" s="215"/>
      <c r="F3590" s="215"/>
      <c r="G3590" s="215"/>
      <c r="H3590" s="89"/>
      <c r="I3590" s="90"/>
      <c r="J3590" s="12"/>
    </row>
    <row r="3591" spans="3:10" ht="21" hidden="1" customHeight="1" x14ac:dyDescent="0.25">
      <c r="C3591" s="214"/>
      <c r="D3591" s="215"/>
      <c r="E3591" s="215"/>
      <c r="F3591" s="215"/>
      <c r="G3591" s="215"/>
      <c r="H3591" s="89"/>
      <c r="I3591" s="90"/>
      <c r="J3591" s="12"/>
    </row>
    <row r="3592" spans="3:10" ht="21" hidden="1" customHeight="1" x14ac:dyDescent="0.25">
      <c r="C3592" s="214"/>
      <c r="D3592" s="215"/>
      <c r="E3592" s="215"/>
      <c r="F3592" s="215"/>
      <c r="G3592" s="215"/>
      <c r="H3592" s="89"/>
      <c r="I3592" s="90"/>
      <c r="J3592" s="12"/>
    </row>
    <row r="3593" spans="3:10" ht="21" hidden="1" customHeight="1" x14ac:dyDescent="0.25">
      <c r="C3593" s="214"/>
      <c r="D3593" s="215"/>
      <c r="E3593" s="215"/>
      <c r="F3593" s="215"/>
      <c r="G3593" s="215"/>
      <c r="H3593" s="89"/>
      <c r="I3593" s="90"/>
      <c r="J3593" s="12"/>
    </row>
    <row r="3594" spans="3:10" ht="21" hidden="1" customHeight="1" x14ac:dyDescent="0.25">
      <c r="C3594" s="214"/>
      <c r="D3594" s="215"/>
      <c r="E3594" s="215"/>
      <c r="F3594" s="215"/>
      <c r="G3594" s="215"/>
      <c r="H3594" s="89"/>
      <c r="I3594" s="90"/>
      <c r="J3594" s="12"/>
    </row>
    <row r="3595" spans="3:10" ht="21" hidden="1" customHeight="1" x14ac:dyDescent="0.25">
      <c r="C3595" s="214"/>
      <c r="D3595" s="215"/>
      <c r="E3595" s="215"/>
      <c r="F3595" s="215"/>
      <c r="G3595" s="215"/>
      <c r="H3595" s="89"/>
      <c r="I3595" s="90"/>
      <c r="J3595" s="12"/>
    </row>
    <row r="3596" spans="3:10" ht="21" hidden="1" customHeight="1" x14ac:dyDescent="0.25">
      <c r="C3596" s="214"/>
      <c r="D3596" s="215"/>
      <c r="E3596" s="215"/>
      <c r="F3596" s="215"/>
      <c r="G3596" s="215"/>
      <c r="H3596" s="89"/>
      <c r="I3596" s="90"/>
      <c r="J3596" s="12"/>
    </row>
    <row r="3597" spans="3:10" ht="21" hidden="1" customHeight="1" x14ac:dyDescent="0.25">
      <c r="C3597" s="214"/>
      <c r="D3597" s="215"/>
      <c r="E3597" s="215"/>
      <c r="F3597" s="215"/>
      <c r="G3597" s="215"/>
      <c r="H3597" s="89"/>
      <c r="I3597" s="90"/>
      <c r="J3597" s="12"/>
    </row>
    <row r="3598" spans="3:10" ht="21" hidden="1" customHeight="1" x14ac:dyDescent="0.25">
      <c r="C3598" s="214"/>
      <c r="D3598" s="215"/>
      <c r="E3598" s="215"/>
      <c r="F3598" s="215"/>
      <c r="G3598" s="215"/>
      <c r="H3598" s="89"/>
      <c r="I3598" s="90"/>
      <c r="J3598" s="12"/>
    </row>
    <row r="3599" spans="3:10" ht="21" hidden="1" customHeight="1" x14ac:dyDescent="0.25">
      <c r="C3599" s="214"/>
      <c r="D3599" s="215"/>
      <c r="E3599" s="215"/>
      <c r="F3599" s="215"/>
      <c r="G3599" s="215"/>
      <c r="H3599" s="89"/>
      <c r="I3599" s="90"/>
      <c r="J3599" s="12"/>
    </row>
    <row r="3600" spans="3:10" ht="21" hidden="1" customHeight="1" x14ac:dyDescent="0.25">
      <c r="C3600" s="214"/>
      <c r="D3600" s="215"/>
      <c r="E3600" s="215"/>
      <c r="F3600" s="215"/>
      <c r="G3600" s="215"/>
      <c r="H3600" s="89"/>
      <c r="I3600" s="90"/>
      <c r="J3600" s="12"/>
    </row>
    <row r="3601" spans="3:10" ht="21" hidden="1" customHeight="1" x14ac:dyDescent="0.25">
      <c r="C3601" s="214"/>
      <c r="D3601" s="215"/>
      <c r="E3601" s="215"/>
      <c r="F3601" s="215"/>
      <c r="G3601" s="215"/>
      <c r="H3601" s="89"/>
      <c r="I3601" s="90"/>
      <c r="J3601" s="12"/>
    </row>
    <row r="3602" spans="3:10" ht="21" hidden="1" customHeight="1" x14ac:dyDescent="0.25">
      <c r="C3602" s="214"/>
      <c r="D3602" s="215"/>
      <c r="E3602" s="215"/>
      <c r="F3602" s="215"/>
      <c r="G3602" s="215"/>
      <c r="H3602" s="89"/>
      <c r="I3602" s="90"/>
      <c r="J3602" s="12"/>
    </row>
    <row r="3603" spans="3:10" ht="21" hidden="1" customHeight="1" x14ac:dyDescent="0.25">
      <c r="C3603" s="214"/>
      <c r="D3603" s="215"/>
      <c r="E3603" s="215"/>
      <c r="F3603" s="215"/>
      <c r="G3603" s="215"/>
      <c r="H3603" s="89"/>
      <c r="I3603" s="90"/>
      <c r="J3603" s="12"/>
    </row>
    <row r="3604" spans="3:10" ht="21" hidden="1" customHeight="1" x14ac:dyDescent="0.25">
      <c r="C3604" s="214"/>
      <c r="D3604" s="215"/>
      <c r="E3604" s="215"/>
      <c r="F3604" s="215"/>
      <c r="G3604" s="215"/>
      <c r="H3604" s="89"/>
      <c r="I3604" s="90"/>
      <c r="J3604" s="12"/>
    </row>
    <row r="3605" spans="3:10" ht="21" hidden="1" customHeight="1" x14ac:dyDescent="0.25">
      <c r="C3605" s="214"/>
      <c r="D3605" s="215"/>
      <c r="E3605" s="215"/>
      <c r="F3605" s="215"/>
      <c r="G3605" s="215"/>
      <c r="H3605" s="89"/>
      <c r="I3605" s="90"/>
      <c r="J3605" s="12"/>
    </row>
    <row r="3606" spans="3:10" ht="21" hidden="1" customHeight="1" x14ac:dyDescent="0.25">
      <c r="C3606" s="214"/>
      <c r="D3606" s="215"/>
      <c r="E3606" s="215"/>
      <c r="F3606" s="215"/>
      <c r="G3606" s="215"/>
      <c r="H3606" s="89"/>
      <c r="I3606" s="90"/>
      <c r="J3606" s="12"/>
    </row>
    <row r="3607" spans="3:10" ht="21" hidden="1" customHeight="1" x14ac:dyDescent="0.25">
      <c r="C3607" s="214"/>
      <c r="D3607" s="215"/>
      <c r="E3607" s="215"/>
      <c r="F3607" s="215"/>
      <c r="G3607" s="215"/>
      <c r="H3607" s="89"/>
      <c r="I3607" s="90"/>
      <c r="J3607" s="12"/>
    </row>
    <row r="3608" spans="3:10" ht="21" hidden="1" customHeight="1" x14ac:dyDescent="0.25">
      <c r="C3608" s="214"/>
      <c r="D3608" s="215"/>
      <c r="E3608" s="215"/>
      <c r="F3608" s="215"/>
      <c r="G3608" s="215"/>
      <c r="H3608" s="89"/>
      <c r="I3608" s="90"/>
      <c r="J3608" s="12"/>
    </row>
    <row r="3609" spans="3:10" ht="21" hidden="1" customHeight="1" x14ac:dyDescent="0.25">
      <c r="C3609" s="214"/>
      <c r="D3609" s="215"/>
      <c r="E3609" s="215"/>
      <c r="F3609" s="215"/>
      <c r="G3609" s="215"/>
      <c r="H3609" s="89"/>
      <c r="I3609" s="90"/>
      <c r="J3609" s="12"/>
    </row>
    <row r="3610" spans="3:10" ht="21" hidden="1" customHeight="1" x14ac:dyDescent="0.25">
      <c r="C3610" s="214"/>
      <c r="D3610" s="215"/>
      <c r="E3610" s="215"/>
      <c r="F3610" s="215"/>
      <c r="G3610" s="215"/>
      <c r="H3610" s="89"/>
      <c r="I3610" s="90"/>
      <c r="J3610" s="12"/>
    </row>
    <row r="3611" spans="3:10" ht="21" hidden="1" customHeight="1" x14ac:dyDescent="0.25">
      <c r="C3611" s="214"/>
      <c r="D3611" s="215"/>
      <c r="E3611" s="215"/>
      <c r="F3611" s="215"/>
      <c r="G3611" s="215"/>
      <c r="H3611" s="89"/>
      <c r="I3611" s="90"/>
      <c r="J3611" s="12"/>
    </row>
    <row r="3612" spans="3:10" ht="21" hidden="1" customHeight="1" x14ac:dyDescent="0.25">
      <c r="C3612" s="214"/>
      <c r="D3612" s="215"/>
      <c r="E3612" s="215"/>
      <c r="F3612" s="215"/>
      <c r="G3612" s="215"/>
      <c r="H3612" s="89"/>
      <c r="I3612" s="90"/>
      <c r="J3612" s="12"/>
    </row>
    <row r="3613" spans="3:10" ht="21" hidden="1" customHeight="1" x14ac:dyDescent="0.25">
      <c r="C3613" s="214"/>
      <c r="D3613" s="215"/>
      <c r="E3613" s="215"/>
      <c r="F3613" s="215"/>
      <c r="G3613" s="215"/>
      <c r="H3613" s="89"/>
      <c r="I3613" s="90"/>
      <c r="J3613" s="12"/>
    </row>
    <row r="3614" spans="3:10" ht="21" hidden="1" customHeight="1" x14ac:dyDescent="0.25">
      <c r="C3614" s="214"/>
      <c r="D3614" s="215"/>
      <c r="E3614" s="215"/>
      <c r="F3614" s="215"/>
      <c r="G3614" s="215"/>
      <c r="H3614" s="89"/>
      <c r="I3614" s="90"/>
      <c r="J3614" s="12"/>
    </row>
    <row r="3615" spans="3:10" ht="21" hidden="1" customHeight="1" x14ac:dyDescent="0.25">
      <c r="C3615" s="214"/>
      <c r="D3615" s="215"/>
      <c r="E3615" s="215"/>
      <c r="F3615" s="215"/>
      <c r="G3615" s="215"/>
      <c r="H3615" s="89"/>
      <c r="I3615" s="90"/>
      <c r="J3615" s="12"/>
    </row>
    <row r="3616" spans="3:10" ht="21" hidden="1" customHeight="1" x14ac:dyDescent="0.25">
      <c r="C3616" s="214"/>
      <c r="D3616" s="215"/>
      <c r="E3616" s="215"/>
      <c r="F3616" s="215"/>
      <c r="G3616" s="215"/>
      <c r="H3616" s="89"/>
      <c r="I3616" s="90"/>
      <c r="J3616" s="12"/>
    </row>
    <row r="3617" spans="3:10" ht="21" hidden="1" customHeight="1" x14ac:dyDescent="0.25">
      <c r="C3617" s="214"/>
      <c r="D3617" s="215"/>
      <c r="E3617" s="215"/>
      <c r="F3617" s="215"/>
      <c r="G3617" s="215"/>
      <c r="H3617" s="89"/>
      <c r="I3617" s="90"/>
      <c r="J3617" s="12"/>
    </row>
    <row r="3618" spans="3:10" ht="21" hidden="1" customHeight="1" x14ac:dyDescent="0.25">
      <c r="C3618" s="214"/>
      <c r="D3618" s="215"/>
      <c r="E3618" s="215"/>
      <c r="F3618" s="215"/>
      <c r="G3618" s="215"/>
      <c r="H3618" s="89"/>
      <c r="I3618" s="90"/>
      <c r="J3618" s="12"/>
    </row>
    <row r="3619" spans="3:10" ht="21" hidden="1" customHeight="1" x14ac:dyDescent="0.25">
      <c r="C3619" s="214"/>
      <c r="D3619" s="215"/>
      <c r="E3619" s="215"/>
      <c r="F3619" s="215"/>
      <c r="G3619" s="215"/>
      <c r="H3619" s="89"/>
      <c r="I3619" s="90"/>
      <c r="J3619" s="12"/>
    </row>
    <row r="3620" spans="3:10" ht="21" hidden="1" customHeight="1" x14ac:dyDescent="0.25">
      <c r="C3620" s="214"/>
      <c r="D3620" s="215"/>
      <c r="E3620" s="215"/>
      <c r="F3620" s="215"/>
      <c r="G3620" s="215"/>
      <c r="H3620" s="89"/>
      <c r="I3620" s="90"/>
      <c r="J3620" s="12"/>
    </row>
    <row r="3621" spans="3:10" ht="21" hidden="1" customHeight="1" x14ac:dyDescent="0.25">
      <c r="C3621" s="214"/>
      <c r="D3621" s="215"/>
      <c r="E3621" s="215"/>
      <c r="F3621" s="215"/>
      <c r="G3621" s="215"/>
      <c r="H3621" s="89"/>
      <c r="I3621" s="90"/>
      <c r="J3621" s="12"/>
    </row>
    <row r="3622" spans="3:10" ht="21" hidden="1" customHeight="1" x14ac:dyDescent="0.25">
      <c r="C3622" s="214"/>
      <c r="D3622" s="215"/>
      <c r="E3622" s="215"/>
      <c r="F3622" s="215"/>
      <c r="G3622" s="215"/>
      <c r="H3622" s="89"/>
      <c r="I3622" s="90"/>
      <c r="J3622" s="12"/>
    </row>
    <row r="3623" spans="3:10" ht="21" hidden="1" customHeight="1" x14ac:dyDescent="0.25">
      <c r="C3623" s="214"/>
      <c r="D3623" s="215"/>
      <c r="E3623" s="215"/>
      <c r="F3623" s="215"/>
      <c r="G3623" s="215"/>
      <c r="H3623" s="89"/>
      <c r="I3623" s="90"/>
      <c r="J3623" s="12"/>
    </row>
    <row r="3624" spans="3:10" ht="21" hidden="1" customHeight="1" x14ac:dyDescent="0.25">
      <c r="C3624" s="214"/>
      <c r="D3624" s="215"/>
      <c r="E3624" s="215"/>
      <c r="F3624" s="215"/>
      <c r="G3624" s="215"/>
      <c r="H3624" s="89"/>
      <c r="I3624" s="90"/>
      <c r="J3624" s="12"/>
    </row>
    <row r="3625" spans="3:10" ht="21" hidden="1" customHeight="1" x14ac:dyDescent="0.25">
      <c r="C3625" s="214"/>
      <c r="D3625" s="215"/>
      <c r="E3625" s="215"/>
      <c r="F3625" s="215"/>
      <c r="G3625" s="215"/>
      <c r="H3625" s="89"/>
      <c r="I3625" s="90"/>
      <c r="J3625" s="12"/>
    </row>
    <row r="3626" spans="3:10" ht="21" hidden="1" customHeight="1" x14ac:dyDescent="0.25">
      <c r="C3626" s="214"/>
      <c r="D3626" s="215"/>
      <c r="E3626" s="215"/>
      <c r="F3626" s="215"/>
      <c r="G3626" s="215"/>
      <c r="H3626" s="89"/>
      <c r="I3626" s="90"/>
      <c r="J3626" s="12"/>
    </row>
    <row r="3627" spans="3:10" ht="21" hidden="1" customHeight="1" x14ac:dyDescent="0.25">
      <c r="C3627" s="214"/>
      <c r="D3627" s="215"/>
      <c r="E3627" s="215"/>
      <c r="F3627" s="215"/>
      <c r="G3627" s="215"/>
      <c r="H3627" s="89"/>
      <c r="I3627" s="90"/>
      <c r="J3627" s="12"/>
    </row>
    <row r="3628" spans="3:10" ht="21" hidden="1" customHeight="1" x14ac:dyDescent="0.25">
      <c r="C3628" s="214"/>
      <c r="D3628" s="215"/>
      <c r="E3628" s="215"/>
      <c r="F3628" s="215"/>
      <c r="G3628" s="215"/>
      <c r="H3628" s="89"/>
      <c r="I3628" s="90"/>
      <c r="J3628" s="12"/>
    </row>
    <row r="3629" spans="3:10" ht="21" hidden="1" customHeight="1" x14ac:dyDescent="0.25">
      <c r="C3629" s="214"/>
      <c r="D3629" s="215"/>
      <c r="E3629" s="215"/>
      <c r="F3629" s="215"/>
      <c r="G3629" s="215"/>
      <c r="H3629" s="89"/>
      <c r="I3629" s="90"/>
      <c r="J3629" s="12"/>
    </row>
    <row r="3630" spans="3:10" ht="21" hidden="1" customHeight="1" x14ac:dyDescent="0.25">
      <c r="C3630" s="214"/>
      <c r="D3630" s="215"/>
      <c r="E3630" s="215"/>
      <c r="F3630" s="215"/>
      <c r="G3630" s="215"/>
      <c r="H3630" s="89"/>
      <c r="I3630" s="90"/>
      <c r="J3630" s="12"/>
    </row>
    <row r="3631" spans="3:10" ht="21" hidden="1" customHeight="1" x14ac:dyDescent="0.25">
      <c r="C3631" s="214"/>
      <c r="D3631" s="215"/>
      <c r="E3631" s="215"/>
      <c r="F3631" s="215"/>
      <c r="G3631" s="215"/>
      <c r="H3631" s="89"/>
      <c r="I3631" s="90"/>
      <c r="J3631" s="12"/>
    </row>
    <row r="3632" spans="3:10" ht="21" hidden="1" customHeight="1" x14ac:dyDescent="0.25">
      <c r="C3632" s="214"/>
      <c r="D3632" s="215"/>
      <c r="E3632" s="215"/>
      <c r="F3632" s="215"/>
      <c r="G3632" s="215"/>
      <c r="H3632" s="89"/>
      <c r="I3632" s="90"/>
      <c r="J3632" s="12"/>
    </row>
    <row r="3633" spans="3:10" ht="21" hidden="1" customHeight="1" x14ac:dyDescent="0.25">
      <c r="C3633" s="214"/>
      <c r="D3633" s="215"/>
      <c r="E3633" s="215"/>
      <c r="F3633" s="215"/>
      <c r="G3633" s="215"/>
      <c r="H3633" s="89"/>
      <c r="I3633" s="90"/>
      <c r="J3633" s="12"/>
    </row>
    <row r="3634" spans="3:10" ht="21" hidden="1" customHeight="1" x14ac:dyDescent="0.25">
      <c r="C3634" s="214"/>
      <c r="D3634" s="215"/>
      <c r="E3634" s="215"/>
      <c r="F3634" s="215"/>
      <c r="G3634" s="215"/>
      <c r="H3634" s="89"/>
      <c r="I3634" s="90"/>
      <c r="J3634" s="12"/>
    </row>
    <row r="3635" spans="3:10" ht="21" hidden="1" customHeight="1" x14ac:dyDescent="0.25">
      <c r="C3635" s="214"/>
      <c r="D3635" s="215"/>
      <c r="E3635" s="215"/>
      <c r="F3635" s="215"/>
      <c r="G3635" s="215"/>
      <c r="H3635" s="89"/>
      <c r="I3635" s="90"/>
      <c r="J3635" s="12"/>
    </row>
    <row r="3636" spans="3:10" ht="21" hidden="1" customHeight="1" x14ac:dyDescent="0.25">
      <c r="C3636" s="214"/>
      <c r="D3636" s="215"/>
      <c r="E3636" s="215"/>
      <c r="F3636" s="215"/>
      <c r="G3636" s="215"/>
      <c r="H3636" s="89"/>
      <c r="I3636" s="90"/>
      <c r="J3636" s="12"/>
    </row>
    <row r="3637" spans="3:10" ht="21" hidden="1" customHeight="1" x14ac:dyDescent="0.25">
      <c r="C3637" s="214"/>
      <c r="D3637" s="215"/>
      <c r="E3637" s="215"/>
      <c r="F3637" s="215"/>
      <c r="G3637" s="215"/>
      <c r="H3637" s="89"/>
      <c r="I3637" s="90"/>
      <c r="J3637" s="12"/>
    </row>
    <row r="3638" spans="3:10" ht="21" hidden="1" customHeight="1" x14ac:dyDescent="0.25">
      <c r="C3638" s="214"/>
      <c r="D3638" s="215"/>
      <c r="E3638" s="215"/>
      <c r="F3638" s="215"/>
      <c r="G3638" s="215"/>
      <c r="H3638" s="89"/>
      <c r="I3638" s="90"/>
      <c r="J3638" s="12"/>
    </row>
    <row r="3639" spans="3:10" ht="21" hidden="1" customHeight="1" x14ac:dyDescent="0.25">
      <c r="C3639" s="214"/>
      <c r="D3639" s="215"/>
      <c r="E3639" s="215"/>
      <c r="F3639" s="215"/>
      <c r="G3639" s="215"/>
      <c r="H3639" s="89"/>
      <c r="I3639" s="90"/>
      <c r="J3639" s="12"/>
    </row>
    <row r="3640" spans="3:10" ht="21" hidden="1" customHeight="1" x14ac:dyDescent="0.25">
      <c r="C3640" s="214"/>
      <c r="D3640" s="215"/>
      <c r="E3640" s="215"/>
      <c r="F3640" s="215"/>
      <c r="G3640" s="215"/>
      <c r="H3640" s="89"/>
      <c r="I3640" s="90"/>
      <c r="J3640" s="12"/>
    </row>
    <row r="3641" spans="3:10" ht="21" hidden="1" customHeight="1" x14ac:dyDescent="0.25">
      <c r="C3641" s="214"/>
      <c r="D3641" s="215"/>
      <c r="E3641" s="215"/>
      <c r="F3641" s="215"/>
      <c r="G3641" s="215"/>
      <c r="H3641" s="89"/>
      <c r="I3641" s="90"/>
      <c r="J3641" s="12"/>
    </row>
    <row r="3642" spans="3:10" ht="21" hidden="1" customHeight="1" x14ac:dyDescent="0.25">
      <c r="C3642" s="214"/>
      <c r="D3642" s="215"/>
      <c r="E3642" s="215"/>
      <c r="F3642" s="215"/>
      <c r="G3642" s="215"/>
      <c r="H3642" s="89"/>
      <c r="I3642" s="90"/>
      <c r="J3642" s="12"/>
    </row>
    <row r="3643" spans="3:10" ht="21" hidden="1" customHeight="1" x14ac:dyDescent="0.25">
      <c r="C3643" s="214"/>
      <c r="D3643" s="215"/>
      <c r="E3643" s="215"/>
      <c r="F3643" s="215"/>
      <c r="G3643" s="215"/>
      <c r="H3643" s="89"/>
      <c r="I3643" s="90"/>
      <c r="J3643" s="12"/>
    </row>
    <row r="3644" spans="3:10" ht="21" hidden="1" customHeight="1" x14ac:dyDescent="0.25">
      <c r="C3644" s="214"/>
      <c r="D3644" s="215"/>
      <c r="E3644" s="215"/>
      <c r="F3644" s="215"/>
      <c r="G3644" s="215"/>
      <c r="H3644" s="89"/>
      <c r="I3644" s="90"/>
      <c r="J3644" s="12"/>
    </row>
    <row r="3645" spans="3:10" ht="21" hidden="1" customHeight="1" x14ac:dyDescent="0.25">
      <c r="C3645" s="214"/>
      <c r="D3645" s="215"/>
      <c r="E3645" s="215"/>
      <c r="F3645" s="215"/>
      <c r="G3645" s="215"/>
      <c r="H3645" s="89"/>
      <c r="I3645" s="90"/>
      <c r="J3645" s="12"/>
    </row>
    <row r="3646" spans="3:10" ht="21" hidden="1" customHeight="1" x14ac:dyDescent="0.25">
      <c r="C3646" s="214"/>
      <c r="D3646" s="215"/>
      <c r="E3646" s="215"/>
      <c r="F3646" s="215"/>
      <c r="G3646" s="215"/>
      <c r="H3646" s="89"/>
      <c r="I3646" s="90"/>
      <c r="J3646" s="12"/>
    </row>
    <row r="3647" spans="3:10" ht="21" hidden="1" customHeight="1" x14ac:dyDescent="0.25">
      <c r="C3647" s="214"/>
      <c r="D3647" s="215"/>
      <c r="E3647" s="215"/>
      <c r="F3647" s="215"/>
      <c r="G3647" s="215"/>
      <c r="H3647" s="89"/>
      <c r="I3647" s="90"/>
      <c r="J3647" s="12"/>
    </row>
    <row r="3648" spans="3:10" ht="21" hidden="1" customHeight="1" x14ac:dyDescent="0.25">
      <c r="C3648" s="214"/>
      <c r="D3648" s="215"/>
      <c r="E3648" s="215"/>
      <c r="F3648" s="215"/>
      <c r="G3648" s="215"/>
      <c r="H3648" s="89"/>
      <c r="I3648" s="90"/>
      <c r="J3648" s="12"/>
    </row>
    <row r="3649" spans="3:10" ht="21" hidden="1" customHeight="1" x14ac:dyDescent="0.25">
      <c r="C3649" s="214"/>
      <c r="D3649" s="215"/>
      <c r="E3649" s="215"/>
      <c r="F3649" s="215"/>
      <c r="G3649" s="215"/>
      <c r="H3649" s="89"/>
      <c r="I3649" s="90"/>
      <c r="J3649" s="12"/>
    </row>
    <row r="3650" spans="3:10" ht="21" hidden="1" customHeight="1" x14ac:dyDescent="0.25">
      <c r="C3650" s="214"/>
      <c r="D3650" s="215"/>
      <c r="E3650" s="215"/>
      <c r="F3650" s="215"/>
      <c r="G3650" s="215"/>
      <c r="H3650" s="89"/>
      <c r="I3650" s="90"/>
      <c r="J3650" s="12"/>
    </row>
    <row r="3651" spans="3:10" ht="21" hidden="1" customHeight="1" x14ac:dyDescent="0.25">
      <c r="C3651" s="214"/>
      <c r="D3651" s="215"/>
      <c r="E3651" s="215"/>
      <c r="F3651" s="215"/>
      <c r="G3651" s="215"/>
      <c r="H3651" s="89"/>
      <c r="I3651" s="90"/>
      <c r="J3651" s="12"/>
    </row>
    <row r="3652" spans="3:10" ht="21" hidden="1" customHeight="1" x14ac:dyDescent="0.25">
      <c r="C3652" s="214"/>
      <c r="D3652" s="215"/>
      <c r="E3652" s="215"/>
      <c r="F3652" s="215"/>
      <c r="G3652" s="215"/>
      <c r="H3652" s="89"/>
      <c r="I3652" s="90"/>
      <c r="J3652" s="12"/>
    </row>
    <row r="3653" spans="3:10" ht="21" hidden="1" customHeight="1" x14ac:dyDescent="0.25">
      <c r="C3653" s="214"/>
      <c r="D3653" s="215"/>
      <c r="E3653" s="215"/>
      <c r="F3653" s="215"/>
      <c r="G3653" s="215"/>
      <c r="H3653" s="89"/>
      <c r="I3653" s="90"/>
      <c r="J3653" s="12"/>
    </row>
    <row r="3654" spans="3:10" ht="21" hidden="1" customHeight="1" x14ac:dyDescent="0.25">
      <c r="C3654" s="214"/>
      <c r="D3654" s="215"/>
      <c r="E3654" s="215"/>
      <c r="F3654" s="215"/>
      <c r="G3654" s="215"/>
      <c r="H3654" s="89"/>
      <c r="I3654" s="90"/>
      <c r="J3654" s="12"/>
    </row>
    <row r="3655" spans="3:10" ht="21" hidden="1" customHeight="1" x14ac:dyDescent="0.25">
      <c r="C3655" s="214"/>
      <c r="D3655" s="215"/>
      <c r="E3655" s="215"/>
      <c r="F3655" s="215"/>
      <c r="G3655" s="215"/>
      <c r="H3655" s="89"/>
      <c r="I3655" s="90"/>
      <c r="J3655" s="12"/>
    </row>
    <row r="3656" spans="3:10" ht="21" hidden="1" customHeight="1" x14ac:dyDescent="0.25">
      <c r="C3656" s="214"/>
      <c r="D3656" s="215"/>
      <c r="E3656" s="215"/>
      <c r="F3656" s="215"/>
      <c r="G3656" s="215"/>
      <c r="H3656" s="89"/>
      <c r="I3656" s="90"/>
      <c r="J3656" s="12"/>
    </row>
    <row r="3657" spans="3:10" ht="21" hidden="1" customHeight="1" x14ac:dyDescent="0.25">
      <c r="C3657" s="214"/>
      <c r="D3657" s="215"/>
      <c r="E3657" s="215"/>
      <c r="F3657" s="215"/>
      <c r="G3657" s="215"/>
      <c r="H3657" s="89"/>
      <c r="I3657" s="90"/>
      <c r="J3657" s="12"/>
    </row>
    <row r="3658" spans="3:10" ht="21" hidden="1" customHeight="1" x14ac:dyDescent="0.25">
      <c r="C3658" s="214"/>
      <c r="D3658" s="215"/>
      <c r="E3658" s="215"/>
      <c r="F3658" s="215"/>
      <c r="G3658" s="215"/>
      <c r="H3658" s="89"/>
      <c r="I3658" s="90"/>
      <c r="J3658" s="12"/>
    </row>
    <row r="3659" spans="3:10" ht="21" hidden="1" customHeight="1" x14ac:dyDescent="0.25">
      <c r="C3659" s="214"/>
      <c r="D3659" s="215"/>
      <c r="E3659" s="215"/>
      <c r="F3659" s="215"/>
      <c r="G3659" s="215"/>
      <c r="H3659" s="89"/>
      <c r="I3659" s="90"/>
      <c r="J3659" s="12"/>
    </row>
    <row r="3660" spans="3:10" ht="21" hidden="1" customHeight="1" x14ac:dyDescent="0.25">
      <c r="C3660" s="214"/>
      <c r="D3660" s="215"/>
      <c r="E3660" s="215"/>
      <c r="F3660" s="215"/>
      <c r="G3660" s="215"/>
      <c r="H3660" s="89"/>
      <c r="I3660" s="90"/>
      <c r="J3660" s="12"/>
    </row>
    <row r="3661" spans="3:10" ht="21" hidden="1" customHeight="1" x14ac:dyDescent="0.25">
      <c r="C3661" s="214"/>
      <c r="D3661" s="215"/>
      <c r="E3661" s="215"/>
      <c r="F3661" s="215"/>
      <c r="G3661" s="215"/>
      <c r="H3661" s="89"/>
      <c r="I3661" s="90"/>
      <c r="J3661" s="12"/>
    </row>
    <row r="3662" spans="3:10" ht="21" hidden="1" customHeight="1" x14ac:dyDescent="0.25">
      <c r="C3662" s="214"/>
      <c r="D3662" s="215"/>
      <c r="E3662" s="215"/>
      <c r="F3662" s="215"/>
      <c r="G3662" s="215"/>
      <c r="H3662" s="89"/>
      <c r="I3662" s="90"/>
      <c r="J3662" s="12"/>
    </row>
    <row r="3663" spans="3:10" ht="21" hidden="1" customHeight="1" x14ac:dyDescent="0.25">
      <c r="C3663" s="214"/>
      <c r="D3663" s="215"/>
      <c r="E3663" s="215"/>
      <c r="F3663" s="215"/>
      <c r="G3663" s="215"/>
      <c r="H3663" s="89"/>
      <c r="I3663" s="90"/>
      <c r="J3663" s="12"/>
    </row>
    <row r="3664" spans="3:10" ht="21" hidden="1" customHeight="1" x14ac:dyDescent="0.25">
      <c r="C3664" s="214"/>
      <c r="D3664" s="215"/>
      <c r="E3664" s="215"/>
      <c r="F3664" s="215"/>
      <c r="G3664" s="215"/>
      <c r="H3664" s="89"/>
      <c r="I3664" s="90"/>
      <c r="J3664" s="12"/>
    </row>
    <row r="3665" spans="3:10" ht="21" hidden="1" customHeight="1" x14ac:dyDescent="0.25">
      <c r="C3665" s="214"/>
      <c r="D3665" s="215"/>
      <c r="E3665" s="215"/>
      <c r="F3665" s="215"/>
      <c r="G3665" s="215"/>
      <c r="H3665" s="89"/>
      <c r="I3665" s="90"/>
      <c r="J3665" s="12"/>
    </row>
    <row r="3666" spans="3:10" ht="21" hidden="1" customHeight="1" x14ac:dyDescent="0.25">
      <c r="C3666" s="214"/>
      <c r="D3666" s="215"/>
      <c r="E3666" s="215"/>
      <c r="F3666" s="215"/>
      <c r="G3666" s="215"/>
      <c r="H3666" s="89"/>
      <c r="I3666" s="90"/>
      <c r="J3666" s="12"/>
    </row>
    <row r="3667" spans="3:10" ht="21" hidden="1" customHeight="1" x14ac:dyDescent="0.25">
      <c r="C3667" s="214"/>
      <c r="D3667" s="215"/>
      <c r="E3667" s="215"/>
      <c r="F3667" s="215"/>
      <c r="G3667" s="215"/>
      <c r="H3667" s="89"/>
      <c r="I3667" s="90"/>
      <c r="J3667" s="12"/>
    </row>
    <row r="3668" spans="3:10" ht="21" hidden="1" customHeight="1" x14ac:dyDescent="0.25">
      <c r="C3668" s="214"/>
      <c r="D3668" s="215"/>
      <c r="E3668" s="215"/>
      <c r="F3668" s="215"/>
      <c r="G3668" s="215"/>
      <c r="H3668" s="89"/>
      <c r="I3668" s="90"/>
      <c r="J3668" s="12"/>
    </row>
    <row r="3669" spans="3:10" ht="21" hidden="1" customHeight="1" x14ac:dyDescent="0.25">
      <c r="C3669" s="214"/>
      <c r="D3669" s="215"/>
      <c r="E3669" s="215"/>
      <c r="F3669" s="215"/>
      <c r="G3669" s="215"/>
      <c r="H3669" s="89"/>
      <c r="I3669" s="90"/>
      <c r="J3669" s="12"/>
    </row>
    <row r="3670" spans="3:10" ht="21" hidden="1" customHeight="1" x14ac:dyDescent="0.25">
      <c r="C3670" s="214"/>
      <c r="D3670" s="215"/>
      <c r="E3670" s="215"/>
      <c r="F3670" s="215"/>
      <c r="G3670" s="215"/>
      <c r="H3670" s="89"/>
      <c r="I3670" s="90"/>
      <c r="J3670" s="12"/>
    </row>
    <row r="3671" spans="3:10" ht="21" hidden="1" customHeight="1" x14ac:dyDescent="0.25">
      <c r="C3671" s="214"/>
      <c r="D3671" s="215"/>
      <c r="E3671" s="215"/>
      <c r="F3671" s="215"/>
      <c r="G3671" s="215"/>
      <c r="H3671" s="89"/>
      <c r="I3671" s="90"/>
      <c r="J3671" s="12"/>
    </row>
    <row r="3672" spans="3:10" ht="21" hidden="1" customHeight="1" x14ac:dyDescent="0.25">
      <c r="C3672" s="214"/>
      <c r="D3672" s="215"/>
      <c r="E3672" s="215"/>
      <c r="F3672" s="215"/>
      <c r="G3672" s="215"/>
      <c r="H3672" s="89"/>
      <c r="I3672" s="90"/>
      <c r="J3672" s="12"/>
    </row>
    <row r="3673" spans="3:10" ht="21" hidden="1" customHeight="1" x14ac:dyDescent="0.25">
      <c r="C3673" s="214"/>
      <c r="D3673" s="215"/>
      <c r="E3673" s="215"/>
      <c r="F3673" s="215"/>
      <c r="G3673" s="215"/>
      <c r="H3673" s="89"/>
      <c r="I3673" s="90"/>
      <c r="J3673" s="12"/>
    </row>
    <row r="3674" spans="3:10" ht="21" hidden="1" customHeight="1" x14ac:dyDescent="0.25">
      <c r="C3674" s="214"/>
      <c r="D3674" s="215"/>
      <c r="E3674" s="215"/>
      <c r="F3674" s="215"/>
      <c r="G3674" s="215"/>
      <c r="H3674" s="89"/>
      <c r="I3674" s="90"/>
      <c r="J3674" s="12"/>
    </row>
    <row r="3675" spans="3:10" ht="21" hidden="1" customHeight="1" x14ac:dyDescent="0.25">
      <c r="C3675" s="214"/>
      <c r="D3675" s="215"/>
      <c r="E3675" s="215"/>
      <c r="F3675" s="215"/>
      <c r="G3675" s="215"/>
      <c r="H3675" s="89"/>
      <c r="I3675" s="90"/>
      <c r="J3675" s="12"/>
    </row>
    <row r="3676" spans="3:10" ht="21" hidden="1" customHeight="1" x14ac:dyDescent="0.25">
      <c r="C3676" s="214"/>
      <c r="D3676" s="215"/>
      <c r="E3676" s="215"/>
      <c r="F3676" s="215"/>
      <c r="G3676" s="215"/>
      <c r="H3676" s="89"/>
      <c r="I3676" s="90"/>
      <c r="J3676" s="12"/>
    </row>
    <row r="3677" spans="3:10" ht="21" hidden="1" customHeight="1" x14ac:dyDescent="0.25">
      <c r="C3677" s="214"/>
      <c r="D3677" s="215"/>
      <c r="E3677" s="215"/>
      <c r="F3677" s="215"/>
      <c r="G3677" s="215"/>
      <c r="H3677" s="89"/>
      <c r="I3677" s="90"/>
      <c r="J3677" s="12"/>
    </row>
    <row r="3678" spans="3:10" ht="21" hidden="1" customHeight="1" x14ac:dyDescent="0.25">
      <c r="C3678" s="214"/>
      <c r="D3678" s="215"/>
      <c r="E3678" s="215"/>
      <c r="F3678" s="215"/>
      <c r="G3678" s="215"/>
      <c r="H3678" s="89"/>
      <c r="I3678" s="90"/>
      <c r="J3678" s="12"/>
    </row>
    <row r="3679" spans="3:10" ht="21" hidden="1" customHeight="1" x14ac:dyDescent="0.25">
      <c r="C3679" s="214"/>
      <c r="D3679" s="215"/>
      <c r="E3679" s="215"/>
      <c r="F3679" s="215"/>
      <c r="G3679" s="215"/>
      <c r="H3679" s="89"/>
      <c r="I3679" s="90"/>
      <c r="J3679" s="12"/>
    </row>
    <row r="3680" spans="3:10" ht="21" hidden="1" customHeight="1" x14ac:dyDescent="0.25">
      <c r="C3680" s="214"/>
      <c r="D3680" s="215"/>
      <c r="E3680" s="215"/>
      <c r="F3680" s="215"/>
      <c r="G3680" s="215"/>
      <c r="H3680" s="89"/>
      <c r="I3680" s="90"/>
      <c r="J3680" s="12"/>
    </row>
    <row r="3681" spans="3:10" ht="21" hidden="1" customHeight="1" x14ac:dyDescent="0.25">
      <c r="C3681" s="214"/>
      <c r="D3681" s="215"/>
      <c r="E3681" s="215"/>
      <c r="F3681" s="215"/>
      <c r="G3681" s="215"/>
      <c r="H3681" s="89"/>
      <c r="I3681" s="90"/>
      <c r="J3681" s="12"/>
    </row>
    <row r="3682" spans="3:10" ht="21" hidden="1" customHeight="1" x14ac:dyDescent="0.25">
      <c r="C3682" s="214"/>
      <c r="D3682" s="215"/>
      <c r="E3682" s="215"/>
      <c r="F3682" s="215"/>
      <c r="G3682" s="215"/>
      <c r="H3682" s="89"/>
      <c r="I3682" s="90"/>
      <c r="J3682" s="12"/>
    </row>
    <row r="3683" spans="3:10" ht="21" hidden="1" customHeight="1" x14ac:dyDescent="0.25">
      <c r="C3683" s="214"/>
      <c r="D3683" s="215"/>
      <c r="E3683" s="215"/>
      <c r="F3683" s="215"/>
      <c r="G3683" s="215"/>
      <c r="H3683" s="89"/>
      <c r="I3683" s="90"/>
      <c r="J3683" s="12"/>
    </row>
    <row r="3684" spans="3:10" ht="21" hidden="1" customHeight="1" x14ac:dyDescent="0.25">
      <c r="C3684" s="214"/>
      <c r="D3684" s="215"/>
      <c r="E3684" s="215"/>
      <c r="F3684" s="215"/>
      <c r="G3684" s="215"/>
      <c r="H3684" s="89"/>
      <c r="I3684" s="90"/>
      <c r="J3684" s="12"/>
    </row>
    <row r="3685" spans="3:10" ht="21" hidden="1" customHeight="1" x14ac:dyDescent="0.25">
      <c r="C3685" s="214"/>
      <c r="D3685" s="215"/>
      <c r="E3685" s="215"/>
      <c r="F3685" s="215"/>
      <c r="G3685" s="215"/>
      <c r="H3685" s="89"/>
      <c r="I3685" s="90"/>
      <c r="J3685" s="12"/>
    </row>
    <row r="3686" spans="3:10" ht="21" hidden="1" customHeight="1" x14ac:dyDescent="0.25">
      <c r="C3686" s="214"/>
      <c r="D3686" s="215"/>
      <c r="E3686" s="215"/>
      <c r="F3686" s="215"/>
      <c r="G3686" s="215"/>
      <c r="H3686" s="89"/>
      <c r="I3686" s="90"/>
      <c r="J3686" s="12"/>
    </row>
    <row r="3687" spans="3:10" ht="21" hidden="1" customHeight="1" x14ac:dyDescent="0.25">
      <c r="C3687" s="214"/>
      <c r="D3687" s="215"/>
      <c r="E3687" s="215"/>
      <c r="F3687" s="215"/>
      <c r="G3687" s="215"/>
      <c r="H3687" s="89"/>
      <c r="I3687" s="90"/>
      <c r="J3687" s="12"/>
    </row>
    <row r="3688" spans="3:10" ht="21" hidden="1" customHeight="1" x14ac:dyDescent="0.25">
      <c r="C3688" s="214"/>
      <c r="D3688" s="215"/>
      <c r="E3688" s="215"/>
      <c r="F3688" s="215"/>
      <c r="G3688" s="215"/>
      <c r="H3688" s="89"/>
      <c r="I3688" s="90"/>
      <c r="J3688" s="12"/>
    </row>
    <row r="3689" spans="3:10" ht="21" hidden="1" customHeight="1" x14ac:dyDescent="0.25">
      <c r="C3689" s="214"/>
      <c r="D3689" s="215"/>
      <c r="E3689" s="215"/>
      <c r="F3689" s="215"/>
      <c r="G3689" s="215"/>
      <c r="H3689" s="89"/>
      <c r="I3689" s="90"/>
      <c r="J3689" s="12"/>
    </row>
    <row r="3690" spans="3:10" ht="21" hidden="1" customHeight="1" x14ac:dyDescent="0.25">
      <c r="C3690" s="214"/>
      <c r="D3690" s="215"/>
      <c r="E3690" s="215"/>
      <c r="F3690" s="215"/>
      <c r="G3690" s="215"/>
      <c r="H3690" s="89"/>
      <c r="I3690" s="90"/>
      <c r="J3690" s="12"/>
    </row>
    <row r="3691" spans="3:10" ht="21" hidden="1" customHeight="1" x14ac:dyDescent="0.25">
      <c r="C3691" s="214"/>
      <c r="D3691" s="215"/>
      <c r="E3691" s="215"/>
      <c r="F3691" s="215"/>
      <c r="G3691" s="215"/>
      <c r="H3691" s="89"/>
      <c r="I3691" s="90"/>
      <c r="J3691" s="12"/>
    </row>
    <row r="3692" spans="3:10" ht="21" hidden="1" customHeight="1" x14ac:dyDescent="0.25">
      <c r="C3692" s="214"/>
      <c r="D3692" s="215"/>
      <c r="E3692" s="215"/>
      <c r="F3692" s="215"/>
      <c r="G3692" s="215"/>
      <c r="H3692" s="89"/>
      <c r="I3692" s="90"/>
      <c r="J3692" s="12"/>
    </row>
    <row r="3693" spans="3:10" ht="21" hidden="1" customHeight="1" x14ac:dyDescent="0.25">
      <c r="C3693" s="214"/>
      <c r="D3693" s="215"/>
      <c r="E3693" s="215"/>
      <c r="F3693" s="215"/>
      <c r="G3693" s="215"/>
      <c r="H3693" s="89"/>
      <c r="I3693" s="90"/>
      <c r="J3693" s="12"/>
    </row>
    <row r="3694" spans="3:10" ht="21" hidden="1" customHeight="1" x14ac:dyDescent="0.25">
      <c r="C3694" s="214"/>
      <c r="D3694" s="215"/>
      <c r="E3694" s="215"/>
      <c r="F3694" s="215"/>
      <c r="G3694" s="215"/>
      <c r="H3694" s="89"/>
      <c r="I3694" s="90"/>
      <c r="J3694" s="12"/>
    </row>
    <row r="3695" spans="3:10" ht="21" hidden="1" customHeight="1" x14ac:dyDescent="0.25">
      <c r="C3695" s="214"/>
      <c r="D3695" s="215"/>
      <c r="E3695" s="215"/>
      <c r="F3695" s="215"/>
      <c r="G3695" s="215"/>
      <c r="H3695" s="89"/>
      <c r="I3695" s="90"/>
      <c r="J3695" s="12"/>
    </row>
    <row r="3696" spans="3:10" ht="21" hidden="1" customHeight="1" x14ac:dyDescent="0.25">
      <c r="C3696" s="214"/>
      <c r="D3696" s="215"/>
      <c r="E3696" s="215"/>
      <c r="F3696" s="215"/>
      <c r="G3696" s="215"/>
      <c r="H3696" s="89"/>
      <c r="I3696" s="90"/>
      <c r="J3696" s="12"/>
    </row>
    <row r="3697" spans="3:10" ht="21" hidden="1" customHeight="1" x14ac:dyDescent="0.25">
      <c r="C3697" s="214"/>
      <c r="D3697" s="215"/>
      <c r="E3697" s="215"/>
      <c r="F3697" s="215"/>
      <c r="G3697" s="215"/>
      <c r="H3697" s="89"/>
      <c r="I3697" s="90"/>
      <c r="J3697" s="12"/>
    </row>
    <row r="3698" spans="3:10" ht="21" hidden="1" customHeight="1" x14ac:dyDescent="0.25">
      <c r="C3698" s="214"/>
      <c r="D3698" s="215"/>
      <c r="E3698" s="215"/>
      <c r="F3698" s="215"/>
      <c r="G3698" s="215"/>
      <c r="H3698" s="89"/>
      <c r="I3698" s="90"/>
      <c r="J3698" s="12"/>
    </row>
    <row r="3699" spans="3:10" ht="21" hidden="1" customHeight="1" x14ac:dyDescent="0.25">
      <c r="C3699" s="214"/>
      <c r="D3699" s="215"/>
      <c r="E3699" s="215"/>
      <c r="F3699" s="215"/>
      <c r="G3699" s="215"/>
      <c r="H3699" s="89"/>
      <c r="I3699" s="90"/>
      <c r="J3699" s="12"/>
    </row>
    <row r="3700" spans="3:10" ht="21" hidden="1" customHeight="1" x14ac:dyDescent="0.25">
      <c r="C3700" s="214"/>
      <c r="D3700" s="215"/>
      <c r="E3700" s="215"/>
      <c r="F3700" s="215"/>
      <c r="G3700" s="215"/>
      <c r="H3700" s="89"/>
      <c r="I3700" s="90"/>
      <c r="J3700" s="12"/>
    </row>
    <row r="3701" spans="3:10" ht="21" hidden="1" customHeight="1" x14ac:dyDescent="0.25">
      <c r="C3701" s="214"/>
      <c r="D3701" s="215"/>
      <c r="E3701" s="215"/>
      <c r="F3701" s="215"/>
      <c r="G3701" s="215"/>
      <c r="H3701" s="89"/>
      <c r="I3701" s="90"/>
      <c r="J3701" s="12"/>
    </row>
    <row r="3702" spans="3:10" ht="21" hidden="1" customHeight="1" x14ac:dyDescent="0.25">
      <c r="C3702" s="214"/>
      <c r="D3702" s="215"/>
      <c r="E3702" s="215"/>
      <c r="F3702" s="215"/>
      <c r="G3702" s="215"/>
      <c r="H3702" s="89"/>
      <c r="I3702" s="90"/>
      <c r="J3702" s="12"/>
    </row>
    <row r="3703" spans="3:10" ht="21" hidden="1" customHeight="1" x14ac:dyDescent="0.25">
      <c r="C3703" s="214"/>
      <c r="D3703" s="215"/>
      <c r="E3703" s="215"/>
      <c r="F3703" s="215"/>
      <c r="G3703" s="215"/>
      <c r="H3703" s="89"/>
      <c r="I3703" s="90"/>
      <c r="J3703" s="12"/>
    </row>
    <row r="3704" spans="3:10" ht="21" hidden="1" customHeight="1" x14ac:dyDescent="0.25">
      <c r="C3704" s="214"/>
      <c r="D3704" s="215"/>
      <c r="E3704" s="215"/>
      <c r="F3704" s="215"/>
      <c r="G3704" s="215"/>
      <c r="H3704" s="89"/>
      <c r="I3704" s="90"/>
      <c r="J3704" s="12"/>
    </row>
    <row r="3705" spans="3:10" ht="21" hidden="1" customHeight="1" x14ac:dyDescent="0.25">
      <c r="C3705" s="214"/>
      <c r="D3705" s="215"/>
      <c r="E3705" s="215"/>
      <c r="F3705" s="215"/>
      <c r="G3705" s="215"/>
      <c r="H3705" s="89"/>
      <c r="I3705" s="90"/>
      <c r="J3705" s="12"/>
    </row>
    <row r="3706" spans="3:10" ht="21" hidden="1" customHeight="1" x14ac:dyDescent="0.25">
      <c r="C3706" s="214"/>
      <c r="D3706" s="215"/>
      <c r="E3706" s="215"/>
      <c r="F3706" s="215"/>
      <c r="G3706" s="215"/>
      <c r="H3706" s="89"/>
      <c r="I3706" s="90"/>
      <c r="J3706" s="12"/>
    </row>
    <row r="3707" spans="3:10" ht="21" hidden="1" customHeight="1" x14ac:dyDescent="0.25">
      <c r="C3707" s="214"/>
      <c r="D3707" s="215"/>
      <c r="E3707" s="215"/>
      <c r="F3707" s="215"/>
      <c r="G3707" s="215"/>
      <c r="H3707" s="89"/>
      <c r="I3707" s="90"/>
      <c r="J3707" s="12"/>
    </row>
    <row r="3708" spans="3:10" ht="21" hidden="1" customHeight="1" x14ac:dyDescent="0.25">
      <c r="C3708" s="214"/>
      <c r="D3708" s="215"/>
      <c r="E3708" s="215"/>
      <c r="F3708" s="215"/>
      <c r="G3708" s="215"/>
      <c r="H3708" s="89"/>
      <c r="I3708" s="90"/>
      <c r="J3708" s="12"/>
    </row>
    <row r="3709" spans="3:10" ht="21" hidden="1" customHeight="1" x14ac:dyDescent="0.25">
      <c r="C3709" s="214"/>
      <c r="D3709" s="215"/>
      <c r="E3709" s="215"/>
      <c r="F3709" s="215"/>
      <c r="G3709" s="215"/>
      <c r="H3709" s="89"/>
      <c r="I3709" s="90"/>
      <c r="J3709" s="12"/>
    </row>
    <row r="3710" spans="3:10" ht="21" hidden="1" customHeight="1" x14ac:dyDescent="0.25">
      <c r="C3710" s="214"/>
      <c r="D3710" s="215"/>
      <c r="E3710" s="215"/>
      <c r="F3710" s="215"/>
      <c r="G3710" s="215"/>
      <c r="H3710" s="89"/>
      <c r="I3710" s="90"/>
      <c r="J3710" s="12"/>
    </row>
    <row r="3711" spans="3:10" ht="21" hidden="1" customHeight="1" x14ac:dyDescent="0.25">
      <c r="C3711" s="214"/>
      <c r="D3711" s="215"/>
      <c r="E3711" s="215"/>
      <c r="F3711" s="215"/>
      <c r="G3711" s="215"/>
      <c r="H3711" s="89"/>
      <c r="I3711" s="90"/>
      <c r="J3711" s="12"/>
    </row>
    <row r="3712" spans="3:10" ht="21" hidden="1" customHeight="1" x14ac:dyDescent="0.25">
      <c r="C3712" s="214"/>
      <c r="D3712" s="215"/>
      <c r="E3712" s="215"/>
      <c r="F3712" s="215"/>
      <c r="G3712" s="215"/>
      <c r="H3712" s="89"/>
      <c r="I3712" s="90"/>
      <c r="J3712" s="12"/>
    </row>
    <row r="3713" spans="3:10" ht="21" hidden="1" customHeight="1" x14ac:dyDescent="0.25">
      <c r="C3713" s="214"/>
      <c r="D3713" s="215"/>
      <c r="E3713" s="215"/>
      <c r="F3713" s="215"/>
      <c r="G3713" s="215"/>
      <c r="H3713" s="89"/>
      <c r="I3713" s="90"/>
      <c r="J3713" s="12"/>
    </row>
    <row r="3714" spans="3:10" ht="21" hidden="1" customHeight="1" x14ac:dyDescent="0.25">
      <c r="C3714" s="214"/>
      <c r="D3714" s="215"/>
      <c r="E3714" s="215"/>
      <c r="F3714" s="215"/>
      <c r="G3714" s="215"/>
      <c r="H3714" s="89"/>
      <c r="I3714" s="90"/>
      <c r="J3714" s="12"/>
    </row>
    <row r="3715" spans="3:10" ht="21" hidden="1" customHeight="1" x14ac:dyDescent="0.25">
      <c r="C3715" s="214"/>
      <c r="D3715" s="215"/>
      <c r="E3715" s="215"/>
      <c r="F3715" s="215"/>
      <c r="G3715" s="215"/>
      <c r="H3715" s="89"/>
      <c r="I3715" s="90"/>
      <c r="J3715" s="12"/>
    </row>
    <row r="3716" spans="3:10" ht="21" hidden="1" customHeight="1" x14ac:dyDescent="0.25">
      <c r="C3716" s="214"/>
      <c r="D3716" s="215"/>
      <c r="E3716" s="215"/>
      <c r="F3716" s="215"/>
      <c r="G3716" s="215"/>
      <c r="H3716" s="89"/>
      <c r="I3716" s="90"/>
      <c r="J3716" s="12"/>
    </row>
    <row r="3717" spans="3:10" ht="21" hidden="1" customHeight="1" x14ac:dyDescent="0.25">
      <c r="C3717" s="214"/>
      <c r="D3717" s="215"/>
      <c r="E3717" s="215"/>
      <c r="F3717" s="215"/>
      <c r="G3717" s="215"/>
      <c r="H3717" s="89"/>
      <c r="I3717" s="90"/>
      <c r="J3717" s="12"/>
    </row>
    <row r="3718" spans="3:10" ht="21" hidden="1" customHeight="1" x14ac:dyDescent="0.25">
      <c r="C3718" s="214"/>
      <c r="D3718" s="215"/>
      <c r="E3718" s="215"/>
      <c r="F3718" s="215"/>
      <c r="G3718" s="215"/>
      <c r="H3718" s="89"/>
      <c r="I3718" s="90"/>
      <c r="J3718" s="12"/>
    </row>
    <row r="3719" spans="3:10" ht="21" hidden="1" customHeight="1" x14ac:dyDescent="0.25">
      <c r="C3719" s="214"/>
      <c r="D3719" s="215"/>
      <c r="E3719" s="215"/>
      <c r="F3719" s="215"/>
      <c r="G3719" s="215"/>
      <c r="H3719" s="89"/>
      <c r="I3719" s="90"/>
      <c r="J3719" s="12"/>
    </row>
    <row r="3720" spans="3:10" ht="21" hidden="1" customHeight="1" x14ac:dyDescent="0.25">
      <c r="C3720" s="214"/>
      <c r="D3720" s="215"/>
      <c r="E3720" s="215"/>
      <c r="F3720" s="215"/>
      <c r="G3720" s="215"/>
      <c r="H3720" s="89"/>
      <c r="I3720" s="90"/>
      <c r="J3720" s="12"/>
    </row>
    <row r="3721" spans="3:10" ht="21" hidden="1" customHeight="1" x14ac:dyDescent="0.25">
      <c r="C3721" s="214"/>
      <c r="D3721" s="215"/>
      <c r="E3721" s="215"/>
      <c r="F3721" s="215"/>
      <c r="G3721" s="215"/>
      <c r="H3721" s="89"/>
      <c r="I3721" s="90"/>
      <c r="J3721" s="12"/>
    </row>
    <row r="3722" spans="3:10" ht="21" hidden="1" customHeight="1" x14ac:dyDescent="0.25">
      <c r="C3722" s="214"/>
      <c r="D3722" s="215"/>
      <c r="E3722" s="215"/>
      <c r="F3722" s="215"/>
      <c r="G3722" s="215"/>
      <c r="H3722" s="89"/>
      <c r="I3722" s="90"/>
      <c r="J3722" s="12"/>
    </row>
    <row r="3723" spans="3:10" ht="21" hidden="1" customHeight="1" x14ac:dyDescent="0.25">
      <c r="C3723" s="214"/>
      <c r="D3723" s="215"/>
      <c r="E3723" s="215"/>
      <c r="F3723" s="215"/>
      <c r="G3723" s="215"/>
      <c r="H3723" s="89"/>
      <c r="I3723" s="90"/>
      <c r="J3723" s="12"/>
    </row>
    <row r="3724" spans="3:10" ht="21" hidden="1" customHeight="1" x14ac:dyDescent="0.25">
      <c r="C3724" s="214"/>
      <c r="D3724" s="215"/>
      <c r="E3724" s="215"/>
      <c r="F3724" s="215"/>
      <c r="G3724" s="215"/>
      <c r="H3724" s="89"/>
      <c r="I3724" s="90"/>
      <c r="J3724" s="12"/>
    </row>
    <row r="3725" spans="3:10" ht="21" hidden="1" customHeight="1" x14ac:dyDescent="0.25">
      <c r="C3725" s="214"/>
      <c r="D3725" s="215"/>
      <c r="E3725" s="215"/>
      <c r="F3725" s="215"/>
      <c r="G3725" s="215"/>
      <c r="H3725" s="89"/>
      <c r="I3725" s="90"/>
      <c r="J3725" s="12"/>
    </row>
    <row r="3726" spans="3:10" ht="21" hidden="1" customHeight="1" x14ac:dyDescent="0.25">
      <c r="C3726" s="214"/>
      <c r="D3726" s="215"/>
      <c r="E3726" s="215"/>
      <c r="F3726" s="215"/>
      <c r="G3726" s="215"/>
      <c r="H3726" s="89"/>
      <c r="I3726" s="90"/>
      <c r="J3726" s="12"/>
    </row>
    <row r="3727" spans="3:10" ht="21" hidden="1" customHeight="1" x14ac:dyDescent="0.25">
      <c r="C3727" s="214"/>
      <c r="D3727" s="215"/>
      <c r="E3727" s="215"/>
      <c r="F3727" s="215"/>
      <c r="G3727" s="215"/>
      <c r="H3727" s="89"/>
      <c r="I3727" s="90"/>
      <c r="J3727" s="12"/>
    </row>
    <row r="3728" spans="3:10" ht="21" hidden="1" customHeight="1" x14ac:dyDescent="0.25">
      <c r="C3728" s="214"/>
      <c r="D3728" s="215"/>
      <c r="E3728" s="215"/>
      <c r="F3728" s="215"/>
      <c r="G3728" s="215"/>
      <c r="H3728" s="89"/>
      <c r="I3728" s="90"/>
      <c r="J3728" s="12"/>
    </row>
    <row r="3729" spans="3:10" ht="21" hidden="1" customHeight="1" x14ac:dyDescent="0.25">
      <c r="C3729" s="214"/>
      <c r="D3729" s="215"/>
      <c r="E3729" s="215"/>
      <c r="F3729" s="215"/>
      <c r="G3729" s="215"/>
      <c r="H3729" s="89"/>
      <c r="I3729" s="90"/>
      <c r="J3729" s="12"/>
    </row>
    <row r="3730" spans="3:10" ht="21" hidden="1" customHeight="1" x14ac:dyDescent="0.25">
      <c r="C3730" s="214"/>
      <c r="D3730" s="215"/>
      <c r="E3730" s="215"/>
      <c r="F3730" s="215"/>
      <c r="G3730" s="215"/>
      <c r="H3730" s="89"/>
      <c r="I3730" s="90"/>
      <c r="J3730" s="12"/>
    </row>
    <row r="3731" spans="3:10" ht="21" hidden="1" customHeight="1" x14ac:dyDescent="0.25">
      <c r="C3731" s="214"/>
      <c r="D3731" s="215"/>
      <c r="E3731" s="215"/>
      <c r="F3731" s="215"/>
      <c r="G3731" s="215"/>
      <c r="H3731" s="89"/>
      <c r="I3731" s="90"/>
      <c r="J3731" s="12"/>
    </row>
    <row r="3732" spans="3:10" ht="21" hidden="1" customHeight="1" x14ac:dyDescent="0.25">
      <c r="C3732" s="214"/>
      <c r="D3732" s="215"/>
      <c r="E3732" s="215"/>
      <c r="F3732" s="215"/>
      <c r="G3732" s="215"/>
      <c r="H3732" s="89"/>
      <c r="I3732" s="90"/>
      <c r="J3732" s="12"/>
    </row>
    <row r="3733" spans="3:10" ht="21" hidden="1" customHeight="1" x14ac:dyDescent="0.25">
      <c r="C3733" s="214"/>
      <c r="D3733" s="215"/>
      <c r="E3733" s="215"/>
      <c r="F3733" s="215"/>
      <c r="G3733" s="215"/>
      <c r="H3733" s="89"/>
      <c r="I3733" s="90"/>
      <c r="J3733" s="12"/>
    </row>
    <row r="3734" spans="3:10" ht="21" hidden="1" customHeight="1" x14ac:dyDescent="0.25">
      <c r="C3734" s="214"/>
      <c r="D3734" s="215"/>
      <c r="E3734" s="215"/>
      <c r="F3734" s="215"/>
      <c r="G3734" s="215"/>
      <c r="H3734" s="89"/>
      <c r="I3734" s="90"/>
      <c r="J3734" s="12"/>
    </row>
    <row r="3735" spans="3:10" ht="21" hidden="1" customHeight="1" x14ac:dyDescent="0.25">
      <c r="C3735" s="214"/>
      <c r="D3735" s="215"/>
      <c r="E3735" s="215"/>
      <c r="F3735" s="215"/>
      <c r="G3735" s="215"/>
      <c r="H3735" s="89"/>
      <c r="I3735" s="90"/>
      <c r="J3735" s="12"/>
    </row>
    <row r="3736" spans="3:10" ht="21" hidden="1" customHeight="1" x14ac:dyDescent="0.25">
      <c r="C3736" s="214"/>
      <c r="D3736" s="215"/>
      <c r="E3736" s="215"/>
      <c r="F3736" s="215"/>
      <c r="G3736" s="215"/>
      <c r="H3736" s="89"/>
      <c r="I3736" s="90"/>
      <c r="J3736" s="12"/>
    </row>
    <row r="3737" spans="3:10" ht="21" hidden="1" customHeight="1" x14ac:dyDescent="0.25">
      <c r="C3737" s="214"/>
      <c r="D3737" s="215"/>
      <c r="E3737" s="215"/>
      <c r="F3737" s="215"/>
      <c r="G3737" s="215"/>
      <c r="H3737" s="89"/>
      <c r="I3737" s="90"/>
      <c r="J3737" s="12"/>
    </row>
    <row r="3738" spans="3:10" ht="21" hidden="1" customHeight="1" x14ac:dyDescent="0.25">
      <c r="C3738" s="214"/>
      <c r="D3738" s="215"/>
      <c r="E3738" s="215"/>
      <c r="F3738" s="215"/>
      <c r="G3738" s="215"/>
      <c r="H3738" s="89"/>
      <c r="I3738" s="90"/>
      <c r="J3738" s="12"/>
    </row>
    <row r="3739" spans="3:10" ht="21" hidden="1" customHeight="1" x14ac:dyDescent="0.25">
      <c r="C3739" s="214"/>
      <c r="D3739" s="215"/>
      <c r="E3739" s="215"/>
      <c r="F3739" s="215"/>
      <c r="G3739" s="215"/>
      <c r="H3739" s="89"/>
      <c r="I3739" s="90"/>
      <c r="J3739" s="12"/>
    </row>
    <row r="3740" spans="3:10" ht="21" hidden="1" customHeight="1" x14ac:dyDescent="0.25">
      <c r="C3740" s="214"/>
      <c r="D3740" s="215"/>
      <c r="E3740" s="215"/>
      <c r="F3740" s="215"/>
      <c r="G3740" s="215"/>
      <c r="H3740" s="89"/>
      <c r="I3740" s="90"/>
      <c r="J3740" s="12"/>
    </row>
    <row r="3741" spans="3:10" ht="21" hidden="1" customHeight="1" x14ac:dyDescent="0.25">
      <c r="C3741" s="214"/>
      <c r="D3741" s="215"/>
      <c r="E3741" s="215"/>
      <c r="F3741" s="215"/>
      <c r="G3741" s="215"/>
      <c r="H3741" s="89"/>
      <c r="I3741" s="90"/>
      <c r="J3741" s="12"/>
    </row>
    <row r="3742" spans="3:10" ht="21" hidden="1" customHeight="1" x14ac:dyDescent="0.25">
      <c r="C3742" s="214"/>
      <c r="D3742" s="215"/>
      <c r="E3742" s="215"/>
      <c r="F3742" s="215"/>
      <c r="G3742" s="215"/>
      <c r="H3742" s="89"/>
      <c r="I3742" s="90"/>
      <c r="J3742" s="12"/>
    </row>
    <row r="3743" spans="3:10" ht="21" hidden="1" customHeight="1" x14ac:dyDescent="0.25">
      <c r="C3743" s="214"/>
      <c r="D3743" s="215"/>
      <c r="E3743" s="215"/>
      <c r="F3743" s="215"/>
      <c r="G3743" s="215"/>
      <c r="H3743" s="89"/>
      <c r="I3743" s="90"/>
      <c r="J3743" s="12"/>
    </row>
    <row r="3744" spans="3:10" ht="21" hidden="1" customHeight="1" x14ac:dyDescent="0.25">
      <c r="C3744" s="214"/>
      <c r="D3744" s="215"/>
      <c r="E3744" s="215"/>
      <c r="F3744" s="215"/>
      <c r="G3744" s="215"/>
      <c r="H3744" s="89"/>
      <c r="I3744" s="90"/>
      <c r="J3744" s="12"/>
    </row>
    <row r="3745" spans="3:10" ht="21" hidden="1" customHeight="1" x14ac:dyDescent="0.25">
      <c r="C3745" s="214"/>
      <c r="D3745" s="215"/>
      <c r="E3745" s="215"/>
      <c r="F3745" s="215"/>
      <c r="G3745" s="215"/>
      <c r="H3745" s="89"/>
      <c r="I3745" s="90"/>
      <c r="J3745" s="12"/>
    </row>
    <row r="3746" spans="3:10" ht="21" hidden="1" customHeight="1" x14ac:dyDescent="0.25">
      <c r="C3746" s="214"/>
      <c r="D3746" s="215"/>
      <c r="E3746" s="215"/>
      <c r="F3746" s="215"/>
      <c r="G3746" s="215"/>
      <c r="H3746" s="89"/>
      <c r="I3746" s="90"/>
      <c r="J3746" s="12"/>
    </row>
    <row r="3747" spans="3:10" ht="21" hidden="1" customHeight="1" x14ac:dyDescent="0.25">
      <c r="C3747" s="214"/>
      <c r="D3747" s="215"/>
      <c r="E3747" s="215"/>
      <c r="F3747" s="215"/>
      <c r="G3747" s="215"/>
      <c r="H3747" s="89"/>
      <c r="I3747" s="90"/>
      <c r="J3747" s="12"/>
    </row>
    <row r="3748" spans="3:10" ht="21" hidden="1" customHeight="1" x14ac:dyDescent="0.25">
      <c r="C3748" s="214"/>
      <c r="D3748" s="215"/>
      <c r="E3748" s="215"/>
      <c r="F3748" s="215"/>
      <c r="G3748" s="215"/>
      <c r="H3748" s="89"/>
      <c r="I3748" s="90"/>
      <c r="J3748" s="12"/>
    </row>
    <row r="3749" spans="3:10" ht="21" hidden="1" customHeight="1" x14ac:dyDescent="0.25">
      <c r="C3749" s="214"/>
      <c r="D3749" s="215"/>
      <c r="E3749" s="215"/>
      <c r="F3749" s="215"/>
      <c r="G3749" s="215"/>
      <c r="H3749" s="89"/>
      <c r="I3749" s="90"/>
      <c r="J3749" s="12"/>
    </row>
    <row r="3750" spans="3:10" ht="21" hidden="1" customHeight="1" x14ac:dyDescent="0.25">
      <c r="C3750" s="214"/>
      <c r="D3750" s="215"/>
      <c r="E3750" s="215"/>
      <c r="F3750" s="215"/>
      <c r="G3750" s="215"/>
      <c r="H3750" s="89"/>
      <c r="I3750" s="90"/>
      <c r="J3750" s="12"/>
    </row>
    <row r="3751" spans="3:10" ht="21" hidden="1" customHeight="1" x14ac:dyDescent="0.25">
      <c r="C3751" s="214"/>
      <c r="D3751" s="215"/>
      <c r="E3751" s="215"/>
      <c r="F3751" s="215"/>
      <c r="G3751" s="215"/>
      <c r="H3751" s="89"/>
      <c r="I3751" s="90"/>
      <c r="J3751" s="12"/>
    </row>
    <row r="3752" spans="3:10" ht="21" hidden="1" customHeight="1" x14ac:dyDescent="0.25">
      <c r="C3752" s="214"/>
      <c r="D3752" s="215"/>
      <c r="E3752" s="215"/>
      <c r="F3752" s="215"/>
      <c r="G3752" s="215"/>
      <c r="H3752" s="89"/>
      <c r="I3752" s="90"/>
      <c r="J3752" s="12"/>
    </row>
    <row r="3753" spans="3:10" ht="21" hidden="1" customHeight="1" x14ac:dyDescent="0.25">
      <c r="C3753" s="214"/>
      <c r="D3753" s="215"/>
      <c r="E3753" s="215"/>
      <c r="F3753" s="215"/>
      <c r="G3753" s="215"/>
      <c r="H3753" s="89"/>
      <c r="I3753" s="90"/>
      <c r="J3753" s="12"/>
    </row>
    <row r="3754" spans="3:10" ht="21" hidden="1" customHeight="1" x14ac:dyDescent="0.25">
      <c r="C3754" s="214"/>
      <c r="D3754" s="215"/>
      <c r="E3754" s="215"/>
      <c r="F3754" s="215"/>
      <c r="G3754" s="215"/>
      <c r="H3754" s="89"/>
      <c r="I3754" s="90"/>
      <c r="J3754" s="12"/>
    </row>
    <row r="3755" spans="3:10" ht="21" hidden="1" customHeight="1" x14ac:dyDescent="0.25">
      <c r="C3755" s="214"/>
      <c r="D3755" s="215"/>
      <c r="E3755" s="215"/>
      <c r="F3755" s="215"/>
      <c r="G3755" s="215"/>
      <c r="H3755" s="89"/>
      <c r="I3755" s="90"/>
      <c r="J3755" s="12"/>
    </row>
    <row r="3756" spans="3:10" ht="21" hidden="1" customHeight="1" x14ac:dyDescent="0.25">
      <c r="C3756" s="214"/>
      <c r="D3756" s="215"/>
      <c r="E3756" s="215"/>
      <c r="F3756" s="215"/>
      <c r="G3756" s="215"/>
      <c r="H3756" s="89"/>
      <c r="I3756" s="90"/>
      <c r="J3756" s="12"/>
    </row>
    <row r="3757" spans="3:10" ht="21" hidden="1" customHeight="1" x14ac:dyDescent="0.25">
      <c r="C3757" s="214"/>
      <c r="D3757" s="215"/>
      <c r="E3757" s="215"/>
      <c r="F3757" s="215"/>
      <c r="G3757" s="215"/>
      <c r="H3757" s="89"/>
      <c r="I3757" s="90"/>
      <c r="J3757" s="12"/>
    </row>
    <row r="3758" spans="3:10" ht="21" hidden="1" customHeight="1" x14ac:dyDescent="0.25">
      <c r="C3758" s="214"/>
      <c r="D3758" s="215"/>
      <c r="E3758" s="215"/>
      <c r="F3758" s="215"/>
      <c r="G3758" s="215"/>
      <c r="H3758" s="89"/>
      <c r="I3758" s="90"/>
      <c r="J3758" s="12"/>
    </row>
    <row r="3759" spans="3:10" ht="21" hidden="1" customHeight="1" x14ac:dyDescent="0.25">
      <c r="C3759" s="214"/>
      <c r="D3759" s="215"/>
      <c r="E3759" s="215"/>
      <c r="F3759" s="215"/>
      <c r="G3759" s="215"/>
      <c r="H3759" s="89"/>
      <c r="I3759" s="90"/>
      <c r="J3759" s="12"/>
    </row>
    <row r="3760" spans="3:10" ht="21" hidden="1" customHeight="1" x14ac:dyDescent="0.25">
      <c r="C3760" s="214"/>
      <c r="D3760" s="215"/>
      <c r="E3760" s="215"/>
      <c r="F3760" s="215"/>
      <c r="G3760" s="215"/>
      <c r="H3760" s="89"/>
      <c r="I3760" s="90"/>
      <c r="J3760" s="12"/>
    </row>
    <row r="3761" spans="3:10" ht="21" hidden="1" customHeight="1" x14ac:dyDescent="0.25">
      <c r="C3761" s="214"/>
      <c r="D3761" s="215"/>
      <c r="E3761" s="215"/>
      <c r="F3761" s="215"/>
      <c r="G3761" s="215"/>
      <c r="H3761" s="89"/>
      <c r="I3761" s="90"/>
      <c r="J3761" s="12"/>
    </row>
    <row r="3762" spans="3:10" ht="21" hidden="1" customHeight="1" x14ac:dyDescent="0.25">
      <c r="C3762" s="214"/>
      <c r="D3762" s="215"/>
      <c r="E3762" s="215"/>
      <c r="F3762" s="215"/>
      <c r="G3762" s="215"/>
      <c r="H3762" s="89"/>
      <c r="I3762" s="90"/>
      <c r="J3762" s="12"/>
    </row>
    <row r="3763" spans="3:10" ht="21" hidden="1" customHeight="1" x14ac:dyDescent="0.25">
      <c r="C3763" s="214"/>
      <c r="D3763" s="215"/>
      <c r="E3763" s="215"/>
      <c r="F3763" s="215"/>
      <c r="G3763" s="215"/>
      <c r="H3763" s="89"/>
      <c r="I3763" s="90"/>
      <c r="J3763" s="12"/>
    </row>
    <row r="3764" spans="3:10" ht="21" hidden="1" customHeight="1" x14ac:dyDescent="0.25">
      <c r="C3764" s="214"/>
      <c r="D3764" s="215"/>
      <c r="E3764" s="215"/>
      <c r="F3764" s="215"/>
      <c r="G3764" s="215"/>
      <c r="H3764" s="89"/>
      <c r="I3764" s="90"/>
      <c r="J3764" s="12"/>
    </row>
    <row r="3765" spans="3:10" ht="21" hidden="1" customHeight="1" x14ac:dyDescent="0.25">
      <c r="C3765" s="214"/>
      <c r="D3765" s="215"/>
      <c r="E3765" s="215"/>
      <c r="F3765" s="215"/>
      <c r="G3765" s="215"/>
      <c r="H3765" s="89"/>
      <c r="I3765" s="90"/>
      <c r="J3765" s="12"/>
    </row>
    <row r="3766" spans="3:10" ht="21" hidden="1" customHeight="1" x14ac:dyDescent="0.25">
      <c r="C3766" s="214"/>
      <c r="D3766" s="215"/>
      <c r="E3766" s="215"/>
      <c r="F3766" s="215"/>
      <c r="G3766" s="215"/>
      <c r="H3766" s="89"/>
      <c r="I3766" s="90"/>
      <c r="J3766" s="12"/>
    </row>
    <row r="3767" spans="3:10" ht="21" hidden="1" customHeight="1" x14ac:dyDescent="0.25">
      <c r="C3767" s="214"/>
      <c r="D3767" s="215"/>
      <c r="E3767" s="215"/>
      <c r="F3767" s="215"/>
      <c r="G3767" s="215"/>
      <c r="H3767" s="89"/>
      <c r="I3767" s="90"/>
      <c r="J3767" s="12"/>
    </row>
    <row r="3768" spans="3:10" ht="21" hidden="1" customHeight="1" x14ac:dyDescent="0.25">
      <c r="C3768" s="214"/>
      <c r="D3768" s="215"/>
      <c r="E3768" s="215"/>
      <c r="F3768" s="215"/>
      <c r="G3768" s="215"/>
      <c r="H3768" s="89"/>
      <c r="I3768" s="90"/>
      <c r="J3768" s="12"/>
    </row>
    <row r="3769" spans="3:10" ht="21" hidden="1" customHeight="1" x14ac:dyDescent="0.25">
      <c r="C3769" s="214"/>
      <c r="D3769" s="215"/>
      <c r="E3769" s="215"/>
      <c r="F3769" s="215"/>
      <c r="G3769" s="215"/>
      <c r="H3769" s="89"/>
      <c r="I3769" s="90"/>
      <c r="J3769" s="12"/>
    </row>
    <row r="3770" spans="3:10" ht="21" hidden="1" customHeight="1" x14ac:dyDescent="0.25">
      <c r="C3770" s="214"/>
      <c r="D3770" s="215"/>
      <c r="E3770" s="215"/>
      <c r="F3770" s="215"/>
      <c r="G3770" s="215"/>
      <c r="H3770" s="89"/>
      <c r="I3770" s="90"/>
      <c r="J3770" s="12"/>
    </row>
    <row r="3771" spans="3:10" ht="21" hidden="1" customHeight="1" x14ac:dyDescent="0.25">
      <c r="C3771" s="214"/>
      <c r="D3771" s="215"/>
      <c r="E3771" s="215"/>
      <c r="F3771" s="215"/>
      <c r="G3771" s="215"/>
      <c r="H3771" s="89"/>
      <c r="I3771" s="90"/>
      <c r="J3771" s="12"/>
    </row>
    <row r="3772" spans="3:10" ht="21" hidden="1" customHeight="1" x14ac:dyDescent="0.25">
      <c r="C3772" s="214"/>
      <c r="D3772" s="215"/>
      <c r="E3772" s="215"/>
      <c r="F3772" s="215"/>
      <c r="G3772" s="215"/>
      <c r="H3772" s="89"/>
      <c r="I3772" s="90"/>
      <c r="J3772" s="12"/>
    </row>
    <row r="3773" spans="3:10" ht="21" hidden="1" customHeight="1" x14ac:dyDescent="0.25">
      <c r="C3773" s="214"/>
      <c r="D3773" s="215"/>
      <c r="E3773" s="215"/>
      <c r="F3773" s="215"/>
      <c r="G3773" s="215"/>
      <c r="H3773" s="89"/>
      <c r="I3773" s="90"/>
      <c r="J3773" s="12"/>
    </row>
    <row r="3774" spans="3:10" ht="21" hidden="1" customHeight="1" x14ac:dyDescent="0.25">
      <c r="C3774" s="214"/>
      <c r="D3774" s="215"/>
      <c r="E3774" s="215"/>
      <c r="F3774" s="215"/>
      <c r="G3774" s="215"/>
      <c r="H3774" s="89"/>
      <c r="I3774" s="90"/>
      <c r="J3774" s="12"/>
    </row>
    <row r="3775" spans="3:10" ht="21" hidden="1" customHeight="1" x14ac:dyDescent="0.25">
      <c r="C3775" s="214"/>
      <c r="D3775" s="215"/>
      <c r="E3775" s="215"/>
      <c r="F3775" s="215"/>
      <c r="G3775" s="215"/>
      <c r="H3775" s="89"/>
      <c r="I3775" s="90"/>
      <c r="J3775" s="12"/>
    </row>
    <row r="3776" spans="3:10" ht="21" hidden="1" customHeight="1" x14ac:dyDescent="0.25">
      <c r="C3776" s="214"/>
      <c r="D3776" s="215"/>
      <c r="E3776" s="215"/>
      <c r="F3776" s="215"/>
      <c r="G3776" s="215"/>
      <c r="H3776" s="89"/>
      <c r="I3776" s="90"/>
      <c r="J3776" s="12"/>
    </row>
    <row r="3777" spans="3:10" ht="21" hidden="1" customHeight="1" x14ac:dyDescent="0.25">
      <c r="C3777" s="214"/>
      <c r="D3777" s="215"/>
      <c r="E3777" s="215"/>
      <c r="F3777" s="215"/>
      <c r="G3777" s="215"/>
      <c r="H3777" s="89"/>
      <c r="I3777" s="90"/>
      <c r="J3777" s="12"/>
    </row>
    <row r="3778" spans="3:10" ht="21" hidden="1" customHeight="1" x14ac:dyDescent="0.25">
      <c r="C3778" s="214"/>
      <c r="D3778" s="215"/>
      <c r="E3778" s="215"/>
      <c r="F3778" s="215"/>
      <c r="G3778" s="215"/>
      <c r="H3778" s="89"/>
      <c r="I3778" s="90"/>
      <c r="J3778" s="12"/>
    </row>
    <row r="3779" spans="3:10" ht="21" hidden="1" customHeight="1" x14ac:dyDescent="0.25">
      <c r="C3779" s="214"/>
      <c r="D3779" s="215"/>
      <c r="E3779" s="215"/>
      <c r="F3779" s="215"/>
      <c r="G3779" s="215"/>
      <c r="H3779" s="89"/>
      <c r="I3779" s="90"/>
      <c r="J3779" s="12"/>
    </row>
    <row r="3780" spans="3:10" ht="21" hidden="1" customHeight="1" x14ac:dyDescent="0.25">
      <c r="C3780" s="214"/>
      <c r="D3780" s="215"/>
      <c r="E3780" s="215"/>
      <c r="F3780" s="215"/>
      <c r="G3780" s="215"/>
      <c r="H3780" s="89"/>
      <c r="I3780" s="90"/>
      <c r="J3780" s="12"/>
    </row>
    <row r="3781" spans="3:10" ht="21" hidden="1" customHeight="1" x14ac:dyDescent="0.25">
      <c r="C3781" s="214"/>
      <c r="D3781" s="215"/>
      <c r="E3781" s="215"/>
      <c r="F3781" s="215"/>
      <c r="G3781" s="215"/>
      <c r="H3781" s="89"/>
      <c r="I3781" s="90"/>
      <c r="J3781" s="12"/>
    </row>
    <row r="3782" spans="3:10" ht="21" hidden="1" customHeight="1" x14ac:dyDescent="0.25">
      <c r="C3782" s="214"/>
      <c r="D3782" s="215"/>
      <c r="E3782" s="215"/>
      <c r="F3782" s="215"/>
      <c r="G3782" s="215"/>
      <c r="H3782" s="89"/>
      <c r="I3782" s="90"/>
      <c r="J3782" s="12"/>
    </row>
    <row r="3783" spans="3:10" ht="21" hidden="1" customHeight="1" x14ac:dyDescent="0.25">
      <c r="C3783" s="214"/>
      <c r="D3783" s="215"/>
      <c r="E3783" s="215"/>
      <c r="F3783" s="215"/>
      <c r="G3783" s="215"/>
      <c r="H3783" s="89"/>
      <c r="I3783" s="90"/>
      <c r="J3783" s="12"/>
    </row>
    <row r="3784" spans="3:10" ht="21" hidden="1" customHeight="1" x14ac:dyDescent="0.25">
      <c r="C3784" s="214"/>
      <c r="D3784" s="215"/>
      <c r="E3784" s="215"/>
      <c r="F3784" s="215"/>
      <c r="G3784" s="215"/>
      <c r="H3784" s="89"/>
      <c r="I3784" s="90"/>
      <c r="J3784" s="12"/>
    </row>
    <row r="3785" spans="3:10" ht="21" hidden="1" customHeight="1" x14ac:dyDescent="0.25">
      <c r="C3785" s="214"/>
      <c r="D3785" s="215"/>
      <c r="E3785" s="215"/>
      <c r="F3785" s="215"/>
      <c r="G3785" s="215"/>
      <c r="H3785" s="89"/>
      <c r="I3785" s="90"/>
      <c r="J3785" s="12"/>
    </row>
    <row r="3786" spans="3:10" ht="21" hidden="1" customHeight="1" x14ac:dyDescent="0.25">
      <c r="C3786" s="214"/>
      <c r="D3786" s="215"/>
      <c r="E3786" s="215"/>
      <c r="F3786" s="215"/>
      <c r="G3786" s="215"/>
      <c r="H3786" s="89"/>
      <c r="I3786" s="90"/>
      <c r="J3786" s="12"/>
    </row>
    <row r="3787" spans="3:10" ht="21" hidden="1" customHeight="1" x14ac:dyDescent="0.25">
      <c r="C3787" s="214"/>
      <c r="D3787" s="215"/>
      <c r="E3787" s="215"/>
      <c r="F3787" s="215"/>
      <c r="G3787" s="215"/>
      <c r="H3787" s="89"/>
      <c r="I3787" s="90"/>
      <c r="J3787" s="12"/>
    </row>
    <row r="3788" spans="3:10" ht="21" hidden="1" customHeight="1" x14ac:dyDescent="0.25">
      <c r="C3788" s="214"/>
      <c r="D3788" s="215"/>
      <c r="E3788" s="215"/>
      <c r="F3788" s="215"/>
      <c r="G3788" s="215"/>
      <c r="H3788" s="89"/>
      <c r="I3788" s="90"/>
      <c r="J3788" s="12"/>
    </row>
    <row r="3789" spans="3:10" ht="21" hidden="1" customHeight="1" x14ac:dyDescent="0.25">
      <c r="C3789" s="214"/>
      <c r="D3789" s="215"/>
      <c r="E3789" s="215"/>
      <c r="F3789" s="215"/>
      <c r="G3789" s="215"/>
      <c r="H3789" s="89"/>
      <c r="I3789" s="90"/>
      <c r="J3789" s="12"/>
    </row>
    <row r="3790" spans="3:10" ht="21" hidden="1" customHeight="1" x14ac:dyDescent="0.25">
      <c r="C3790" s="214"/>
      <c r="D3790" s="215"/>
      <c r="E3790" s="215"/>
      <c r="F3790" s="215"/>
      <c r="G3790" s="215"/>
      <c r="H3790" s="89"/>
      <c r="I3790" s="90"/>
      <c r="J3790" s="12"/>
    </row>
    <row r="3791" spans="3:10" ht="21" hidden="1" customHeight="1" x14ac:dyDescent="0.25">
      <c r="C3791" s="214"/>
      <c r="D3791" s="215"/>
      <c r="E3791" s="215"/>
      <c r="F3791" s="215"/>
      <c r="G3791" s="215"/>
      <c r="H3791" s="89"/>
      <c r="I3791" s="90"/>
      <c r="J3791" s="12"/>
    </row>
    <row r="3792" spans="3:10" ht="21" hidden="1" customHeight="1" x14ac:dyDescent="0.25">
      <c r="C3792" s="214"/>
      <c r="D3792" s="215"/>
      <c r="E3792" s="215"/>
      <c r="F3792" s="215"/>
      <c r="G3792" s="215"/>
      <c r="H3792" s="89"/>
      <c r="I3792" s="90"/>
      <c r="J3792" s="12"/>
    </row>
    <row r="3793" spans="3:10" ht="21" hidden="1" customHeight="1" x14ac:dyDescent="0.25">
      <c r="C3793" s="214"/>
      <c r="D3793" s="215"/>
      <c r="E3793" s="215"/>
      <c r="F3793" s="215"/>
      <c r="G3793" s="215"/>
      <c r="H3793" s="89"/>
      <c r="I3793" s="90"/>
      <c r="J3793" s="12"/>
    </row>
    <row r="3794" spans="3:10" ht="21" hidden="1" customHeight="1" x14ac:dyDescent="0.25">
      <c r="C3794" s="214"/>
      <c r="D3794" s="215"/>
      <c r="E3794" s="215"/>
      <c r="F3794" s="215"/>
      <c r="G3794" s="215"/>
      <c r="H3794" s="89"/>
      <c r="I3794" s="90"/>
      <c r="J3794" s="12"/>
    </row>
    <row r="3795" spans="3:10" ht="21" hidden="1" customHeight="1" x14ac:dyDescent="0.25">
      <c r="C3795" s="214"/>
      <c r="D3795" s="215"/>
      <c r="E3795" s="215"/>
      <c r="F3795" s="215"/>
      <c r="G3795" s="215"/>
      <c r="H3795" s="89"/>
      <c r="I3795" s="90"/>
      <c r="J3795" s="12"/>
    </row>
    <row r="3796" spans="3:10" ht="21" hidden="1" customHeight="1" x14ac:dyDescent="0.25">
      <c r="C3796" s="214"/>
      <c r="D3796" s="215"/>
      <c r="E3796" s="215"/>
      <c r="F3796" s="215"/>
      <c r="G3796" s="215"/>
      <c r="H3796" s="89"/>
      <c r="I3796" s="90"/>
      <c r="J3796" s="12"/>
    </row>
    <row r="3797" spans="3:10" ht="21" hidden="1" customHeight="1" x14ac:dyDescent="0.25">
      <c r="C3797" s="214"/>
      <c r="D3797" s="215"/>
      <c r="E3797" s="215"/>
      <c r="F3797" s="215"/>
      <c r="G3797" s="215"/>
      <c r="H3797" s="89"/>
      <c r="I3797" s="90"/>
      <c r="J3797" s="12"/>
    </row>
    <row r="3798" spans="3:10" ht="21" hidden="1" customHeight="1" x14ac:dyDescent="0.25">
      <c r="C3798" s="214"/>
      <c r="D3798" s="215"/>
      <c r="E3798" s="215"/>
      <c r="F3798" s="215"/>
      <c r="G3798" s="215"/>
      <c r="H3798" s="89"/>
      <c r="I3798" s="90"/>
      <c r="J3798" s="12"/>
    </row>
    <row r="3799" spans="3:10" ht="21" hidden="1" customHeight="1" x14ac:dyDescent="0.25">
      <c r="C3799" s="214"/>
      <c r="D3799" s="215"/>
      <c r="E3799" s="215"/>
      <c r="F3799" s="215"/>
      <c r="G3799" s="215"/>
      <c r="H3799" s="89"/>
      <c r="I3799" s="90"/>
      <c r="J3799" s="12"/>
    </row>
    <row r="3800" spans="3:10" ht="21" hidden="1" customHeight="1" x14ac:dyDescent="0.25">
      <c r="C3800" s="214"/>
      <c r="D3800" s="215"/>
      <c r="E3800" s="215"/>
      <c r="F3800" s="215"/>
      <c r="G3800" s="215"/>
      <c r="H3800" s="89"/>
      <c r="I3800" s="90"/>
      <c r="J3800" s="12"/>
    </row>
    <row r="3801" spans="3:10" ht="21" hidden="1" customHeight="1" x14ac:dyDescent="0.25">
      <c r="C3801" s="214"/>
      <c r="D3801" s="215"/>
      <c r="E3801" s="215"/>
      <c r="F3801" s="215"/>
      <c r="G3801" s="215"/>
      <c r="H3801" s="89"/>
      <c r="I3801" s="90"/>
      <c r="J3801" s="12"/>
    </row>
    <row r="3802" spans="3:10" ht="21" hidden="1" customHeight="1" x14ac:dyDescent="0.25">
      <c r="C3802" s="214"/>
      <c r="D3802" s="215"/>
      <c r="E3802" s="215"/>
      <c r="F3802" s="215"/>
      <c r="G3802" s="215"/>
      <c r="H3802" s="89"/>
      <c r="I3802" s="90"/>
      <c r="J3802" s="12"/>
    </row>
    <row r="3803" spans="3:10" ht="21" hidden="1" customHeight="1" x14ac:dyDescent="0.25">
      <c r="C3803" s="214"/>
      <c r="D3803" s="215"/>
      <c r="E3803" s="215"/>
      <c r="F3803" s="215"/>
      <c r="G3803" s="215"/>
      <c r="H3803" s="89"/>
      <c r="I3803" s="90"/>
      <c r="J3803" s="12"/>
    </row>
    <row r="3804" spans="3:10" ht="21" hidden="1" customHeight="1" x14ac:dyDescent="0.25">
      <c r="C3804" s="214"/>
      <c r="D3804" s="215"/>
      <c r="E3804" s="215"/>
      <c r="F3804" s="215"/>
      <c r="G3804" s="215"/>
      <c r="H3804" s="89"/>
      <c r="I3804" s="90"/>
      <c r="J3804" s="12"/>
    </row>
    <row r="3805" spans="3:10" ht="21" hidden="1" customHeight="1" x14ac:dyDescent="0.25">
      <c r="C3805" s="214"/>
      <c r="D3805" s="215"/>
      <c r="E3805" s="215"/>
      <c r="F3805" s="215"/>
      <c r="G3805" s="215"/>
      <c r="H3805" s="89"/>
      <c r="I3805" s="90"/>
      <c r="J3805" s="12"/>
    </row>
    <row r="3806" spans="3:10" ht="21" hidden="1" customHeight="1" x14ac:dyDescent="0.25">
      <c r="C3806" s="214"/>
      <c r="D3806" s="215"/>
      <c r="E3806" s="215"/>
      <c r="F3806" s="215"/>
      <c r="G3806" s="215"/>
      <c r="H3806" s="89"/>
      <c r="I3806" s="90"/>
      <c r="J3806" s="12"/>
    </row>
    <row r="3807" spans="3:10" ht="21" hidden="1" customHeight="1" x14ac:dyDescent="0.25">
      <c r="C3807" s="214"/>
      <c r="D3807" s="215"/>
      <c r="E3807" s="215"/>
      <c r="F3807" s="215"/>
      <c r="G3807" s="215"/>
      <c r="H3807" s="89"/>
      <c r="I3807" s="90"/>
      <c r="J3807" s="12"/>
    </row>
    <row r="3808" spans="3:10" ht="21" hidden="1" customHeight="1" x14ac:dyDescent="0.25">
      <c r="C3808" s="214"/>
      <c r="D3808" s="215"/>
      <c r="E3808" s="215"/>
      <c r="F3808" s="215"/>
      <c r="G3808" s="215"/>
      <c r="H3808" s="89"/>
      <c r="I3808" s="90"/>
      <c r="J3808" s="12"/>
    </row>
    <row r="3809" spans="3:10" ht="21" hidden="1" customHeight="1" x14ac:dyDescent="0.25">
      <c r="C3809" s="214"/>
      <c r="D3809" s="215"/>
      <c r="E3809" s="215"/>
      <c r="F3809" s="215"/>
      <c r="G3809" s="215"/>
      <c r="H3809" s="89"/>
      <c r="I3809" s="90"/>
      <c r="J3809" s="12"/>
    </row>
    <row r="3810" spans="3:10" ht="21" hidden="1" customHeight="1" x14ac:dyDescent="0.25">
      <c r="C3810" s="214"/>
      <c r="D3810" s="215"/>
      <c r="E3810" s="215"/>
      <c r="F3810" s="215"/>
      <c r="G3810" s="215"/>
      <c r="H3810" s="89"/>
      <c r="I3810" s="90"/>
      <c r="J3810" s="12"/>
    </row>
    <row r="3811" spans="3:10" ht="21" hidden="1" customHeight="1" x14ac:dyDescent="0.25">
      <c r="C3811" s="214"/>
      <c r="D3811" s="215"/>
      <c r="E3811" s="215"/>
      <c r="F3811" s="215"/>
      <c r="G3811" s="215"/>
      <c r="H3811" s="89"/>
      <c r="I3811" s="90"/>
      <c r="J3811" s="12"/>
    </row>
    <row r="3812" spans="3:10" ht="21" hidden="1" customHeight="1" x14ac:dyDescent="0.25">
      <c r="C3812" s="214"/>
      <c r="D3812" s="215"/>
      <c r="E3812" s="215"/>
      <c r="F3812" s="215"/>
      <c r="G3812" s="215"/>
      <c r="H3812" s="89"/>
      <c r="I3812" s="90"/>
      <c r="J3812" s="12"/>
    </row>
    <row r="3813" spans="3:10" ht="21" hidden="1" customHeight="1" x14ac:dyDescent="0.25">
      <c r="C3813" s="214"/>
      <c r="D3813" s="215"/>
      <c r="E3813" s="215"/>
      <c r="F3813" s="215"/>
      <c r="G3813" s="215"/>
      <c r="H3813" s="89"/>
      <c r="I3813" s="90"/>
      <c r="J3813" s="12"/>
    </row>
    <row r="3814" spans="3:10" ht="21" hidden="1" customHeight="1" x14ac:dyDescent="0.25">
      <c r="C3814" s="214"/>
      <c r="D3814" s="215"/>
      <c r="E3814" s="215"/>
      <c r="F3814" s="215"/>
      <c r="G3814" s="215"/>
      <c r="H3814" s="89"/>
      <c r="I3814" s="90"/>
      <c r="J3814" s="12"/>
    </row>
    <row r="3815" spans="3:10" ht="21" hidden="1" customHeight="1" x14ac:dyDescent="0.25">
      <c r="C3815" s="214"/>
      <c r="D3815" s="215"/>
      <c r="E3815" s="215"/>
      <c r="F3815" s="215"/>
      <c r="G3815" s="215"/>
      <c r="H3815" s="89"/>
      <c r="I3815" s="90"/>
      <c r="J3815" s="12"/>
    </row>
    <row r="3816" spans="3:10" ht="21" hidden="1" customHeight="1" x14ac:dyDescent="0.25">
      <c r="C3816" s="214"/>
      <c r="D3816" s="215"/>
      <c r="E3816" s="215"/>
      <c r="F3816" s="215"/>
      <c r="G3816" s="215"/>
      <c r="H3816" s="89"/>
      <c r="I3816" s="90"/>
      <c r="J3816" s="12"/>
    </row>
    <row r="3817" spans="3:10" ht="21" hidden="1" customHeight="1" x14ac:dyDescent="0.25">
      <c r="C3817" s="214"/>
      <c r="D3817" s="215"/>
      <c r="E3817" s="215"/>
      <c r="F3817" s="215"/>
      <c r="G3817" s="215"/>
      <c r="H3817" s="89"/>
      <c r="I3817" s="90"/>
      <c r="J3817" s="12"/>
    </row>
    <row r="3818" spans="3:10" ht="21" hidden="1" customHeight="1" x14ac:dyDescent="0.25">
      <c r="C3818" s="214"/>
      <c r="D3818" s="215"/>
      <c r="E3818" s="215"/>
      <c r="F3818" s="215"/>
      <c r="G3818" s="215"/>
      <c r="H3818" s="89"/>
      <c r="I3818" s="90"/>
      <c r="J3818" s="12"/>
    </row>
    <row r="3819" spans="3:10" ht="21" hidden="1" customHeight="1" x14ac:dyDescent="0.25">
      <c r="C3819" s="214"/>
      <c r="D3819" s="215"/>
      <c r="E3819" s="215"/>
      <c r="F3819" s="215"/>
      <c r="G3819" s="215"/>
      <c r="H3819" s="89"/>
      <c r="I3819" s="90"/>
      <c r="J3819" s="12"/>
    </row>
    <row r="3820" spans="3:10" ht="21" hidden="1" customHeight="1" x14ac:dyDescent="0.25">
      <c r="C3820" s="214"/>
      <c r="D3820" s="215"/>
      <c r="E3820" s="215"/>
      <c r="F3820" s="215"/>
      <c r="G3820" s="215"/>
      <c r="H3820" s="89"/>
      <c r="I3820" s="90"/>
      <c r="J3820" s="12"/>
    </row>
    <row r="3821" spans="3:10" ht="21" hidden="1" customHeight="1" x14ac:dyDescent="0.25">
      <c r="C3821" s="214"/>
      <c r="D3821" s="215"/>
      <c r="E3821" s="215"/>
      <c r="F3821" s="215"/>
      <c r="G3821" s="215"/>
      <c r="H3821" s="89"/>
      <c r="I3821" s="90"/>
      <c r="J3821" s="12"/>
    </row>
    <row r="3822" spans="3:10" ht="21" hidden="1" customHeight="1" x14ac:dyDescent="0.25">
      <c r="C3822" s="214"/>
      <c r="D3822" s="215"/>
      <c r="E3822" s="215"/>
      <c r="F3822" s="215"/>
      <c r="G3822" s="215"/>
      <c r="H3822" s="89"/>
      <c r="I3822" s="90"/>
      <c r="J3822" s="12"/>
    </row>
    <row r="3823" spans="3:10" ht="21" hidden="1" customHeight="1" x14ac:dyDescent="0.25">
      <c r="C3823" s="214"/>
      <c r="D3823" s="215"/>
      <c r="E3823" s="215"/>
      <c r="F3823" s="215"/>
      <c r="G3823" s="215"/>
      <c r="H3823" s="89"/>
      <c r="I3823" s="90"/>
      <c r="J3823" s="12"/>
    </row>
    <row r="3824" spans="3:10" ht="21" hidden="1" customHeight="1" x14ac:dyDescent="0.25">
      <c r="C3824" s="214"/>
      <c r="D3824" s="215"/>
      <c r="E3824" s="215"/>
      <c r="F3824" s="215"/>
      <c r="G3824" s="215"/>
      <c r="H3824" s="89"/>
      <c r="I3824" s="90"/>
      <c r="J3824" s="12"/>
    </row>
    <row r="3825" spans="3:10" ht="21" hidden="1" customHeight="1" x14ac:dyDescent="0.25">
      <c r="C3825" s="214"/>
      <c r="D3825" s="215"/>
      <c r="E3825" s="215"/>
      <c r="F3825" s="215"/>
      <c r="G3825" s="215"/>
      <c r="H3825" s="89"/>
      <c r="I3825" s="90"/>
      <c r="J3825" s="12"/>
    </row>
    <row r="3826" spans="3:10" ht="21" hidden="1" customHeight="1" x14ac:dyDescent="0.25">
      <c r="C3826" s="214"/>
      <c r="D3826" s="215"/>
      <c r="E3826" s="215"/>
      <c r="F3826" s="215"/>
      <c r="G3826" s="215"/>
      <c r="H3826" s="89"/>
      <c r="I3826" s="90"/>
      <c r="J3826" s="12"/>
    </row>
    <row r="3827" spans="3:10" ht="21" hidden="1" customHeight="1" x14ac:dyDescent="0.25">
      <c r="C3827" s="214"/>
      <c r="D3827" s="215"/>
      <c r="E3827" s="215"/>
      <c r="F3827" s="215"/>
      <c r="G3827" s="215"/>
      <c r="H3827" s="89"/>
      <c r="I3827" s="90"/>
      <c r="J3827" s="12"/>
    </row>
    <row r="3828" spans="3:10" ht="21" hidden="1" customHeight="1" x14ac:dyDescent="0.25">
      <c r="C3828" s="214"/>
      <c r="D3828" s="215"/>
      <c r="E3828" s="215"/>
      <c r="F3828" s="215"/>
      <c r="G3828" s="215"/>
      <c r="H3828" s="89"/>
      <c r="I3828" s="90"/>
      <c r="J3828" s="12"/>
    </row>
    <row r="3829" spans="3:10" ht="21" hidden="1" customHeight="1" x14ac:dyDescent="0.25">
      <c r="C3829" s="214"/>
      <c r="D3829" s="215"/>
      <c r="E3829" s="215"/>
      <c r="F3829" s="215"/>
      <c r="G3829" s="215"/>
      <c r="H3829" s="89"/>
      <c r="I3829" s="90"/>
      <c r="J3829" s="12"/>
    </row>
    <row r="3830" spans="3:10" ht="21" hidden="1" customHeight="1" x14ac:dyDescent="0.25">
      <c r="C3830" s="214"/>
      <c r="D3830" s="215"/>
      <c r="E3830" s="215"/>
      <c r="F3830" s="215"/>
      <c r="G3830" s="215"/>
      <c r="H3830" s="89"/>
      <c r="I3830" s="90"/>
      <c r="J3830" s="12"/>
    </row>
    <row r="3831" spans="3:10" ht="21" hidden="1" customHeight="1" x14ac:dyDescent="0.25">
      <c r="C3831" s="214"/>
      <c r="D3831" s="215"/>
      <c r="E3831" s="215"/>
      <c r="F3831" s="215"/>
      <c r="G3831" s="215"/>
      <c r="H3831" s="89"/>
      <c r="I3831" s="90"/>
      <c r="J3831" s="12"/>
    </row>
    <row r="3832" spans="3:10" ht="21" hidden="1" customHeight="1" x14ac:dyDescent="0.25">
      <c r="C3832" s="214"/>
      <c r="D3832" s="215"/>
      <c r="E3832" s="215"/>
      <c r="F3832" s="215"/>
      <c r="G3832" s="215"/>
      <c r="H3832" s="89"/>
      <c r="I3832" s="90"/>
      <c r="J3832" s="12"/>
    </row>
    <row r="3833" spans="3:10" ht="21" hidden="1" customHeight="1" x14ac:dyDescent="0.25">
      <c r="C3833" s="214"/>
      <c r="D3833" s="215"/>
      <c r="E3833" s="215"/>
      <c r="F3833" s="215"/>
      <c r="G3833" s="215"/>
      <c r="H3833" s="89"/>
      <c r="I3833" s="90"/>
      <c r="J3833" s="12"/>
    </row>
    <row r="3834" spans="3:10" ht="21" hidden="1" customHeight="1" x14ac:dyDescent="0.25">
      <c r="C3834" s="214"/>
      <c r="D3834" s="215"/>
      <c r="E3834" s="215"/>
      <c r="F3834" s="215"/>
      <c r="G3834" s="215"/>
      <c r="H3834" s="89"/>
      <c r="I3834" s="90"/>
      <c r="J3834" s="12"/>
    </row>
    <row r="3835" spans="3:10" ht="21" hidden="1" customHeight="1" x14ac:dyDescent="0.25">
      <c r="C3835" s="214"/>
      <c r="D3835" s="215"/>
      <c r="E3835" s="215"/>
      <c r="F3835" s="215"/>
      <c r="G3835" s="215"/>
      <c r="H3835" s="89"/>
      <c r="I3835" s="90"/>
      <c r="J3835" s="12"/>
    </row>
    <row r="3836" spans="3:10" ht="21" hidden="1" customHeight="1" x14ac:dyDescent="0.25">
      <c r="C3836" s="214"/>
      <c r="D3836" s="215"/>
      <c r="E3836" s="215"/>
      <c r="F3836" s="215"/>
      <c r="G3836" s="215"/>
      <c r="H3836" s="89"/>
      <c r="I3836" s="90"/>
      <c r="J3836" s="12"/>
    </row>
    <row r="3837" spans="3:10" ht="21" hidden="1" customHeight="1" x14ac:dyDescent="0.25">
      <c r="C3837" s="214"/>
      <c r="D3837" s="215"/>
      <c r="E3837" s="215"/>
      <c r="F3837" s="215"/>
      <c r="G3837" s="215"/>
      <c r="H3837" s="89"/>
      <c r="I3837" s="90"/>
      <c r="J3837" s="12"/>
    </row>
    <row r="3838" spans="3:10" ht="21" hidden="1" customHeight="1" x14ac:dyDescent="0.25">
      <c r="C3838" s="214"/>
      <c r="D3838" s="215"/>
      <c r="E3838" s="215"/>
      <c r="F3838" s="215"/>
      <c r="G3838" s="215"/>
      <c r="H3838" s="89"/>
      <c r="I3838" s="90"/>
      <c r="J3838" s="12"/>
    </row>
    <row r="3839" spans="3:10" ht="21" hidden="1" customHeight="1" x14ac:dyDescent="0.25">
      <c r="C3839" s="214"/>
      <c r="D3839" s="215"/>
      <c r="E3839" s="215"/>
      <c r="F3839" s="215"/>
      <c r="G3839" s="215"/>
      <c r="H3839" s="89"/>
      <c r="I3839" s="90"/>
      <c r="J3839" s="12"/>
    </row>
    <row r="3840" spans="3:10" ht="21" hidden="1" customHeight="1" x14ac:dyDescent="0.25">
      <c r="C3840" s="214"/>
      <c r="D3840" s="215"/>
      <c r="E3840" s="215"/>
      <c r="F3840" s="215"/>
      <c r="G3840" s="215"/>
      <c r="H3840" s="89"/>
      <c r="I3840" s="90"/>
      <c r="J3840" s="12"/>
    </row>
    <row r="3841" spans="3:10" ht="21" hidden="1" customHeight="1" x14ac:dyDescent="0.25">
      <c r="C3841" s="214"/>
      <c r="D3841" s="215"/>
      <c r="E3841" s="215"/>
      <c r="F3841" s="215"/>
      <c r="G3841" s="215"/>
      <c r="H3841" s="89"/>
      <c r="I3841" s="90"/>
      <c r="J3841" s="12"/>
    </row>
    <row r="3842" spans="3:10" ht="21" hidden="1" customHeight="1" x14ac:dyDescent="0.25">
      <c r="C3842" s="214"/>
      <c r="D3842" s="215"/>
      <c r="E3842" s="215"/>
      <c r="F3842" s="215"/>
      <c r="G3842" s="215"/>
      <c r="H3842" s="89"/>
      <c r="I3842" s="90"/>
      <c r="J3842" s="12"/>
    </row>
    <row r="3843" spans="3:10" ht="21" hidden="1" customHeight="1" x14ac:dyDescent="0.25">
      <c r="C3843" s="214"/>
      <c r="D3843" s="215"/>
      <c r="E3843" s="215"/>
      <c r="F3843" s="215"/>
      <c r="G3843" s="215"/>
      <c r="H3843" s="89"/>
      <c r="I3843" s="90"/>
      <c r="J3843" s="12"/>
    </row>
    <row r="3844" spans="3:10" ht="21" hidden="1" customHeight="1" x14ac:dyDescent="0.25">
      <c r="C3844" s="214"/>
      <c r="D3844" s="215"/>
      <c r="E3844" s="215"/>
      <c r="F3844" s="215"/>
      <c r="G3844" s="215"/>
      <c r="H3844" s="89"/>
      <c r="I3844" s="90"/>
      <c r="J3844" s="12"/>
    </row>
    <row r="3845" spans="3:10" ht="21" hidden="1" customHeight="1" x14ac:dyDescent="0.25">
      <c r="C3845" s="214"/>
      <c r="D3845" s="215"/>
      <c r="E3845" s="215"/>
      <c r="F3845" s="215"/>
      <c r="G3845" s="215"/>
      <c r="H3845" s="89"/>
      <c r="I3845" s="90"/>
      <c r="J3845" s="12"/>
    </row>
    <row r="3846" spans="3:10" ht="21" hidden="1" customHeight="1" x14ac:dyDescent="0.25">
      <c r="C3846" s="214"/>
      <c r="D3846" s="215"/>
      <c r="E3846" s="215"/>
      <c r="F3846" s="215"/>
      <c r="G3846" s="215"/>
      <c r="H3846" s="89"/>
      <c r="I3846" s="90"/>
      <c r="J3846" s="12"/>
    </row>
    <row r="3847" spans="3:10" ht="21" hidden="1" customHeight="1" x14ac:dyDescent="0.25">
      <c r="C3847" s="214"/>
      <c r="D3847" s="215"/>
      <c r="E3847" s="215"/>
      <c r="F3847" s="215"/>
      <c r="G3847" s="215"/>
      <c r="H3847" s="89"/>
      <c r="I3847" s="90"/>
      <c r="J3847" s="12"/>
    </row>
    <row r="3848" spans="3:10" ht="21" hidden="1" customHeight="1" x14ac:dyDescent="0.25">
      <c r="C3848" s="214"/>
      <c r="D3848" s="215"/>
      <c r="E3848" s="215"/>
      <c r="F3848" s="215"/>
      <c r="G3848" s="215"/>
      <c r="H3848" s="89"/>
      <c r="I3848" s="90"/>
      <c r="J3848" s="12"/>
    </row>
    <row r="3849" spans="3:10" ht="21" hidden="1" customHeight="1" x14ac:dyDescent="0.25">
      <c r="C3849" s="214"/>
      <c r="D3849" s="215"/>
      <c r="E3849" s="215"/>
      <c r="F3849" s="215"/>
      <c r="G3849" s="215"/>
      <c r="H3849" s="89"/>
      <c r="I3849" s="90"/>
      <c r="J3849" s="12"/>
    </row>
    <row r="3850" spans="3:10" ht="21" hidden="1" customHeight="1" x14ac:dyDescent="0.25">
      <c r="C3850" s="214"/>
      <c r="D3850" s="215"/>
      <c r="E3850" s="215"/>
      <c r="F3850" s="215"/>
      <c r="G3850" s="215"/>
      <c r="H3850" s="89"/>
      <c r="I3850" s="90"/>
      <c r="J3850" s="12"/>
    </row>
    <row r="3851" spans="3:10" ht="21" hidden="1" customHeight="1" x14ac:dyDescent="0.25">
      <c r="C3851" s="214"/>
      <c r="D3851" s="215"/>
      <c r="E3851" s="215"/>
      <c r="F3851" s="215"/>
      <c r="G3851" s="215"/>
      <c r="H3851" s="89"/>
      <c r="I3851" s="90"/>
      <c r="J3851" s="12"/>
    </row>
    <row r="3852" spans="3:10" ht="21" hidden="1" customHeight="1" x14ac:dyDescent="0.25">
      <c r="C3852" s="214"/>
      <c r="D3852" s="215"/>
      <c r="E3852" s="215"/>
      <c r="F3852" s="215"/>
      <c r="G3852" s="215"/>
      <c r="H3852" s="89"/>
      <c r="I3852" s="90"/>
      <c r="J3852" s="12"/>
    </row>
    <row r="3853" spans="3:10" ht="21" hidden="1" customHeight="1" x14ac:dyDescent="0.25">
      <c r="C3853" s="214"/>
      <c r="D3853" s="215"/>
      <c r="E3853" s="215"/>
      <c r="F3853" s="215"/>
      <c r="G3853" s="215"/>
      <c r="H3853" s="89"/>
      <c r="I3853" s="90"/>
      <c r="J3853" s="12"/>
    </row>
    <row r="3854" spans="3:10" ht="21" hidden="1" customHeight="1" x14ac:dyDescent="0.25">
      <c r="C3854" s="214"/>
      <c r="D3854" s="215"/>
      <c r="E3854" s="215"/>
      <c r="F3854" s="215"/>
      <c r="G3854" s="215"/>
      <c r="H3854" s="89"/>
      <c r="I3854" s="90"/>
      <c r="J3854" s="12"/>
    </row>
    <row r="3855" spans="3:10" ht="21" hidden="1" customHeight="1" x14ac:dyDescent="0.25">
      <c r="C3855" s="214"/>
      <c r="D3855" s="215"/>
      <c r="E3855" s="215"/>
      <c r="F3855" s="215"/>
      <c r="G3855" s="215"/>
      <c r="H3855" s="89"/>
      <c r="I3855" s="90"/>
      <c r="J3855" s="12"/>
    </row>
    <row r="3856" spans="3:10" ht="21" hidden="1" customHeight="1" x14ac:dyDescent="0.25">
      <c r="C3856" s="214"/>
      <c r="D3856" s="215"/>
      <c r="E3856" s="215"/>
      <c r="F3856" s="215"/>
      <c r="G3856" s="215"/>
      <c r="H3856" s="89"/>
      <c r="I3856" s="90"/>
      <c r="J3856" s="12"/>
    </row>
    <row r="3857" spans="3:10" ht="21" hidden="1" customHeight="1" x14ac:dyDescent="0.25">
      <c r="C3857" s="214"/>
      <c r="D3857" s="215"/>
      <c r="E3857" s="215"/>
      <c r="F3857" s="215"/>
      <c r="G3857" s="215"/>
      <c r="H3857" s="89"/>
      <c r="I3857" s="90"/>
      <c r="J3857" s="12"/>
    </row>
    <row r="3858" spans="3:10" ht="21" hidden="1" customHeight="1" x14ac:dyDescent="0.25">
      <c r="C3858" s="214"/>
      <c r="D3858" s="215"/>
      <c r="E3858" s="215"/>
      <c r="F3858" s="215"/>
      <c r="G3858" s="215"/>
      <c r="H3858" s="89"/>
      <c r="I3858" s="90"/>
      <c r="J3858" s="12"/>
    </row>
    <row r="3859" spans="3:10" ht="21" hidden="1" customHeight="1" x14ac:dyDescent="0.25">
      <c r="C3859" s="214"/>
      <c r="D3859" s="215"/>
      <c r="E3859" s="215"/>
      <c r="F3859" s="215"/>
      <c r="G3859" s="215"/>
      <c r="H3859" s="89"/>
      <c r="I3859" s="90"/>
      <c r="J3859" s="12"/>
    </row>
    <row r="3860" spans="3:10" ht="21" hidden="1" customHeight="1" x14ac:dyDescent="0.25">
      <c r="C3860" s="214"/>
      <c r="D3860" s="215"/>
      <c r="E3860" s="215"/>
      <c r="F3860" s="215"/>
      <c r="G3860" s="215"/>
      <c r="H3860" s="89"/>
      <c r="I3860" s="90"/>
      <c r="J3860" s="12"/>
    </row>
    <row r="3861" spans="3:10" ht="21" hidden="1" customHeight="1" x14ac:dyDescent="0.25">
      <c r="C3861" s="214"/>
      <c r="D3861" s="215"/>
      <c r="E3861" s="215"/>
      <c r="F3861" s="215"/>
      <c r="G3861" s="215"/>
      <c r="H3861" s="89"/>
      <c r="I3861" s="90"/>
      <c r="J3861" s="12"/>
    </row>
    <row r="3862" spans="3:10" ht="21" hidden="1" customHeight="1" x14ac:dyDescent="0.25">
      <c r="C3862" s="214"/>
      <c r="D3862" s="215"/>
      <c r="E3862" s="215"/>
      <c r="F3862" s="215"/>
      <c r="G3862" s="215"/>
      <c r="H3862" s="89"/>
      <c r="I3862" s="90"/>
      <c r="J3862" s="12"/>
    </row>
    <row r="3863" spans="3:10" ht="21" hidden="1" customHeight="1" x14ac:dyDescent="0.25">
      <c r="C3863" s="214"/>
      <c r="D3863" s="215"/>
      <c r="E3863" s="215"/>
      <c r="F3863" s="215"/>
      <c r="G3863" s="215"/>
      <c r="H3863" s="89"/>
      <c r="I3863" s="90"/>
      <c r="J3863" s="12"/>
    </row>
    <row r="3864" spans="3:10" ht="21" hidden="1" customHeight="1" x14ac:dyDescent="0.25">
      <c r="C3864" s="214"/>
      <c r="D3864" s="215"/>
      <c r="E3864" s="215"/>
      <c r="F3864" s="215"/>
      <c r="G3864" s="215"/>
      <c r="H3864" s="89"/>
      <c r="I3864" s="90"/>
      <c r="J3864" s="12"/>
    </row>
    <row r="3865" spans="3:10" ht="21" hidden="1" customHeight="1" x14ac:dyDescent="0.25">
      <c r="C3865" s="214"/>
      <c r="D3865" s="215"/>
      <c r="E3865" s="215"/>
      <c r="F3865" s="215"/>
      <c r="G3865" s="215"/>
      <c r="H3865" s="89"/>
      <c r="I3865" s="90"/>
      <c r="J3865" s="12"/>
    </row>
    <row r="3866" spans="3:10" ht="21" hidden="1" customHeight="1" x14ac:dyDescent="0.25">
      <c r="C3866" s="214"/>
      <c r="D3866" s="215"/>
      <c r="E3866" s="215"/>
      <c r="F3866" s="215"/>
      <c r="G3866" s="215"/>
      <c r="H3866" s="89"/>
      <c r="I3866" s="90"/>
      <c r="J3866" s="12"/>
    </row>
    <row r="3867" spans="3:10" ht="21" hidden="1" customHeight="1" x14ac:dyDescent="0.25">
      <c r="C3867" s="214"/>
      <c r="D3867" s="215"/>
      <c r="E3867" s="215"/>
      <c r="F3867" s="215"/>
      <c r="G3867" s="215"/>
      <c r="H3867" s="89"/>
      <c r="I3867" s="90"/>
      <c r="J3867" s="12"/>
    </row>
    <row r="3868" spans="3:10" ht="21" hidden="1" customHeight="1" x14ac:dyDescent="0.25">
      <c r="C3868" s="214"/>
      <c r="D3868" s="215"/>
      <c r="E3868" s="215"/>
      <c r="F3868" s="215"/>
      <c r="G3868" s="215"/>
      <c r="H3868" s="89"/>
      <c r="I3868" s="90"/>
      <c r="J3868" s="12"/>
    </row>
    <row r="3869" spans="3:10" ht="21" hidden="1" customHeight="1" x14ac:dyDescent="0.25">
      <c r="C3869" s="214"/>
      <c r="D3869" s="215"/>
      <c r="E3869" s="215"/>
      <c r="F3869" s="215"/>
      <c r="G3869" s="215"/>
      <c r="H3869" s="89"/>
      <c r="I3869" s="90"/>
      <c r="J3869" s="12"/>
    </row>
    <row r="3870" spans="3:10" ht="21" hidden="1" customHeight="1" x14ac:dyDescent="0.25">
      <c r="C3870" s="214"/>
      <c r="D3870" s="215"/>
      <c r="E3870" s="215"/>
      <c r="F3870" s="215"/>
      <c r="G3870" s="215"/>
      <c r="H3870" s="89"/>
      <c r="I3870" s="90"/>
      <c r="J3870" s="12"/>
    </row>
    <row r="3871" spans="3:10" ht="21" hidden="1" customHeight="1" x14ac:dyDescent="0.25">
      <c r="C3871" s="214"/>
      <c r="D3871" s="215"/>
      <c r="E3871" s="215"/>
      <c r="F3871" s="215"/>
      <c r="G3871" s="215"/>
      <c r="H3871" s="89"/>
      <c r="I3871" s="90"/>
      <c r="J3871" s="12"/>
    </row>
    <row r="3872" spans="3:10" ht="21" hidden="1" customHeight="1" x14ac:dyDescent="0.25">
      <c r="C3872" s="214"/>
      <c r="D3872" s="215"/>
      <c r="E3872" s="215"/>
      <c r="F3872" s="215"/>
      <c r="G3872" s="215"/>
      <c r="H3872" s="89"/>
      <c r="I3872" s="90"/>
      <c r="J3872" s="12"/>
    </row>
    <row r="3873" spans="3:10" ht="21" hidden="1" customHeight="1" x14ac:dyDescent="0.25">
      <c r="C3873" s="214"/>
      <c r="D3873" s="215"/>
      <c r="E3873" s="215"/>
      <c r="F3873" s="215"/>
      <c r="G3873" s="215"/>
      <c r="H3873" s="89"/>
      <c r="I3873" s="90"/>
      <c r="J3873" s="12"/>
    </row>
    <row r="3874" spans="3:10" ht="21" hidden="1" customHeight="1" x14ac:dyDescent="0.25">
      <c r="C3874" s="214"/>
      <c r="D3874" s="215"/>
      <c r="E3874" s="215"/>
      <c r="F3874" s="215"/>
      <c r="G3874" s="215"/>
      <c r="H3874" s="89"/>
      <c r="I3874" s="90"/>
      <c r="J3874" s="12"/>
    </row>
    <row r="3875" spans="3:10" ht="21" hidden="1" customHeight="1" x14ac:dyDescent="0.25">
      <c r="C3875" s="214"/>
      <c r="D3875" s="215"/>
      <c r="E3875" s="215"/>
      <c r="F3875" s="215"/>
      <c r="G3875" s="215"/>
      <c r="H3875" s="89"/>
      <c r="I3875" s="90"/>
      <c r="J3875" s="12"/>
    </row>
    <row r="3876" spans="3:10" ht="21" hidden="1" customHeight="1" x14ac:dyDescent="0.25">
      <c r="C3876" s="214"/>
      <c r="D3876" s="215"/>
      <c r="E3876" s="215"/>
      <c r="F3876" s="215"/>
      <c r="G3876" s="215"/>
      <c r="H3876" s="89"/>
      <c r="I3876" s="90"/>
      <c r="J3876" s="12"/>
    </row>
    <row r="3877" spans="3:10" ht="21" hidden="1" customHeight="1" x14ac:dyDescent="0.25">
      <c r="C3877" s="214"/>
      <c r="D3877" s="215"/>
      <c r="E3877" s="215"/>
      <c r="F3877" s="215"/>
      <c r="G3877" s="215"/>
      <c r="H3877" s="89"/>
      <c r="I3877" s="90"/>
      <c r="J3877" s="12"/>
    </row>
    <row r="3878" spans="3:10" ht="21" hidden="1" customHeight="1" x14ac:dyDescent="0.25">
      <c r="C3878" s="214"/>
      <c r="D3878" s="215"/>
      <c r="E3878" s="215"/>
      <c r="F3878" s="215"/>
      <c r="G3878" s="215"/>
      <c r="H3878" s="89"/>
      <c r="I3878" s="90"/>
      <c r="J3878" s="12"/>
    </row>
    <row r="3879" spans="3:10" ht="21" hidden="1" customHeight="1" x14ac:dyDescent="0.25">
      <c r="C3879" s="214"/>
      <c r="D3879" s="215"/>
      <c r="E3879" s="215"/>
      <c r="F3879" s="215"/>
      <c r="G3879" s="215"/>
      <c r="H3879" s="89"/>
      <c r="I3879" s="90"/>
      <c r="J3879" s="12"/>
    </row>
    <row r="3880" spans="3:10" ht="21" hidden="1" customHeight="1" x14ac:dyDescent="0.25">
      <c r="C3880" s="214"/>
      <c r="D3880" s="215"/>
      <c r="E3880" s="215"/>
      <c r="F3880" s="215"/>
      <c r="G3880" s="215"/>
      <c r="H3880" s="89"/>
      <c r="I3880" s="90"/>
      <c r="J3880" s="12"/>
    </row>
    <row r="3881" spans="3:10" ht="21" hidden="1" customHeight="1" x14ac:dyDescent="0.25">
      <c r="C3881" s="214"/>
      <c r="D3881" s="215"/>
      <c r="E3881" s="215"/>
      <c r="F3881" s="215"/>
      <c r="G3881" s="215"/>
      <c r="H3881" s="89"/>
      <c r="I3881" s="90"/>
      <c r="J3881" s="12"/>
    </row>
    <row r="3882" spans="3:10" ht="21" hidden="1" customHeight="1" x14ac:dyDescent="0.25">
      <c r="C3882" s="214"/>
      <c r="D3882" s="215"/>
      <c r="E3882" s="215"/>
      <c r="F3882" s="215"/>
      <c r="G3882" s="215"/>
      <c r="H3882" s="89"/>
      <c r="I3882" s="90"/>
      <c r="J3882" s="12"/>
    </row>
    <row r="3883" spans="3:10" ht="21" hidden="1" customHeight="1" x14ac:dyDescent="0.25">
      <c r="C3883" s="214"/>
      <c r="D3883" s="215"/>
      <c r="E3883" s="215"/>
      <c r="F3883" s="215"/>
      <c r="G3883" s="215"/>
      <c r="H3883" s="89"/>
      <c r="I3883" s="90"/>
      <c r="J3883" s="12"/>
    </row>
    <row r="3884" spans="3:10" ht="21" hidden="1" customHeight="1" x14ac:dyDescent="0.25">
      <c r="C3884" s="214"/>
      <c r="D3884" s="215"/>
      <c r="E3884" s="215"/>
      <c r="F3884" s="215"/>
      <c r="G3884" s="215"/>
      <c r="H3884" s="89"/>
      <c r="I3884" s="90"/>
      <c r="J3884" s="12"/>
    </row>
    <row r="3885" spans="3:10" ht="21" hidden="1" customHeight="1" x14ac:dyDescent="0.25">
      <c r="C3885" s="214"/>
      <c r="D3885" s="215"/>
      <c r="E3885" s="215"/>
      <c r="F3885" s="215"/>
      <c r="G3885" s="215"/>
      <c r="H3885" s="89"/>
      <c r="I3885" s="90"/>
      <c r="J3885" s="12"/>
    </row>
    <row r="3886" spans="3:10" ht="21" hidden="1" customHeight="1" x14ac:dyDescent="0.25">
      <c r="C3886" s="214"/>
      <c r="D3886" s="215"/>
      <c r="E3886" s="215"/>
      <c r="F3886" s="215"/>
      <c r="G3886" s="215"/>
      <c r="H3886" s="89"/>
      <c r="I3886" s="90"/>
      <c r="J3886" s="12"/>
    </row>
    <row r="3887" spans="3:10" ht="21" hidden="1" customHeight="1" x14ac:dyDescent="0.25">
      <c r="C3887" s="214"/>
      <c r="D3887" s="215"/>
      <c r="E3887" s="215"/>
      <c r="F3887" s="215"/>
      <c r="G3887" s="215"/>
      <c r="H3887" s="89"/>
      <c r="I3887" s="90"/>
      <c r="J3887" s="12"/>
    </row>
    <row r="3888" spans="3:10" ht="21" hidden="1" customHeight="1" x14ac:dyDescent="0.25">
      <c r="C3888" s="214"/>
      <c r="D3888" s="215"/>
      <c r="E3888" s="215"/>
      <c r="F3888" s="215"/>
      <c r="G3888" s="215"/>
      <c r="H3888" s="89"/>
      <c r="I3888" s="90"/>
      <c r="J3888" s="12"/>
    </row>
    <row r="3889" spans="3:10" ht="21" hidden="1" customHeight="1" x14ac:dyDescent="0.25">
      <c r="C3889" s="214"/>
      <c r="D3889" s="215"/>
      <c r="E3889" s="215"/>
      <c r="F3889" s="215"/>
      <c r="G3889" s="215"/>
      <c r="H3889" s="89"/>
      <c r="I3889" s="90"/>
      <c r="J3889" s="12"/>
    </row>
    <row r="3890" spans="3:10" ht="21" hidden="1" customHeight="1" x14ac:dyDescent="0.25">
      <c r="C3890" s="214"/>
      <c r="D3890" s="215"/>
      <c r="E3890" s="215"/>
      <c r="F3890" s="215"/>
      <c r="G3890" s="215"/>
      <c r="H3890" s="89"/>
      <c r="I3890" s="90"/>
      <c r="J3890" s="12"/>
    </row>
    <row r="3891" spans="3:10" ht="21" hidden="1" customHeight="1" x14ac:dyDescent="0.25">
      <c r="C3891" s="214"/>
      <c r="D3891" s="215"/>
      <c r="E3891" s="215"/>
      <c r="F3891" s="215"/>
      <c r="G3891" s="215"/>
      <c r="H3891" s="89"/>
      <c r="I3891" s="90"/>
      <c r="J3891" s="12"/>
    </row>
    <row r="3892" spans="3:10" ht="21" hidden="1" customHeight="1" x14ac:dyDescent="0.25">
      <c r="C3892" s="214"/>
      <c r="D3892" s="215"/>
      <c r="E3892" s="215"/>
      <c r="F3892" s="215"/>
      <c r="G3892" s="215"/>
      <c r="H3892" s="89"/>
      <c r="I3892" s="90"/>
      <c r="J3892" s="12"/>
    </row>
    <row r="3893" spans="3:10" ht="21" hidden="1" customHeight="1" x14ac:dyDescent="0.25">
      <c r="C3893" s="214"/>
      <c r="D3893" s="215"/>
      <c r="E3893" s="215"/>
      <c r="F3893" s="215"/>
      <c r="G3893" s="215"/>
      <c r="H3893" s="89"/>
      <c r="I3893" s="90"/>
      <c r="J3893" s="12"/>
    </row>
    <row r="3894" spans="3:10" ht="21" hidden="1" customHeight="1" x14ac:dyDescent="0.25">
      <c r="C3894" s="214"/>
      <c r="D3894" s="215"/>
      <c r="E3894" s="215"/>
      <c r="F3894" s="215"/>
      <c r="G3894" s="215"/>
      <c r="H3894" s="89"/>
      <c r="I3894" s="90"/>
      <c r="J3894" s="12"/>
    </row>
    <row r="3895" spans="3:10" ht="21" hidden="1" customHeight="1" x14ac:dyDescent="0.25">
      <c r="C3895" s="214"/>
      <c r="D3895" s="215"/>
      <c r="E3895" s="215"/>
      <c r="F3895" s="215"/>
      <c r="G3895" s="215"/>
      <c r="H3895" s="89"/>
      <c r="I3895" s="90"/>
      <c r="J3895" s="12"/>
    </row>
    <row r="3896" spans="3:10" ht="21" hidden="1" customHeight="1" x14ac:dyDescent="0.25">
      <c r="C3896" s="214"/>
      <c r="D3896" s="215"/>
      <c r="E3896" s="215"/>
      <c r="F3896" s="215"/>
      <c r="G3896" s="215"/>
      <c r="H3896" s="89"/>
      <c r="I3896" s="90"/>
      <c r="J3896" s="12"/>
    </row>
    <row r="3897" spans="3:10" ht="21" hidden="1" customHeight="1" x14ac:dyDescent="0.25">
      <c r="C3897" s="214"/>
      <c r="D3897" s="215"/>
      <c r="E3897" s="215"/>
      <c r="F3897" s="215"/>
      <c r="G3897" s="215"/>
      <c r="H3897" s="89"/>
      <c r="I3897" s="90"/>
      <c r="J3897" s="12"/>
    </row>
    <row r="3898" spans="3:10" ht="21" hidden="1" customHeight="1" x14ac:dyDescent="0.25">
      <c r="C3898" s="214"/>
      <c r="D3898" s="215"/>
      <c r="E3898" s="215"/>
      <c r="F3898" s="215"/>
      <c r="G3898" s="215"/>
      <c r="H3898" s="89"/>
      <c r="I3898" s="90"/>
      <c r="J3898" s="12"/>
    </row>
    <row r="3899" spans="3:10" ht="21" hidden="1" customHeight="1" x14ac:dyDescent="0.25">
      <c r="C3899" s="214"/>
      <c r="D3899" s="215"/>
      <c r="E3899" s="215"/>
      <c r="F3899" s="215"/>
      <c r="G3899" s="215"/>
      <c r="H3899" s="89"/>
      <c r="I3899" s="90"/>
      <c r="J3899" s="12"/>
    </row>
    <row r="3900" spans="3:10" ht="21" hidden="1" customHeight="1" x14ac:dyDescent="0.25">
      <c r="C3900" s="214"/>
      <c r="D3900" s="215"/>
      <c r="E3900" s="215"/>
      <c r="F3900" s="215"/>
      <c r="G3900" s="215"/>
      <c r="H3900" s="89"/>
      <c r="I3900" s="90"/>
      <c r="J3900" s="12"/>
    </row>
    <row r="3901" spans="3:10" ht="21" hidden="1" customHeight="1" x14ac:dyDescent="0.25">
      <c r="C3901" s="214"/>
      <c r="D3901" s="215"/>
      <c r="E3901" s="215"/>
      <c r="F3901" s="215"/>
      <c r="G3901" s="215"/>
      <c r="H3901" s="89"/>
      <c r="I3901" s="90"/>
      <c r="J3901" s="12"/>
    </row>
    <row r="3902" spans="3:10" ht="21" hidden="1" customHeight="1" x14ac:dyDescent="0.25">
      <c r="C3902" s="214"/>
      <c r="D3902" s="215"/>
      <c r="E3902" s="215"/>
      <c r="F3902" s="215"/>
      <c r="G3902" s="215"/>
      <c r="H3902" s="89"/>
      <c r="I3902" s="90"/>
      <c r="J3902" s="12"/>
    </row>
    <row r="3903" spans="3:10" ht="21" hidden="1" customHeight="1" x14ac:dyDescent="0.25">
      <c r="C3903" s="214"/>
      <c r="D3903" s="215"/>
      <c r="E3903" s="215"/>
      <c r="F3903" s="215"/>
      <c r="G3903" s="215"/>
      <c r="H3903" s="89"/>
      <c r="I3903" s="90"/>
      <c r="J3903" s="12"/>
    </row>
    <row r="3904" spans="3:10" ht="21" hidden="1" customHeight="1" x14ac:dyDescent="0.25">
      <c r="C3904" s="214"/>
      <c r="D3904" s="215"/>
      <c r="E3904" s="215"/>
      <c r="F3904" s="215"/>
      <c r="G3904" s="215"/>
      <c r="H3904" s="89"/>
      <c r="I3904" s="90"/>
      <c r="J3904" s="12"/>
    </row>
    <row r="3905" spans="3:10" ht="21" hidden="1" customHeight="1" x14ac:dyDescent="0.25">
      <c r="C3905" s="214"/>
      <c r="D3905" s="215"/>
      <c r="E3905" s="215"/>
      <c r="F3905" s="215"/>
      <c r="G3905" s="215"/>
      <c r="H3905" s="89"/>
      <c r="I3905" s="90"/>
      <c r="J3905" s="12"/>
    </row>
    <row r="3906" spans="3:10" ht="21" hidden="1" customHeight="1" x14ac:dyDescent="0.25">
      <c r="C3906" s="214"/>
      <c r="D3906" s="215"/>
      <c r="E3906" s="215"/>
      <c r="F3906" s="215"/>
      <c r="G3906" s="215"/>
      <c r="H3906" s="89"/>
      <c r="I3906" s="90"/>
      <c r="J3906" s="12"/>
    </row>
    <row r="3907" spans="3:10" ht="21" hidden="1" customHeight="1" x14ac:dyDescent="0.25">
      <c r="C3907" s="214"/>
      <c r="D3907" s="215"/>
      <c r="E3907" s="215"/>
      <c r="F3907" s="215"/>
      <c r="G3907" s="215"/>
      <c r="H3907" s="89"/>
      <c r="I3907" s="90"/>
      <c r="J3907" s="12"/>
    </row>
    <row r="3908" spans="3:10" ht="21" hidden="1" customHeight="1" x14ac:dyDescent="0.25">
      <c r="C3908" s="214"/>
      <c r="D3908" s="215"/>
      <c r="E3908" s="215"/>
      <c r="F3908" s="215"/>
      <c r="G3908" s="215"/>
      <c r="H3908" s="89"/>
      <c r="I3908" s="90"/>
      <c r="J3908" s="12"/>
    </row>
    <row r="3909" spans="3:10" ht="21" hidden="1" customHeight="1" x14ac:dyDescent="0.25">
      <c r="C3909" s="214"/>
      <c r="D3909" s="215"/>
      <c r="E3909" s="215"/>
      <c r="F3909" s="215"/>
      <c r="G3909" s="215"/>
      <c r="H3909" s="89"/>
      <c r="I3909" s="90"/>
      <c r="J3909" s="12"/>
    </row>
    <row r="3910" spans="3:10" ht="21" hidden="1" customHeight="1" x14ac:dyDescent="0.25">
      <c r="C3910" s="214"/>
      <c r="D3910" s="215"/>
      <c r="E3910" s="215"/>
      <c r="F3910" s="215"/>
      <c r="G3910" s="215"/>
      <c r="H3910" s="89"/>
      <c r="I3910" s="90"/>
      <c r="J3910" s="12"/>
    </row>
    <row r="3911" spans="3:10" ht="21" hidden="1" customHeight="1" x14ac:dyDescent="0.25">
      <c r="C3911" s="214"/>
      <c r="D3911" s="215"/>
      <c r="E3911" s="215"/>
      <c r="F3911" s="215"/>
      <c r="G3911" s="215"/>
      <c r="H3911" s="89"/>
      <c r="I3911" s="90"/>
      <c r="J3911" s="12"/>
    </row>
    <row r="3912" spans="3:10" ht="21" hidden="1" customHeight="1" x14ac:dyDescent="0.25">
      <c r="C3912" s="214"/>
      <c r="D3912" s="215"/>
      <c r="E3912" s="215"/>
      <c r="F3912" s="215"/>
      <c r="G3912" s="215"/>
      <c r="H3912" s="89"/>
      <c r="I3912" s="90"/>
      <c r="J3912" s="12"/>
    </row>
    <row r="3913" spans="3:10" ht="21" hidden="1" customHeight="1" x14ac:dyDescent="0.25">
      <c r="C3913" s="214"/>
      <c r="D3913" s="215"/>
      <c r="E3913" s="215"/>
      <c r="F3913" s="215"/>
      <c r="G3913" s="215"/>
      <c r="H3913" s="89"/>
      <c r="I3913" s="90"/>
      <c r="J3913" s="12"/>
    </row>
    <row r="3914" spans="3:10" ht="21" hidden="1" customHeight="1" x14ac:dyDescent="0.25">
      <c r="C3914" s="214"/>
      <c r="D3914" s="215"/>
      <c r="E3914" s="215"/>
      <c r="F3914" s="215"/>
      <c r="G3914" s="215"/>
      <c r="H3914" s="89"/>
      <c r="I3914" s="90"/>
      <c r="J3914" s="12"/>
    </row>
    <row r="3915" spans="3:10" ht="21" hidden="1" customHeight="1" x14ac:dyDescent="0.25">
      <c r="C3915" s="214"/>
      <c r="D3915" s="215"/>
      <c r="E3915" s="215"/>
      <c r="F3915" s="215"/>
      <c r="G3915" s="215"/>
      <c r="H3915" s="89"/>
      <c r="I3915" s="90"/>
      <c r="J3915" s="12"/>
    </row>
    <row r="3916" spans="3:10" ht="21" hidden="1" customHeight="1" x14ac:dyDescent="0.25">
      <c r="C3916" s="214"/>
      <c r="D3916" s="215"/>
      <c r="E3916" s="215"/>
      <c r="F3916" s="215"/>
      <c r="G3916" s="215"/>
      <c r="H3916" s="89"/>
      <c r="I3916" s="90"/>
      <c r="J3916" s="12"/>
    </row>
    <row r="3917" spans="3:10" ht="21" hidden="1" customHeight="1" x14ac:dyDescent="0.25">
      <c r="C3917" s="214"/>
      <c r="D3917" s="215"/>
      <c r="E3917" s="215"/>
      <c r="F3917" s="215"/>
      <c r="G3917" s="215"/>
      <c r="H3917" s="89"/>
      <c r="I3917" s="90"/>
      <c r="J3917" s="12"/>
    </row>
    <row r="3918" spans="3:10" ht="21" hidden="1" customHeight="1" x14ac:dyDescent="0.25">
      <c r="C3918" s="214"/>
      <c r="D3918" s="215"/>
      <c r="E3918" s="215"/>
      <c r="F3918" s="215"/>
      <c r="G3918" s="215"/>
      <c r="H3918" s="89"/>
      <c r="I3918" s="90"/>
      <c r="J3918" s="12"/>
    </row>
    <row r="3919" spans="3:10" ht="21" hidden="1" customHeight="1" x14ac:dyDescent="0.25">
      <c r="C3919" s="214"/>
      <c r="D3919" s="215"/>
      <c r="E3919" s="215"/>
      <c r="F3919" s="215"/>
      <c r="G3919" s="215"/>
      <c r="H3919" s="89"/>
      <c r="I3919" s="90"/>
      <c r="J3919" s="12"/>
    </row>
    <row r="3920" spans="3:10" ht="21" hidden="1" customHeight="1" x14ac:dyDescent="0.25">
      <c r="C3920" s="214"/>
      <c r="D3920" s="215"/>
      <c r="E3920" s="215"/>
      <c r="F3920" s="215"/>
      <c r="G3920" s="215"/>
      <c r="H3920" s="89"/>
      <c r="I3920" s="90"/>
      <c r="J3920" s="12"/>
    </row>
    <row r="3921" spans="3:10" ht="21" hidden="1" customHeight="1" x14ac:dyDescent="0.25">
      <c r="C3921" s="214"/>
      <c r="D3921" s="215"/>
      <c r="E3921" s="215"/>
      <c r="F3921" s="215"/>
      <c r="G3921" s="215"/>
      <c r="H3921" s="89"/>
      <c r="I3921" s="90"/>
      <c r="J3921" s="12"/>
    </row>
    <row r="3922" spans="3:10" ht="21" hidden="1" customHeight="1" x14ac:dyDescent="0.25">
      <c r="C3922" s="214"/>
      <c r="D3922" s="215"/>
      <c r="E3922" s="215"/>
      <c r="F3922" s="215"/>
      <c r="G3922" s="215"/>
      <c r="H3922" s="89"/>
      <c r="I3922" s="90"/>
      <c r="J3922" s="12"/>
    </row>
    <row r="3923" spans="3:10" ht="21" hidden="1" customHeight="1" x14ac:dyDescent="0.25">
      <c r="C3923" s="214"/>
      <c r="D3923" s="215"/>
      <c r="E3923" s="215"/>
      <c r="F3923" s="215"/>
      <c r="G3923" s="215"/>
      <c r="H3923" s="89"/>
      <c r="I3923" s="90"/>
      <c r="J3923" s="12"/>
    </row>
    <row r="3924" spans="3:10" ht="21" hidden="1" customHeight="1" x14ac:dyDescent="0.25">
      <c r="C3924" s="214"/>
      <c r="D3924" s="215"/>
      <c r="E3924" s="215"/>
      <c r="F3924" s="215"/>
      <c r="G3924" s="215"/>
      <c r="H3924" s="89"/>
      <c r="I3924" s="90"/>
      <c r="J3924" s="12"/>
    </row>
    <row r="3925" spans="3:10" ht="21" hidden="1" customHeight="1" x14ac:dyDescent="0.25">
      <c r="C3925" s="214"/>
      <c r="D3925" s="215"/>
      <c r="E3925" s="215"/>
      <c r="F3925" s="215"/>
      <c r="G3925" s="215"/>
      <c r="H3925" s="89"/>
      <c r="I3925" s="90"/>
      <c r="J3925" s="12"/>
    </row>
    <row r="3926" spans="3:10" ht="21" hidden="1" customHeight="1" x14ac:dyDescent="0.25">
      <c r="C3926" s="214"/>
      <c r="D3926" s="215"/>
      <c r="E3926" s="215"/>
      <c r="F3926" s="215"/>
      <c r="G3926" s="215"/>
      <c r="H3926" s="89"/>
      <c r="I3926" s="90"/>
      <c r="J3926" s="12"/>
    </row>
    <row r="3927" spans="3:10" ht="21" hidden="1" customHeight="1" x14ac:dyDescent="0.25">
      <c r="C3927" s="214"/>
      <c r="D3927" s="215"/>
      <c r="E3927" s="215"/>
      <c r="F3927" s="215"/>
      <c r="G3927" s="215"/>
      <c r="H3927" s="89"/>
      <c r="I3927" s="90"/>
      <c r="J3927" s="12"/>
    </row>
    <row r="3928" spans="3:10" ht="21" hidden="1" customHeight="1" x14ac:dyDescent="0.25">
      <c r="C3928" s="214"/>
      <c r="D3928" s="215"/>
      <c r="E3928" s="215"/>
      <c r="F3928" s="215"/>
      <c r="G3928" s="215"/>
      <c r="H3928" s="89"/>
      <c r="I3928" s="90"/>
      <c r="J3928" s="12"/>
    </row>
    <row r="3929" spans="3:10" ht="21" hidden="1" customHeight="1" x14ac:dyDescent="0.25">
      <c r="C3929" s="214"/>
      <c r="D3929" s="215"/>
      <c r="E3929" s="215"/>
      <c r="F3929" s="215"/>
      <c r="G3929" s="215"/>
      <c r="H3929" s="89"/>
      <c r="I3929" s="90"/>
      <c r="J3929" s="12"/>
    </row>
    <row r="3930" spans="3:10" ht="21" hidden="1" customHeight="1" x14ac:dyDescent="0.25">
      <c r="C3930" s="214"/>
      <c r="D3930" s="215"/>
      <c r="E3930" s="215"/>
      <c r="F3930" s="215"/>
      <c r="G3930" s="215"/>
      <c r="H3930" s="89"/>
      <c r="I3930" s="90"/>
      <c r="J3930" s="12"/>
    </row>
    <row r="3931" spans="3:10" ht="21" hidden="1" customHeight="1" x14ac:dyDescent="0.25">
      <c r="C3931" s="214"/>
      <c r="D3931" s="215"/>
      <c r="E3931" s="215"/>
      <c r="F3931" s="215"/>
      <c r="G3931" s="215"/>
      <c r="H3931" s="89"/>
      <c r="I3931" s="90"/>
      <c r="J3931" s="12"/>
    </row>
    <row r="3932" spans="3:10" ht="21" hidden="1" customHeight="1" x14ac:dyDescent="0.25">
      <c r="C3932" s="214"/>
      <c r="D3932" s="215"/>
      <c r="E3932" s="215"/>
      <c r="F3932" s="215"/>
      <c r="G3932" s="215"/>
      <c r="H3932" s="89"/>
      <c r="I3932" s="90"/>
      <c r="J3932" s="12"/>
    </row>
    <row r="3933" spans="3:10" ht="21" hidden="1" customHeight="1" x14ac:dyDescent="0.25">
      <c r="C3933" s="214"/>
      <c r="D3933" s="215"/>
      <c r="E3933" s="215"/>
      <c r="F3933" s="215"/>
      <c r="G3933" s="215"/>
      <c r="H3933" s="89"/>
      <c r="I3933" s="90"/>
      <c r="J3933" s="12"/>
    </row>
    <row r="3934" spans="3:10" ht="21" hidden="1" customHeight="1" x14ac:dyDescent="0.25">
      <c r="C3934" s="214"/>
      <c r="D3934" s="215"/>
      <c r="E3934" s="215"/>
      <c r="F3934" s="215"/>
      <c r="G3934" s="215"/>
      <c r="H3934" s="89"/>
      <c r="I3934" s="90"/>
      <c r="J3934" s="12"/>
    </row>
    <row r="3935" spans="3:10" ht="21" hidden="1" customHeight="1" x14ac:dyDescent="0.25">
      <c r="C3935" s="214"/>
      <c r="D3935" s="215"/>
      <c r="E3935" s="215"/>
      <c r="F3935" s="215"/>
      <c r="G3935" s="215"/>
      <c r="H3935" s="89"/>
      <c r="I3935" s="90"/>
      <c r="J3935" s="12"/>
    </row>
    <row r="3936" spans="3:10" ht="21" hidden="1" customHeight="1" x14ac:dyDescent="0.25">
      <c r="C3936" s="214"/>
      <c r="D3936" s="215"/>
      <c r="E3936" s="215"/>
      <c r="F3936" s="215"/>
      <c r="G3936" s="215"/>
      <c r="H3936" s="89"/>
      <c r="I3936" s="90"/>
      <c r="J3936" s="12"/>
    </row>
    <row r="3937" spans="3:10" ht="21" hidden="1" customHeight="1" x14ac:dyDescent="0.25">
      <c r="C3937" s="214"/>
      <c r="D3937" s="215"/>
      <c r="E3937" s="215"/>
      <c r="F3937" s="215"/>
      <c r="G3937" s="215"/>
      <c r="H3937" s="89"/>
      <c r="I3937" s="90"/>
      <c r="J3937" s="12"/>
    </row>
    <row r="3938" spans="3:10" ht="21" hidden="1" customHeight="1" x14ac:dyDescent="0.25">
      <c r="C3938" s="214"/>
      <c r="D3938" s="215"/>
      <c r="E3938" s="215"/>
      <c r="F3938" s="215"/>
      <c r="G3938" s="215"/>
      <c r="H3938" s="89"/>
      <c r="I3938" s="90"/>
      <c r="J3938" s="12"/>
    </row>
    <row r="3939" spans="3:10" ht="21" hidden="1" customHeight="1" x14ac:dyDescent="0.25">
      <c r="C3939" s="214"/>
      <c r="D3939" s="215"/>
      <c r="E3939" s="215"/>
      <c r="F3939" s="215"/>
      <c r="G3939" s="215"/>
      <c r="H3939" s="89"/>
      <c r="I3939" s="90"/>
      <c r="J3939" s="12"/>
    </row>
    <row r="3940" spans="3:10" ht="21" hidden="1" customHeight="1" x14ac:dyDescent="0.25">
      <c r="C3940" s="214"/>
      <c r="D3940" s="215"/>
      <c r="E3940" s="215"/>
      <c r="F3940" s="215"/>
      <c r="G3940" s="215"/>
      <c r="H3940" s="89"/>
      <c r="I3940" s="90"/>
      <c r="J3940" s="12"/>
    </row>
    <row r="3941" spans="3:10" ht="21" hidden="1" customHeight="1" x14ac:dyDescent="0.25">
      <c r="C3941" s="214"/>
      <c r="D3941" s="215"/>
      <c r="E3941" s="215"/>
      <c r="F3941" s="215"/>
      <c r="G3941" s="215"/>
      <c r="H3941" s="89"/>
      <c r="I3941" s="90"/>
      <c r="J3941" s="12"/>
    </row>
    <row r="3942" spans="3:10" ht="21" hidden="1" customHeight="1" x14ac:dyDescent="0.25">
      <c r="C3942" s="214"/>
      <c r="D3942" s="215"/>
      <c r="E3942" s="215"/>
      <c r="F3942" s="215"/>
      <c r="G3942" s="215"/>
      <c r="H3942" s="89"/>
      <c r="I3942" s="90"/>
      <c r="J3942" s="12"/>
    </row>
    <row r="3943" spans="3:10" ht="21" hidden="1" customHeight="1" x14ac:dyDescent="0.25">
      <c r="C3943" s="214"/>
      <c r="D3943" s="215"/>
      <c r="E3943" s="215"/>
      <c r="F3943" s="215"/>
      <c r="G3943" s="215"/>
      <c r="H3943" s="89"/>
      <c r="I3943" s="90"/>
      <c r="J3943" s="12"/>
    </row>
    <row r="3944" spans="3:10" ht="21" hidden="1" customHeight="1" x14ac:dyDescent="0.25">
      <c r="C3944" s="214"/>
      <c r="D3944" s="215"/>
      <c r="E3944" s="215"/>
      <c r="F3944" s="215"/>
      <c r="G3944" s="215"/>
      <c r="H3944" s="89"/>
      <c r="I3944" s="90"/>
      <c r="J3944" s="12"/>
    </row>
    <row r="3945" spans="3:10" ht="21" hidden="1" customHeight="1" x14ac:dyDescent="0.25">
      <c r="C3945" s="214"/>
      <c r="D3945" s="215"/>
      <c r="E3945" s="215"/>
      <c r="F3945" s="215"/>
      <c r="G3945" s="215"/>
      <c r="H3945" s="89"/>
      <c r="I3945" s="90"/>
      <c r="J3945" s="12"/>
    </row>
    <row r="3946" spans="3:10" ht="21" hidden="1" customHeight="1" x14ac:dyDescent="0.25">
      <c r="C3946" s="214"/>
      <c r="D3946" s="215"/>
      <c r="E3946" s="215"/>
      <c r="F3946" s="215"/>
      <c r="G3946" s="215"/>
      <c r="H3946" s="89"/>
      <c r="I3946" s="90"/>
      <c r="J3946" s="12"/>
    </row>
    <row r="3947" spans="3:10" ht="21" hidden="1" customHeight="1" x14ac:dyDescent="0.25">
      <c r="C3947" s="214"/>
      <c r="D3947" s="215"/>
      <c r="E3947" s="215"/>
      <c r="F3947" s="215"/>
      <c r="G3947" s="215"/>
      <c r="H3947" s="89"/>
      <c r="I3947" s="90"/>
      <c r="J3947" s="12"/>
    </row>
    <row r="3948" spans="3:10" ht="21" hidden="1" customHeight="1" x14ac:dyDescent="0.25">
      <c r="C3948" s="214"/>
      <c r="D3948" s="215"/>
      <c r="E3948" s="215"/>
      <c r="F3948" s="215"/>
      <c r="G3948" s="215"/>
      <c r="H3948" s="89"/>
      <c r="I3948" s="90"/>
      <c r="J3948" s="12"/>
    </row>
    <row r="3949" spans="3:10" ht="21" hidden="1" customHeight="1" x14ac:dyDescent="0.25">
      <c r="C3949" s="214"/>
      <c r="D3949" s="215"/>
      <c r="E3949" s="215"/>
      <c r="F3949" s="215"/>
      <c r="G3949" s="215"/>
      <c r="H3949" s="89"/>
      <c r="I3949" s="90"/>
      <c r="J3949" s="12"/>
    </row>
    <row r="3950" spans="3:10" ht="21" hidden="1" customHeight="1" x14ac:dyDescent="0.25">
      <c r="C3950" s="214"/>
      <c r="D3950" s="215"/>
      <c r="E3950" s="215"/>
      <c r="F3950" s="215"/>
      <c r="G3950" s="215"/>
      <c r="H3950" s="89"/>
      <c r="I3950" s="90"/>
      <c r="J3950" s="12"/>
    </row>
    <row r="3951" spans="3:10" ht="21" hidden="1" customHeight="1" x14ac:dyDescent="0.25">
      <c r="C3951" s="214"/>
      <c r="D3951" s="215"/>
      <c r="E3951" s="215"/>
      <c r="F3951" s="215"/>
      <c r="G3951" s="215"/>
      <c r="H3951" s="89"/>
      <c r="I3951" s="90"/>
      <c r="J3951" s="12"/>
    </row>
    <row r="3952" spans="3:10" ht="21" hidden="1" customHeight="1" x14ac:dyDescent="0.25">
      <c r="C3952" s="214"/>
      <c r="D3952" s="215"/>
      <c r="E3952" s="215"/>
      <c r="F3952" s="215"/>
      <c r="G3952" s="215"/>
      <c r="H3952" s="89"/>
      <c r="I3952" s="90"/>
      <c r="J3952" s="12"/>
    </row>
    <row r="3953" spans="3:10" ht="21" hidden="1" customHeight="1" x14ac:dyDescent="0.25">
      <c r="C3953" s="214"/>
      <c r="D3953" s="215"/>
      <c r="E3953" s="215"/>
      <c r="F3953" s="215"/>
      <c r="G3953" s="215"/>
      <c r="H3953" s="89"/>
      <c r="I3953" s="90"/>
      <c r="J3953" s="12"/>
    </row>
    <row r="3954" spans="3:10" ht="21" hidden="1" customHeight="1" x14ac:dyDescent="0.25">
      <c r="C3954" s="214"/>
      <c r="D3954" s="215"/>
      <c r="E3954" s="215"/>
      <c r="F3954" s="215"/>
      <c r="G3954" s="215"/>
      <c r="H3954" s="89"/>
      <c r="I3954" s="90"/>
      <c r="J3954" s="12"/>
    </row>
    <row r="3955" spans="3:10" ht="21" hidden="1" customHeight="1" x14ac:dyDescent="0.25">
      <c r="C3955" s="214"/>
      <c r="D3955" s="215"/>
      <c r="E3955" s="215"/>
      <c r="F3955" s="215"/>
      <c r="G3955" s="215"/>
      <c r="H3955" s="89"/>
      <c r="I3955" s="90"/>
      <c r="J3955" s="12"/>
    </row>
    <row r="3956" spans="3:10" ht="21" hidden="1" customHeight="1" x14ac:dyDescent="0.25"/>
    <row r="3957" spans="3:10" ht="21" hidden="1" customHeight="1" x14ac:dyDescent="0.25"/>
    <row r="3958" spans="3:10" ht="21" hidden="1" customHeight="1" x14ac:dyDescent="0.25"/>
    <row r="3959" spans="3:10" ht="21" hidden="1" customHeight="1" x14ac:dyDescent="0.25"/>
    <row r="3960" spans="3:10" ht="21" hidden="1" customHeight="1" x14ac:dyDescent="0.25"/>
    <row r="3961" spans="3:10" ht="21" hidden="1" customHeight="1" x14ac:dyDescent="0.25"/>
    <row r="3962" spans="3:10" ht="21" hidden="1" customHeight="1" x14ac:dyDescent="0.25"/>
    <row r="3963" spans="3:10" ht="21" hidden="1" customHeight="1" x14ac:dyDescent="0.25"/>
    <row r="3964" spans="3:10" ht="21" hidden="1" customHeight="1" x14ac:dyDescent="0.25"/>
    <row r="3965" spans="3:10" ht="21" hidden="1" customHeight="1" x14ac:dyDescent="0.25"/>
  </sheetData>
  <mergeCells count="1">
    <mergeCell ref="A1:A2"/>
  </mergeCells>
  <conditionalFormatting sqref="F6:F7">
    <cfRule type="notContainsBlanks" dxfId="11" priority="5">
      <formula>LEN(TRIM(F6))&gt;0</formula>
    </cfRule>
  </conditionalFormatting>
  <dataValidations count="2">
    <dataValidation type="list" allowBlank="1" showInputMessage="1" showErrorMessage="1" sqref="E10:E11 D6:D7" xr:uid="{00000000-0002-0000-2500-000000000000}">
      <formula1>ContasBancariasCartoes</formula1>
    </dataValidation>
    <dataValidation type="date" allowBlank="1" showInputMessage="1" showErrorMessage="1" error="Digite uma data válida." sqref="D9:D10" xr:uid="{00000000-0002-0000-2500-000001000000}">
      <formula1>18264</formula1>
      <formula2>73051</formula2>
    </dataValidation>
  </dataValidations>
  <hyperlinks>
    <hyperlink ref="A6" location="Ação!A1" display="Ação" xr:uid="{00000000-0004-0000-2500-000000000000}"/>
    <hyperlink ref="A7" location="Resultado!A1" display="Resultado" xr:uid="{00000000-0004-0000-2500-000001000000}"/>
    <hyperlink ref="A3" location="Menu!A1" display="Início" xr:uid="{00000000-0004-0000-2500-000002000000}"/>
    <hyperlink ref="A5" location="Diagnostico!A1" display="Diagnóstico" xr:uid="{00000000-0004-0000-2500-000003000000}"/>
    <hyperlink ref="A9" location="Registrar!A1" display="Registrar" xr:uid="{00000000-0004-0000-2500-000004000000}"/>
    <hyperlink ref="A10" location="'Banco de Dados'!A1" display="Banco de dados" xr:uid="{00000000-0004-0000-2500-000005000000}"/>
    <hyperlink ref="A12" location="Ajustes!A1" display="Ajustes" xr:uid="{00000000-0004-0000-2500-000006000000}"/>
    <hyperlink ref="A14" location="Sobre!A1" display="Atualizar Planilha" xr:uid="{00000000-0004-0000-2500-000007000000}"/>
    <hyperlink ref="A13" location="'Ajuda-videos'!A1" display="Ajuda e créditos" xr:uid="{00000000-0004-0000-2500-000008000000}"/>
    <hyperlink ref="E2" location="GrupoCartões!A1" display="Ver Contas e Cartões" xr:uid="{00000000-0004-0000-2500-000009000000}"/>
  </hyperlinks>
  <pageMargins left="0.51181102362204722" right="0.51181102362204722" top="0.78740157480314965" bottom="0.78740157480314965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4" r:id="rId4" name="Button 4">
              <controlPr defaultSize="0" print="0" autoFill="0" autoPict="0" macro="[0]!TransfEntreContas">
                <anchor>
                  <from>
                    <xdr:col>3</xdr:col>
                    <xdr:colOff>2238375</xdr:colOff>
                    <xdr:row>11</xdr:row>
                    <xdr:rowOff>238125</xdr:rowOff>
                  </from>
                  <to>
                    <xdr:col>4</xdr:col>
                    <xdr:colOff>1733550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6"/>
  <dimension ref="A1:R22"/>
  <sheetViews>
    <sheetView showGridLines="0" workbookViewId="0">
      <selection activeCell="C8" sqref="C8:M8"/>
    </sheetView>
  </sheetViews>
  <sheetFormatPr defaultColWidth="9.140625" defaultRowHeight="18" customHeight="1" x14ac:dyDescent="0.25"/>
  <cols>
    <col min="1" max="1" width="18.7109375" customWidth="1"/>
    <col min="2" max="2" width="2.7109375" customWidth="1"/>
    <col min="3" max="5" width="15.85546875" customWidth="1"/>
    <col min="6" max="6" width="52.85546875" customWidth="1"/>
    <col min="7" max="7" width="13.28515625" customWidth="1"/>
    <col min="8" max="8" width="15.140625" customWidth="1"/>
    <col min="9" max="9" width="16.140625" customWidth="1"/>
    <col min="10" max="10" width="14.5703125" customWidth="1"/>
    <col min="11" max="11" width="18.7109375" customWidth="1"/>
    <col min="12" max="12" width="11.85546875" customWidth="1"/>
    <col min="13" max="13" width="15.5703125" customWidth="1"/>
  </cols>
  <sheetData>
    <row r="1" spans="1:18" ht="18" customHeight="1" x14ac:dyDescent="0.35">
      <c r="A1" s="963"/>
      <c r="B1" s="111" t="s">
        <v>291</v>
      </c>
      <c r="G1" s="22"/>
      <c r="Q1" s="57"/>
      <c r="R1" s="57"/>
    </row>
    <row r="2" spans="1:18" ht="18" customHeight="1" x14ac:dyDescent="0.35">
      <c r="A2" s="964"/>
      <c r="B2" s="622"/>
      <c r="C2" s="622"/>
      <c r="D2" s="5" t="s">
        <v>348</v>
      </c>
      <c r="E2" s="1"/>
      <c r="F2" s="617"/>
      <c r="G2" s="623"/>
      <c r="H2" s="617"/>
      <c r="I2" s="617"/>
      <c r="J2" s="617"/>
      <c r="K2" s="617"/>
      <c r="L2" s="618"/>
      <c r="M2" s="619"/>
      <c r="N2" s="620"/>
      <c r="O2" s="617"/>
      <c r="P2" s="617"/>
      <c r="Q2" s="58"/>
      <c r="R2" s="58"/>
    </row>
    <row r="3" spans="1:18" ht="18" customHeight="1" x14ac:dyDescent="0.25">
      <c r="A3" s="606" t="s">
        <v>0</v>
      </c>
      <c r="G3" s="313"/>
      <c r="H3" s="314" t="s">
        <v>349</v>
      </c>
      <c r="I3" s="315">
        <f>COUNTA(TSonhos[DESCRIÇÃO PRECISA])</f>
        <v>0</v>
      </c>
    </row>
    <row r="4" spans="1:18" ht="18" customHeight="1" x14ac:dyDescent="0.25">
      <c r="A4" s="606"/>
      <c r="G4" s="316"/>
      <c r="H4" s="317" t="s">
        <v>350</v>
      </c>
      <c r="I4" s="318">
        <f>COUNTIF(TSonhos[STATUS],"Realizado")</f>
        <v>0</v>
      </c>
    </row>
    <row r="5" spans="1:18" ht="20.25" customHeight="1" x14ac:dyDescent="0.25">
      <c r="A5" s="548" t="s">
        <v>201</v>
      </c>
    </row>
    <row r="6" spans="1:18" ht="41.25" customHeight="1" x14ac:dyDescent="0.25">
      <c r="A6" s="687" t="s">
        <v>198</v>
      </c>
      <c r="C6" s="267" t="s">
        <v>300</v>
      </c>
      <c r="D6" s="267" t="s">
        <v>299</v>
      </c>
      <c r="E6" s="268" t="s">
        <v>301</v>
      </c>
      <c r="F6" s="267" t="s">
        <v>292</v>
      </c>
      <c r="G6" s="267" t="s">
        <v>295</v>
      </c>
      <c r="H6" s="267" t="s">
        <v>47</v>
      </c>
      <c r="I6" s="267" t="s">
        <v>293</v>
      </c>
      <c r="J6" s="267" t="s">
        <v>294</v>
      </c>
      <c r="K6" s="267" t="s">
        <v>296</v>
      </c>
      <c r="L6" s="268" t="s">
        <v>297</v>
      </c>
      <c r="M6" s="268" t="s">
        <v>298</v>
      </c>
    </row>
    <row r="7" spans="1:18" ht="18" customHeight="1" x14ac:dyDescent="0.25">
      <c r="A7" s="606" t="s">
        <v>199</v>
      </c>
      <c r="C7" s="847"/>
      <c r="D7" s="847"/>
      <c r="E7" s="269" t="str">
        <f ca="1">IF(TSonhos[[#This Row],[DATA PARA CONCLUSÃO]]="","",TSonhos[[#This Row],[DATA PARA CONCLUSÃO]]-TODAY())</f>
        <v/>
      </c>
      <c r="F7" s="13"/>
      <c r="G7" s="264"/>
      <c r="H7" s="13"/>
      <c r="I7" s="847"/>
      <c r="J7" s="264"/>
      <c r="K7" s="13"/>
      <c r="L7" s="265" t="str">
        <f>IFERROR(VLOOKUP(TSonhos[[#This Row],[CONTA DO SONHO]],TContasBancariasCartoes[#All],5,FALSE),"")</f>
        <v/>
      </c>
      <c r="M7" s="266" t="str">
        <f>IFERROR(TSonhos[[#This Row],[SALDO DA CONTA]]/TSonhos[[#This Row],[VALOR ESTIMADO]],"")</f>
        <v/>
      </c>
    </row>
    <row r="8" spans="1:18" ht="18" customHeight="1" x14ac:dyDescent="0.25">
      <c r="A8" s="606"/>
    </row>
    <row r="9" spans="1:18" ht="18" customHeight="1" x14ac:dyDescent="0.25">
      <c r="A9" s="606" t="s">
        <v>208</v>
      </c>
    </row>
    <row r="10" spans="1:18" ht="18" customHeight="1" x14ac:dyDescent="0.25">
      <c r="A10" s="606" t="s">
        <v>205</v>
      </c>
    </row>
    <row r="11" spans="1:18" ht="18" customHeight="1" x14ac:dyDescent="0.25">
      <c r="A11" s="606"/>
    </row>
    <row r="12" spans="1:18" ht="18" customHeight="1" x14ac:dyDescent="0.25">
      <c r="A12" s="606" t="s">
        <v>200</v>
      </c>
    </row>
    <row r="13" spans="1:18" ht="18" customHeight="1" x14ac:dyDescent="0.25">
      <c r="A13" s="606" t="s">
        <v>202</v>
      </c>
    </row>
    <row r="14" spans="1:18" ht="18" customHeight="1" x14ac:dyDescent="0.25">
      <c r="A14" s="606" t="s">
        <v>203</v>
      </c>
    </row>
    <row r="15" spans="1:18" ht="18" customHeight="1" x14ac:dyDescent="0.25">
      <c r="A15" s="606"/>
    </row>
    <row r="16" spans="1:18" ht="18" customHeight="1" x14ac:dyDescent="0.25">
      <c r="A16" s="606"/>
    </row>
    <row r="17" spans="1:1" ht="18" customHeight="1" x14ac:dyDescent="0.25">
      <c r="A17" s="606"/>
    </row>
    <row r="18" spans="1:1" ht="18" customHeight="1" x14ac:dyDescent="0.25">
      <c r="A18" s="606"/>
    </row>
    <row r="19" spans="1:1" ht="18" customHeight="1" x14ac:dyDescent="0.25">
      <c r="A19" s="621"/>
    </row>
    <row r="20" spans="1:1" ht="18" customHeight="1" x14ac:dyDescent="0.25">
      <c r="A20" s="621"/>
    </row>
    <row r="21" spans="1:1" ht="18" customHeight="1" x14ac:dyDescent="0.25">
      <c r="A21" s="621"/>
    </row>
    <row r="22" spans="1:1" ht="18" customHeight="1" x14ac:dyDescent="0.25">
      <c r="A22" s="621"/>
    </row>
  </sheetData>
  <sheetProtection sheet="1" objects="1" scenarios="1"/>
  <mergeCells count="1">
    <mergeCell ref="A1:A2"/>
  </mergeCells>
  <dataValidations count="3">
    <dataValidation type="list" allowBlank="1" showInputMessage="1" showErrorMessage="1" sqref="H7" xr:uid="{00000000-0002-0000-2600-000000000000}">
      <formula1>"Projetando,Em andamento,Cancelado,Realizado"</formula1>
    </dataValidation>
    <dataValidation type="list" allowBlank="1" showInputMessage="1" showErrorMessage="1" sqref="K7" xr:uid="{00000000-0002-0000-2600-000001000000}">
      <formula1>ContasBancariasCartoes</formula1>
    </dataValidation>
    <dataValidation allowBlank="1" showInputMessage="1" showErrorMessage="1" prompt="NÃO ALTERE NADA AQUI._x000a_POSSUI FORMULAS." sqref="L7:M7 E7" xr:uid="{00000000-0002-0000-2600-000002000000}"/>
  </dataValidations>
  <hyperlinks>
    <hyperlink ref="A6" location="Ação!A1" display="Ação" xr:uid="{00000000-0004-0000-2600-000000000000}"/>
    <hyperlink ref="A7" location="Resultado!A1" display="Resultado" xr:uid="{00000000-0004-0000-2600-000001000000}"/>
    <hyperlink ref="A3" location="Menu!A1" display="Início" xr:uid="{00000000-0004-0000-2600-000002000000}"/>
    <hyperlink ref="A5" location="Diagnostico!A1" display="Diagnóstico" xr:uid="{00000000-0004-0000-2600-000003000000}"/>
    <hyperlink ref="A9" location="Registrar!A1" display="Registrar" xr:uid="{00000000-0004-0000-2600-000004000000}"/>
    <hyperlink ref="A10" location="'Banco de Dados'!A1" display="Banco de dados" xr:uid="{00000000-0004-0000-2600-000005000000}"/>
    <hyperlink ref="A12" location="Ajustes!A1" display="Ajustes" xr:uid="{00000000-0004-0000-2600-000006000000}"/>
    <hyperlink ref="A14" location="Sobre!A1" display="Atualizar Planilha" xr:uid="{00000000-0004-0000-2600-000007000000}"/>
    <hyperlink ref="A13" location="'Ajuda-videos'!A1" display="Ajuda e créditos" xr:uid="{00000000-0004-0000-2600-000008000000}"/>
  </hyperlink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14"/>
  <dimension ref="A1:V37"/>
  <sheetViews>
    <sheetView showGridLines="0" topLeftCell="A4" workbookViewId="0">
      <selection activeCell="E10" sqref="E10:R30"/>
    </sheetView>
  </sheetViews>
  <sheetFormatPr defaultColWidth="9.140625" defaultRowHeight="21" customHeight="1" x14ac:dyDescent="0.25"/>
  <cols>
    <col min="1" max="1" width="28" style="4" customWidth="1"/>
    <col min="2" max="3" width="1.7109375" hidden="1" customWidth="1"/>
    <col min="4" max="4" width="0.85546875" customWidth="1"/>
    <col min="5" max="5" width="53.28515625" customWidth="1"/>
    <col min="6" max="6" width="17.42578125" customWidth="1"/>
    <col min="7" max="8" width="17.42578125" hidden="1" customWidth="1"/>
    <col min="9" max="9" width="21.85546875" bestFit="1" customWidth="1"/>
    <col min="10" max="10" width="18.7109375" customWidth="1"/>
    <col min="11" max="11" width="21" customWidth="1"/>
    <col min="12" max="12" width="19.28515625" customWidth="1"/>
    <col min="13" max="13" width="25.5703125" bestFit="1" customWidth="1"/>
    <col min="14" max="14" width="15.5703125" bestFit="1" customWidth="1"/>
    <col min="15" max="15" width="18.42578125" bestFit="1" customWidth="1"/>
    <col min="16" max="16" width="14.42578125" bestFit="1" customWidth="1"/>
    <col min="17" max="17" width="18.42578125" bestFit="1" customWidth="1"/>
    <col min="18" max="18" width="15.7109375" customWidth="1"/>
    <col min="19" max="19" width="18.140625" bestFit="1" customWidth="1"/>
    <col min="20" max="20" width="17" bestFit="1" customWidth="1"/>
    <col min="21" max="21" width="9.140625" customWidth="1"/>
  </cols>
  <sheetData>
    <row r="1" spans="1:22" ht="6.75" hidden="1" customHeight="1" x14ac:dyDescent="0.25"/>
    <row r="2" spans="1:22" s="1" customFormat="1" ht="8.1" hidden="1" customHeight="1" x14ac:dyDescent="0.25">
      <c r="A2" s="5"/>
      <c r="B2"/>
      <c r="C2"/>
    </row>
    <row r="3" spans="1:22" ht="6" hidden="1" customHeight="1" x14ac:dyDescent="0.25">
      <c r="A3" s="3"/>
    </row>
    <row r="4" spans="1:22" ht="21" customHeight="1" x14ac:dyDescent="0.35">
      <c r="A4" s="963"/>
      <c r="E4" s="111" t="s">
        <v>462</v>
      </c>
      <c r="H4" s="10" t="s">
        <v>461</v>
      </c>
      <c r="K4" s="10"/>
      <c r="L4" s="10"/>
      <c r="P4" s="783">
        <f ca="1">TODAY()+30</f>
        <v>43618</v>
      </c>
    </row>
    <row r="5" spans="1:22" ht="21" customHeight="1" x14ac:dyDescent="0.25">
      <c r="A5" s="964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</row>
    <row r="6" spans="1:22" ht="21" customHeight="1" x14ac:dyDescent="0.25">
      <c r="A6" s="606" t="s">
        <v>0</v>
      </c>
    </row>
    <row r="7" spans="1:22" ht="21" customHeight="1" x14ac:dyDescent="0.3">
      <c r="A7" s="606" t="s">
        <v>201</v>
      </c>
      <c r="F7" s="390" t="s">
        <v>645</v>
      </c>
      <c r="I7" s="391">
        <f ca="1">SUMPRODUCT(--(TContasBancariasCartoes[CARTÃO DE CRÉDITO]&lt;&gt;"SIM"),(TContasBancariasCartoes[SALDO ATUAL]))</f>
        <v>0</v>
      </c>
      <c r="J7" s="323" t="s">
        <v>644</v>
      </c>
    </row>
    <row r="8" spans="1:22" ht="31.5" customHeight="1" x14ac:dyDescent="0.25">
      <c r="A8" s="606" t="s">
        <v>198</v>
      </c>
      <c r="D8" s="10"/>
      <c r="E8" s="709" t="s">
        <v>742</v>
      </c>
      <c r="F8" s="710" t="s">
        <v>288</v>
      </c>
      <c r="G8" s="710" t="s">
        <v>289</v>
      </c>
      <c r="H8" s="710" t="s">
        <v>290</v>
      </c>
      <c r="I8" s="712" t="s">
        <v>304</v>
      </c>
      <c r="J8" s="710" t="s">
        <v>255</v>
      </c>
      <c r="K8" s="710" t="s">
        <v>256</v>
      </c>
      <c r="L8" s="711" t="s">
        <v>168</v>
      </c>
      <c r="M8" s="711" t="s">
        <v>196</v>
      </c>
      <c r="N8" s="711" t="s">
        <v>172</v>
      </c>
      <c r="O8" s="710" t="s">
        <v>195</v>
      </c>
      <c r="P8" s="710" t="s">
        <v>640</v>
      </c>
      <c r="Q8" s="922" t="s">
        <v>741</v>
      </c>
      <c r="R8" s="922" t="s">
        <v>277</v>
      </c>
    </row>
    <row r="9" spans="1:22" ht="21" customHeight="1" x14ac:dyDescent="0.3">
      <c r="A9" s="548" t="s">
        <v>199</v>
      </c>
      <c r="D9" s="10"/>
      <c r="E9" s="13"/>
      <c r="F9" s="264"/>
      <c r="G9" s="105">
        <f ca="1">IFERROR(SUMPRODUCT(--(BancoDeDados[CONTA]=TContasBancariasCartoes[[#This Row],[CONTAS BANCÁRIAS, CARTÕES DE CRÉDITO, APLICAÇÕES]]),--(BancoDeDados[STATUS]="Pago"),(BancoDeDados[ENTRADA])),0)</f>
        <v>0</v>
      </c>
      <c r="H9" s="105">
        <f ca="1">IFERROR(SUMPRODUCT(--(BancoDeDados[CONTA]=TContasBancariasCartoes[[#This Row],[CONTAS BANCÁRIAS, CARTÕES DE CRÉDITO, APLICAÇÕES]]),--(BancoDeDados[STATUS]="Pago"),(BancoDeDados[SAÍDA])),0)</f>
        <v>0</v>
      </c>
      <c r="I9" s="216">
        <f ca="1">IFERROR(IF(TContasBancariasCartoes[[#This Row],[CARTÃO DE CRÉDITO]]&lt;&gt;"SIM",TContasBancariasCartoes[[#This Row],[ENTRADAS]]+TContasBancariasCartoes[[#This Row],[DESCONTOS]]+TContasBancariasCartoes[[#This Row],[SALDO INICIAL]]-TContasBancariasCartoes[[#This Row],[SAÍDAS]]-TContasBancariasCartoes[[#This Row],[JUROS]],TContasBancariasCartoes[[#This Row],[LIMITE]]-(SUMPRODUCT(--(BancoDeDados[CONTA]=TContasBancariasCartoes[[#This Row],[CONTAS BANCÁRIAS, CARTÕES DE CRÉDITO, APLICAÇÕES]]),--(BancoDeDados[STATUS]&lt;&gt;"Pago"),(BancoDeDados[TOTAL])))),"")</f>
        <v>0</v>
      </c>
      <c r="J9" s="332">
        <f ca="1">IFERROR(SUMPRODUCT(--(BancoDeDados[CONTA]=TContasBancariasCartoes[[#This Row],[CONTAS BANCÁRIAS, CARTÕES DE CRÉDITO, APLICAÇÕES]]),--(BancoDeDados[STATUS]="Pago"),--(BancoDeDados[JUROS/DESC]&gt;0),(BancoDeDados[JUROS/DESC])),0)</f>
        <v>0</v>
      </c>
      <c r="K9" s="332">
        <f ca="1">IFERROR(SUMPRODUCT(--(BancoDeDados[CONTA]=TContasBancariasCartoes[[#This Row],[CONTAS BANCÁRIAS, CARTÕES DE CRÉDITO, APLICAÇÕES]]),--(BancoDeDados[STATUS]="Pago"),--(BancoDeDados[JUROS/DESC]&lt;0),(BancoDeDados[JUROS/DESC]))*(-1),0)</f>
        <v>0</v>
      </c>
      <c r="L9" s="446"/>
      <c r="M9" s="448"/>
      <c r="N9" s="448"/>
      <c r="O9" s="849"/>
      <c r="P9" s="924"/>
      <c r="Q9" s="921"/>
      <c r="R9" s="923"/>
    </row>
    <row r="10" spans="1:22" ht="21" customHeight="1" x14ac:dyDescent="0.25">
      <c r="A10" s="606"/>
      <c r="D10" s="10"/>
    </row>
    <row r="11" spans="1:22" ht="21" customHeight="1" x14ac:dyDescent="0.25">
      <c r="A11" s="606" t="s">
        <v>208</v>
      </c>
      <c r="D11" s="10"/>
    </row>
    <row r="12" spans="1:22" ht="21" customHeight="1" x14ac:dyDescent="0.25">
      <c r="A12" s="606" t="s">
        <v>205</v>
      </c>
      <c r="D12" s="10"/>
    </row>
    <row r="13" spans="1:22" ht="21" customHeight="1" x14ac:dyDescent="0.25">
      <c r="A13" s="606"/>
      <c r="D13" s="10"/>
    </row>
    <row r="14" spans="1:22" ht="21" customHeight="1" x14ac:dyDescent="0.25">
      <c r="A14" s="606" t="s">
        <v>200</v>
      </c>
      <c r="D14" s="10"/>
      <c r="S14" s="10"/>
      <c r="T14" s="10"/>
      <c r="U14" s="10"/>
      <c r="V14" s="10"/>
    </row>
    <row r="15" spans="1:22" ht="21" customHeight="1" x14ac:dyDescent="0.25">
      <c r="A15" s="606" t="s">
        <v>202</v>
      </c>
      <c r="D15" s="10"/>
      <c r="S15" s="10"/>
      <c r="T15" s="10"/>
      <c r="U15" s="10"/>
      <c r="V15" s="10"/>
    </row>
    <row r="16" spans="1:22" ht="21" customHeight="1" x14ac:dyDescent="0.25">
      <c r="A16" s="606" t="s">
        <v>203</v>
      </c>
      <c r="D16" s="10"/>
      <c r="S16" s="10"/>
      <c r="T16" s="10"/>
      <c r="U16" s="10"/>
      <c r="V16" s="10"/>
    </row>
    <row r="17" spans="1:21" ht="21" customHeight="1" x14ac:dyDescent="0.25">
      <c r="A17" s="606"/>
      <c r="D17" s="10"/>
      <c r="S17" s="10"/>
      <c r="T17" s="10"/>
      <c r="U17" s="10"/>
    </row>
    <row r="18" spans="1:21" ht="21" customHeight="1" x14ac:dyDescent="0.25">
      <c r="A18" s="606"/>
      <c r="D18" s="10"/>
      <c r="S18" s="10"/>
      <c r="T18" s="10"/>
      <c r="U18" s="10"/>
    </row>
    <row r="19" spans="1:21" ht="21" customHeight="1" x14ac:dyDescent="0.25">
      <c r="A19" s="606"/>
      <c r="D19" s="10"/>
      <c r="S19" s="10"/>
      <c r="T19" s="10"/>
      <c r="U19" s="10"/>
    </row>
    <row r="20" spans="1:21" ht="21" customHeight="1" x14ac:dyDescent="0.25">
      <c r="A20" s="606"/>
      <c r="D20" s="10"/>
      <c r="S20" s="10"/>
      <c r="T20" s="10"/>
      <c r="U20" s="10"/>
    </row>
    <row r="21" spans="1:21" ht="21" customHeight="1" x14ac:dyDescent="0.25">
      <c r="A21" s="621"/>
      <c r="D21" s="10"/>
      <c r="S21" s="10"/>
      <c r="T21" s="10"/>
      <c r="U21" s="10"/>
    </row>
    <row r="22" spans="1:21" ht="21" customHeight="1" x14ac:dyDescent="0.25">
      <c r="A22" s="621"/>
      <c r="D22" s="10"/>
      <c r="S22" s="10"/>
      <c r="T22" s="10"/>
      <c r="U22" s="10"/>
    </row>
    <row r="23" spans="1:21" ht="21" customHeight="1" x14ac:dyDescent="0.25">
      <c r="A23" s="621"/>
      <c r="D23" s="10"/>
      <c r="S23" s="10"/>
      <c r="T23" s="10"/>
      <c r="U23" s="10"/>
    </row>
    <row r="24" spans="1:21" ht="21" customHeight="1" x14ac:dyDescent="0.25">
      <c r="A24" s="621"/>
      <c r="D24" s="10"/>
      <c r="S24" s="10"/>
      <c r="T24" s="10"/>
      <c r="U24" s="10"/>
    </row>
    <row r="25" spans="1:21" ht="21" customHeight="1" x14ac:dyDescent="0.25">
      <c r="A25" s="621"/>
      <c r="D25" s="10"/>
      <c r="S25" s="10"/>
      <c r="T25" s="10"/>
      <c r="U25" s="10"/>
    </row>
    <row r="26" spans="1:21" ht="21" customHeight="1" x14ac:dyDescent="0.25">
      <c r="A26" s="621"/>
      <c r="D26" s="10"/>
      <c r="S26" s="10"/>
      <c r="T26" s="10"/>
      <c r="U26" s="10"/>
    </row>
    <row r="27" spans="1:21" ht="21" customHeight="1" x14ac:dyDescent="0.25">
      <c r="A27" s="621"/>
      <c r="D27" s="10"/>
      <c r="S27" s="10"/>
      <c r="T27" s="10"/>
      <c r="U27" s="10"/>
    </row>
    <row r="28" spans="1:21" ht="21" customHeight="1" x14ac:dyDescent="0.25">
      <c r="A28" s="621"/>
      <c r="D28" s="10"/>
      <c r="S28" s="10"/>
      <c r="T28" s="10"/>
      <c r="U28" s="10"/>
    </row>
    <row r="29" spans="1:21" ht="21" customHeight="1" x14ac:dyDescent="0.25">
      <c r="A29" s="621"/>
      <c r="D29" s="10"/>
      <c r="S29" s="10"/>
      <c r="T29" s="10"/>
      <c r="U29" s="10"/>
    </row>
    <row r="30" spans="1:21" ht="21" customHeight="1" x14ac:dyDescent="0.25">
      <c r="A30" s="621"/>
    </row>
    <row r="31" spans="1:21" ht="21" customHeight="1" x14ac:dyDescent="0.25">
      <c r="A31" s="621"/>
    </row>
    <row r="32" spans="1:21" ht="21" customHeight="1" x14ac:dyDescent="0.25">
      <c r="A32" s="621"/>
    </row>
    <row r="33" spans="1:1" ht="21" customHeight="1" x14ac:dyDescent="0.25">
      <c r="A33" s="621"/>
    </row>
    <row r="34" spans="1:1" ht="21" customHeight="1" x14ac:dyDescent="0.25">
      <c r="A34" s="621"/>
    </row>
    <row r="35" spans="1:1" ht="21" customHeight="1" x14ac:dyDescent="0.25">
      <c r="A35" s="621"/>
    </row>
    <row r="36" spans="1:1" ht="21" customHeight="1" x14ac:dyDescent="0.25">
      <c r="A36" s="621"/>
    </row>
    <row r="37" spans="1:1" ht="21" customHeight="1" x14ac:dyDescent="0.25">
      <c r="A37" s="6"/>
    </row>
  </sheetData>
  <sheetProtection sheet="1" objects="1" scenarios="1"/>
  <mergeCells count="1">
    <mergeCell ref="A4:A5"/>
  </mergeCells>
  <conditionalFormatting sqref="Q9">
    <cfRule type="notContainsBlanks" dxfId="10" priority="3">
      <formula>LEN(TRIM(Q9))&gt;0</formula>
    </cfRule>
  </conditionalFormatting>
  <conditionalFormatting sqref="R9">
    <cfRule type="cellIs" dxfId="9" priority="1" operator="lessThan">
      <formula>I9</formula>
    </cfRule>
  </conditionalFormatting>
  <dataValidations count="9">
    <dataValidation allowBlank="1" showInputMessage="1" showErrorMessage="1" prompt="Esse célula possue formulas, NÃO ALTERE NADA AQUI." sqref="G9:K9" xr:uid="{00000000-0002-0000-2700-000000000000}"/>
    <dataValidation type="list" allowBlank="1" showInputMessage="1" showErrorMessage="1" prompt="Escolha sim caso seja uma conta de Cartão e crédito" sqref="L9" xr:uid="{00000000-0002-0000-2700-000001000000}">
      <formula1>"SIM"</formula1>
    </dataValidation>
    <dataValidation allowBlank="1" showInputMessage="1" showErrorMessage="1" prompt="É recomendável usar o botão de Renomear Conta ou Cartão" sqref="E9" xr:uid="{00000000-0002-0000-2700-000002000000}"/>
    <dataValidation type="list" allowBlank="1" showInputMessage="1" showErrorMessage="1" prompt="Defina o tipo de reserva de cada conta._x000a__x000a_Clique no titulo da coluna para ler mais detalhes." sqref="Q9" xr:uid="{00000000-0002-0000-2700-000003000000}">
      <formula1>"RÁPIDA,MÉDIA,LONGA"</formula1>
    </dataValidation>
    <dataValidation allowBlank="1" showInputMessage="1" showErrorMessage="1" prompt="Dígite o dia de melhor data de compra._x000a__x000a_Exemplo: 20" sqref="M9" xr:uid="{00000000-0002-0000-2700-000004000000}"/>
    <dataValidation allowBlank="1" showInputMessage="1" showErrorMessage="1" prompt="Informe a data de vencimento do cartão de crédito" sqref="N9" xr:uid="{00000000-0002-0000-2700-000005000000}"/>
    <dataValidation allowBlank="1" showInputMessage="1" showErrorMessage="1" prompt="Informe um saldo inicial, caso exista." sqref="O9" xr:uid="{00000000-0002-0000-2700-000006000000}"/>
    <dataValidation allowBlank="1" showInputMessage="1" showErrorMessage="1" prompt="Informe uma data de vencimento do cartão, esse recurso é útil para ser avisado quando estiver próximo de vencer." sqref="P9" xr:uid="{00000000-0002-0000-2700-000007000000}"/>
    <dataValidation allowBlank="1" showInputMessage="1" showErrorMessage="1" prompt="Dígite o valor que deseja ter como reserva ou meta em cada conta." sqref="R9" xr:uid="{00000000-0002-0000-2700-000008000000}"/>
  </dataValidations>
  <hyperlinks>
    <hyperlink ref="A8" location="Ação!A1" display="Ação" xr:uid="{00000000-0004-0000-2700-000000000000}"/>
    <hyperlink ref="A9" location="Resultado!A1" display="Resultado" xr:uid="{00000000-0004-0000-2700-000001000000}"/>
    <hyperlink ref="A6" location="Menu!A1" display="Início" xr:uid="{00000000-0004-0000-2700-000002000000}"/>
    <hyperlink ref="A11" location="Registrar!A1" display="Registrar" xr:uid="{00000000-0004-0000-2700-000003000000}"/>
    <hyperlink ref="A12" location="'Banco de Dados'!A1" display="Banco de dados" xr:uid="{00000000-0004-0000-2700-000004000000}"/>
    <hyperlink ref="A14" location="Ajustes!A1" display="Ajustes" xr:uid="{00000000-0004-0000-2700-000005000000}"/>
    <hyperlink ref="A16" location="Sobre!A1" display="Atualizar Planilha" xr:uid="{00000000-0004-0000-2700-000006000000}"/>
    <hyperlink ref="A15" location="'Ajuda-videos'!A1" display="Ajuda e créditos" xr:uid="{00000000-0004-0000-2700-000007000000}"/>
    <hyperlink ref="A7" location="Diagnostico!A1" display="Diagnóstico" xr:uid="{00000000-0004-0000-27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633" r:id="rId4" name="Button 1">
              <controlPr defaultSize="0" print="0" autoFill="0" autoPict="0" macro="[0]!InlcuirConta">
                <anchor>
                  <from>
                    <xdr:col>10</xdr:col>
                    <xdr:colOff>533400</xdr:colOff>
                    <xdr:row>4</xdr:row>
                    <xdr:rowOff>76200</xdr:rowOff>
                  </from>
                  <to>
                    <xdr:col>11</xdr:col>
                    <xdr:colOff>609600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4" r:id="rId5" name="Botão 2">
              <controlPr defaultSize="0" print="0" autoFill="0" autoPict="0" macro="[0]!AbrirRenomearContas">
                <anchor moveWithCells="1">
                  <from>
                    <xdr:col>8</xdr:col>
                    <xdr:colOff>304800</xdr:colOff>
                    <xdr:row>3</xdr:row>
                    <xdr:rowOff>104775</xdr:rowOff>
                  </from>
                  <to>
                    <xdr:col>10</xdr:col>
                    <xdr:colOff>495300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5" r:id="rId6" name="Button 1027">
              <controlPr defaultSize="0" print="0" autoFill="0" autoPict="0" macro="[0]!ExcluirContaCartao">
                <anchor>
                  <from>
                    <xdr:col>11</xdr:col>
                    <xdr:colOff>638175</xdr:colOff>
                    <xdr:row>4</xdr:row>
                    <xdr:rowOff>76200</xdr:rowOff>
                  </from>
                  <to>
                    <xdr:col>12</xdr:col>
                    <xdr:colOff>828675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15"/>
  <dimension ref="A1:T38"/>
  <sheetViews>
    <sheetView showGridLines="0" workbookViewId="0">
      <selection activeCell="C5" sqref="C5:D20"/>
    </sheetView>
  </sheetViews>
  <sheetFormatPr defaultColWidth="0" defaultRowHeight="21" customHeight="1" zeroHeight="1" x14ac:dyDescent="0.25"/>
  <cols>
    <col min="1" max="1" width="28" style="4" customWidth="1"/>
    <col min="2" max="2" width="4.7109375" customWidth="1"/>
    <col min="3" max="4" width="27.7109375" customWidth="1"/>
    <col min="5" max="14" width="9.140625" customWidth="1"/>
    <col min="15" max="20" width="0" hidden="1" customWidth="1"/>
    <col min="21" max="16384" width="9.140625" hidden="1"/>
  </cols>
  <sheetData>
    <row r="1" spans="1:17" ht="21" customHeight="1" x14ac:dyDescent="0.35">
      <c r="A1" s="963"/>
      <c r="B1" s="111" t="s">
        <v>409</v>
      </c>
      <c r="C1" s="380"/>
      <c r="H1" s="10"/>
    </row>
    <row r="2" spans="1:17" ht="21" customHeight="1" x14ac:dyDescent="0.25">
      <c r="A2" s="964"/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</row>
    <row r="3" spans="1:17" ht="21" customHeight="1" x14ac:dyDescent="0.35">
      <c r="A3" s="606" t="s">
        <v>0</v>
      </c>
      <c r="B3" s="10"/>
      <c r="C3" s="10" t="s">
        <v>90</v>
      </c>
      <c r="D3" s="10"/>
      <c r="E3" s="10"/>
      <c r="F3" s="10"/>
      <c r="G3" s="10"/>
      <c r="H3" s="384"/>
      <c r="I3" s="10"/>
      <c r="J3" s="10"/>
      <c r="K3" s="10"/>
      <c r="L3" s="10"/>
      <c r="M3" s="10"/>
      <c r="N3" s="10"/>
    </row>
    <row r="4" spans="1:17" ht="21" customHeight="1" x14ac:dyDescent="0.25">
      <c r="A4" s="606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1:17" ht="22.5" customHeight="1" x14ac:dyDescent="0.25">
      <c r="A5" s="606" t="s">
        <v>201</v>
      </c>
      <c r="B5" s="10"/>
      <c r="C5" s="28" t="s">
        <v>88</v>
      </c>
      <c r="D5" s="28" t="s">
        <v>89</v>
      </c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7" ht="21" customHeight="1" x14ac:dyDescent="0.25">
      <c r="A6" s="606" t="s">
        <v>198</v>
      </c>
      <c r="B6" s="10"/>
      <c r="C6" s="342" t="s">
        <v>78</v>
      </c>
      <c r="D6" s="342" t="s">
        <v>82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21" customHeight="1" x14ac:dyDescent="0.25">
      <c r="A7" s="606" t="s">
        <v>199</v>
      </c>
      <c r="B7" s="10"/>
      <c r="C7" s="342" t="s">
        <v>94</v>
      </c>
      <c r="D7" s="342" t="s">
        <v>83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21" customHeight="1" x14ac:dyDescent="0.25">
      <c r="A8" s="606"/>
      <c r="B8" s="10"/>
      <c r="C8" s="342" t="s">
        <v>95</v>
      </c>
      <c r="D8" s="342" t="s">
        <v>84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21" customHeight="1" x14ac:dyDescent="0.25">
      <c r="A9" s="606" t="s">
        <v>208</v>
      </c>
      <c r="B9" s="10"/>
      <c r="C9" s="342" t="s">
        <v>96</v>
      </c>
      <c r="D9" s="342" t="s">
        <v>85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21" customHeight="1" x14ac:dyDescent="0.25">
      <c r="A10" s="606" t="s">
        <v>205</v>
      </c>
      <c r="B10" s="10"/>
      <c r="C10" s="342" t="s">
        <v>79</v>
      </c>
      <c r="D10" s="342" t="s">
        <v>86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ht="21" customHeight="1" x14ac:dyDescent="0.25">
      <c r="A11" s="606"/>
      <c r="B11" s="10"/>
      <c r="C11" s="342" t="s">
        <v>87</v>
      </c>
      <c r="D11" s="342" t="s">
        <v>523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21" customHeight="1" x14ac:dyDescent="0.25">
      <c r="A12" s="548" t="s">
        <v>200</v>
      </c>
      <c r="B12" s="10"/>
      <c r="C12" s="342" t="s">
        <v>150</v>
      </c>
      <c r="D12" s="342" t="s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ht="21" customHeight="1" x14ac:dyDescent="0.25">
      <c r="A13" s="606" t="s">
        <v>202</v>
      </c>
      <c r="B13" s="10"/>
      <c r="C13" s="342" t="s">
        <v>151</v>
      </c>
      <c r="D13" s="342" t="s">
        <v>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ht="21" customHeight="1" x14ac:dyDescent="0.25">
      <c r="A14" s="606" t="s">
        <v>203</v>
      </c>
      <c r="B14" s="10"/>
      <c r="C14" s="342" t="s">
        <v>152</v>
      </c>
      <c r="D14" s="342" t="s">
        <v>3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ht="21" customHeight="1" x14ac:dyDescent="0.25">
      <c r="A15" s="606"/>
      <c r="B15" s="10"/>
      <c r="C15" s="342" t="s">
        <v>522</v>
      </c>
      <c r="D15" s="342" t="s">
        <v>3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ht="21" customHeight="1" x14ac:dyDescent="0.25">
      <c r="A16" s="606"/>
      <c r="B16" s="10"/>
      <c r="C16" s="342" t="s">
        <v>3</v>
      </c>
      <c r="D16" s="342" t="s">
        <v>3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21" customHeight="1" x14ac:dyDescent="0.25">
      <c r="A17" s="606"/>
      <c r="B17" s="10"/>
      <c r="C17" s="342" t="s">
        <v>3</v>
      </c>
      <c r="D17" s="342" t="s">
        <v>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21" customHeight="1" x14ac:dyDescent="0.25">
      <c r="A18" s="606"/>
      <c r="B18" s="10"/>
      <c r="C18" s="342" t="s">
        <v>3</v>
      </c>
      <c r="D18" s="342" t="s">
        <v>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21" customHeight="1" x14ac:dyDescent="0.25">
      <c r="A19" s="621"/>
      <c r="B19" s="10"/>
      <c r="C19" s="342" t="s">
        <v>3</v>
      </c>
      <c r="D19" s="342" t="s">
        <v>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21" customHeight="1" x14ac:dyDescent="0.25">
      <c r="A20" s="621"/>
      <c r="B20" s="10"/>
      <c r="C20" s="342" t="s">
        <v>3</v>
      </c>
      <c r="D20" s="342" t="s">
        <v>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21" customHeight="1" x14ac:dyDescent="0.25">
      <c r="A21" s="62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21" customHeight="1" x14ac:dyDescent="0.25">
      <c r="A22" s="62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21" customHeight="1" x14ac:dyDescent="0.25">
      <c r="A23" s="62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21" customHeight="1" x14ac:dyDescent="0.25">
      <c r="A24" s="62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21" customHeight="1" x14ac:dyDescent="0.25">
      <c r="A25" s="621"/>
      <c r="O25" s="10"/>
      <c r="P25" s="10"/>
      <c r="Q25" s="10"/>
    </row>
    <row r="26" spans="1:17" ht="21" customHeight="1" x14ac:dyDescent="0.25">
      <c r="A26" s="621"/>
      <c r="O26" s="10"/>
      <c r="P26" s="10"/>
      <c r="Q26" s="10"/>
    </row>
    <row r="27" spans="1:17" ht="21" customHeight="1" x14ac:dyDescent="0.25">
      <c r="A27" s="621"/>
      <c r="O27" s="10"/>
      <c r="P27" s="10"/>
      <c r="Q27" s="10"/>
    </row>
    <row r="28" spans="1:17" ht="21" hidden="1" customHeight="1" x14ac:dyDescent="0.25">
      <c r="A28" s="621"/>
    </row>
    <row r="29" spans="1:17" ht="21" hidden="1" customHeight="1" x14ac:dyDescent="0.25">
      <c r="A29" s="621"/>
    </row>
    <row r="30" spans="1:17" ht="21" hidden="1" customHeight="1" x14ac:dyDescent="0.25">
      <c r="A30" s="621"/>
    </row>
    <row r="31" spans="1:17" ht="21" hidden="1" customHeight="1" x14ac:dyDescent="0.25">
      <c r="A31" s="621"/>
    </row>
    <row r="32" spans="1:17" ht="21" hidden="1" customHeight="1" x14ac:dyDescent="0.25">
      <c r="A32" s="621"/>
    </row>
    <row r="33" spans="1:1" ht="21" hidden="1" customHeight="1" x14ac:dyDescent="0.25">
      <c r="A33" s="621"/>
    </row>
    <row r="34" spans="1:1" ht="21" hidden="1" customHeight="1" x14ac:dyDescent="0.25">
      <c r="A34" s="621"/>
    </row>
    <row r="35" spans="1:1" ht="21" hidden="1" customHeight="1" x14ac:dyDescent="0.25">
      <c r="A35" s="621"/>
    </row>
    <row r="36" spans="1:1" ht="21" customHeight="1" x14ac:dyDescent="0.25">
      <c r="A36" s="621"/>
    </row>
    <row r="37" spans="1:1" ht="21" customHeight="1" x14ac:dyDescent="0.25">
      <c r="A37" s="621"/>
    </row>
    <row r="38" spans="1:1" ht="21" customHeight="1" x14ac:dyDescent="0.25">
      <c r="A38" s="621"/>
    </row>
  </sheetData>
  <mergeCells count="1">
    <mergeCell ref="A1:A2"/>
  </mergeCells>
  <hyperlinks>
    <hyperlink ref="A6" location="Ação!A1" display="Ação" xr:uid="{00000000-0004-0000-2A00-000000000000}"/>
    <hyperlink ref="A7" location="Resultado!A1" display="Resultado" xr:uid="{00000000-0004-0000-2A00-000001000000}"/>
    <hyperlink ref="A3" location="Menu!A1" display="Início" xr:uid="{00000000-0004-0000-2A00-000002000000}"/>
    <hyperlink ref="A5" location="Diagnostico!A1" display="Diagnóstico" xr:uid="{00000000-0004-0000-2A00-000003000000}"/>
    <hyperlink ref="A9" location="Registrar!A1" display="Registrar" xr:uid="{00000000-0004-0000-2A00-000004000000}"/>
    <hyperlink ref="A10" location="'Banco de Dados'!A1" display="Banco de dados" xr:uid="{00000000-0004-0000-2A00-000005000000}"/>
    <hyperlink ref="A12" location="Ajustes!A1" display="Ajustes" xr:uid="{00000000-0004-0000-2A00-000006000000}"/>
    <hyperlink ref="A14" location="Sobre!A1" display="Atualizar Planilha" xr:uid="{00000000-0004-0000-2A00-000007000000}"/>
    <hyperlink ref="A13" location="'Ajuda-videos'!A1" display="Ajuda e créditos" xr:uid="{00000000-0004-0000-2A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18">
    <pageSetUpPr fitToPage="1"/>
  </sheetPr>
  <dimension ref="A1:T38"/>
  <sheetViews>
    <sheetView showGridLines="0" workbookViewId="0">
      <selection activeCell="A18" sqref="A18"/>
    </sheetView>
  </sheetViews>
  <sheetFormatPr defaultColWidth="0" defaultRowHeight="0" customHeight="1" zeroHeight="1" x14ac:dyDescent="0.25"/>
  <cols>
    <col min="1" max="1" width="28" style="4" customWidth="1"/>
    <col min="2" max="2" width="1.7109375" customWidth="1"/>
    <col min="3" max="3" width="3.140625" customWidth="1"/>
    <col min="4" max="4" width="35.42578125" bestFit="1" customWidth="1"/>
    <col min="5" max="5" width="9.85546875" customWidth="1"/>
    <col min="6" max="18" width="9.140625" customWidth="1"/>
    <col min="19" max="20" width="0" hidden="1" customWidth="1"/>
    <col min="21" max="16384" width="9.140625" hidden="1"/>
  </cols>
  <sheetData>
    <row r="1" spans="1:18" ht="21" customHeight="1" x14ac:dyDescent="0.35">
      <c r="A1" s="963"/>
      <c r="C1" s="111" t="s">
        <v>551</v>
      </c>
      <c r="D1" s="380"/>
      <c r="F1" s="10" t="s">
        <v>130</v>
      </c>
      <c r="I1" s="10"/>
    </row>
    <row r="2" spans="1:18" ht="21" customHeight="1" x14ac:dyDescent="0.25">
      <c r="A2" s="964"/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</row>
    <row r="3" spans="1:18" ht="21" customHeight="1" x14ac:dyDescent="0.25">
      <c r="A3" s="606" t="s">
        <v>0</v>
      </c>
    </row>
    <row r="4" spans="1:18" ht="21" customHeight="1" thickBot="1" x14ac:dyDescent="0.4">
      <c r="A4" s="606"/>
      <c r="C4" s="10"/>
      <c r="D4" s="504" t="s">
        <v>19</v>
      </c>
      <c r="E4" s="36">
        <v>2018</v>
      </c>
      <c r="F4" s="505"/>
      <c r="G4" s="506" t="s">
        <v>139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1:18" ht="20.25" customHeight="1" x14ac:dyDescent="0.25">
      <c r="A5" s="548" t="s">
        <v>201</v>
      </c>
      <c r="C5" s="1085" t="s">
        <v>97</v>
      </c>
      <c r="D5" s="1086"/>
      <c r="E5" s="37" t="s">
        <v>49</v>
      </c>
      <c r="F5" s="37" t="s">
        <v>50</v>
      </c>
      <c r="G5" s="37" t="s">
        <v>51</v>
      </c>
      <c r="H5" s="37" t="s">
        <v>52</v>
      </c>
      <c r="I5" s="37" t="s">
        <v>53</v>
      </c>
      <c r="J5" s="37" t="s">
        <v>54</v>
      </c>
      <c r="K5" s="37" t="s">
        <v>55</v>
      </c>
      <c r="L5" s="37" t="s">
        <v>56</v>
      </c>
      <c r="M5" s="37" t="s">
        <v>57</v>
      </c>
      <c r="N5" s="37" t="s">
        <v>58</v>
      </c>
      <c r="O5" s="37" t="s">
        <v>59</v>
      </c>
      <c r="P5" s="37" t="s">
        <v>60</v>
      </c>
      <c r="Q5" s="37" t="s">
        <v>65</v>
      </c>
      <c r="R5" s="10"/>
    </row>
    <row r="6" spans="1:18" ht="21" customHeight="1" x14ac:dyDescent="0.25">
      <c r="A6" s="606" t="s">
        <v>198</v>
      </c>
      <c r="C6" s="38" t="s">
        <v>127</v>
      </c>
      <c r="D6" s="54" t="s">
        <v>1</v>
      </c>
      <c r="E6" s="68">
        <f ca="1">IFERROR(SUMPRODUCT(--(BancoDeDados[ano pag]=$E$4),--(BancoDeDados[mês pag]=E$5),--(BancoDeDados[GRUPO]=$D6),--(BancoDeDados[STATUS]="Pago"),(BancoDeDados[TOTAL])),"")</f>
        <v>0</v>
      </c>
      <c r="F6" s="68">
        <f ca="1">IFERROR(SUMPRODUCT(--(BancoDeDados[ano pag]=$E$4),--(BancoDeDados[mês pag]=F$5),--(BancoDeDados[GRUPO]=$D6),--(BancoDeDados[STATUS]="Pago"),(BancoDeDados[TOTAL])),"")</f>
        <v>0</v>
      </c>
      <c r="G6" s="68">
        <f ca="1">IFERROR(SUMPRODUCT(--(BancoDeDados[ano pag]=$E$4),--(BancoDeDados[mês pag]=G$5),--(BancoDeDados[GRUPO]=$D6),--(BancoDeDados[STATUS]="Pago"),(BancoDeDados[TOTAL])),"")</f>
        <v>0</v>
      </c>
      <c r="H6" s="68">
        <f ca="1">IFERROR(SUMPRODUCT(--(BancoDeDados[ano pag]=$E$4),--(BancoDeDados[mês pag]=H$5),--(BancoDeDados[GRUPO]=$D6),--(BancoDeDados[STATUS]="Pago"),(BancoDeDados[TOTAL])),"")</f>
        <v>0</v>
      </c>
      <c r="I6" s="68">
        <f ca="1">IFERROR(SUMPRODUCT(--(BancoDeDados[ano pag]=$E$4),--(BancoDeDados[mês pag]=I$5),--(BancoDeDados[GRUPO]=$D6),--(BancoDeDados[STATUS]="Pago"),(BancoDeDados[TOTAL])),"")</f>
        <v>0</v>
      </c>
      <c r="J6" s="68">
        <f ca="1">IFERROR(SUMPRODUCT(--(BancoDeDados[ano pag]=$E$4),--(BancoDeDados[mês pag]=J$5),--(BancoDeDados[GRUPO]=$D6),--(BancoDeDados[STATUS]="Pago"),(BancoDeDados[TOTAL])),"")</f>
        <v>0</v>
      </c>
      <c r="K6" s="68">
        <f ca="1">IFERROR(SUMPRODUCT(--(BancoDeDados[ano pag]=$E$4),--(BancoDeDados[mês pag]=K$5),--(BancoDeDados[GRUPO]=$D6),--(BancoDeDados[STATUS]="Pago"),(BancoDeDados[TOTAL])),"")</f>
        <v>0</v>
      </c>
      <c r="L6" s="68">
        <f ca="1">IFERROR(SUMPRODUCT(--(BancoDeDados[ano pag]=$E$4),--(BancoDeDados[mês pag]=L$5),--(BancoDeDados[GRUPO]=$D6),--(BancoDeDados[STATUS]="Pago"),(BancoDeDados[TOTAL])),"")</f>
        <v>0</v>
      </c>
      <c r="M6" s="68">
        <f ca="1">IFERROR(SUMPRODUCT(--(BancoDeDados[ano pag]=$E$4),--(BancoDeDados[mês pag]=M$5),--(BancoDeDados[GRUPO]=$D6),--(BancoDeDados[STATUS]="Pago"),(BancoDeDados[TOTAL])),"")</f>
        <v>0</v>
      </c>
      <c r="N6" s="68">
        <f ca="1">IFERROR(SUMPRODUCT(--(BancoDeDados[ano pag]=$E$4),--(BancoDeDados[mês pag]=N$5),--(BancoDeDados[GRUPO]=$D6),--(BancoDeDados[STATUS]="Pago"),(BancoDeDados[TOTAL])),"")</f>
        <v>0</v>
      </c>
      <c r="O6" s="68">
        <f ca="1">IFERROR(SUMPRODUCT(--(BancoDeDados[ano pag]=$E$4),--(BancoDeDados[mês pag]=O$5),--(BancoDeDados[GRUPO]=$D6),--(BancoDeDados[STATUS]="Pago"),(BancoDeDados[TOTAL])),"")</f>
        <v>0</v>
      </c>
      <c r="P6" s="68">
        <f ca="1">IFERROR(SUMPRODUCT(--(BancoDeDados[ano pag]=$E$4),--(BancoDeDados[mês pag]=P$5),--(BancoDeDados[GRUPO]=$D6),--(BancoDeDados[STATUS]="Pago"),(BancoDeDados[TOTAL])),"")</f>
        <v>0</v>
      </c>
      <c r="Q6" s="68">
        <f ca="1">SUM(E6:P6)</f>
        <v>0</v>
      </c>
      <c r="R6" s="10"/>
    </row>
    <row r="7" spans="1:18" ht="21" customHeight="1" x14ac:dyDescent="0.25">
      <c r="A7" s="606" t="s">
        <v>199</v>
      </c>
      <c r="C7" s="38" t="s">
        <v>128</v>
      </c>
      <c r="D7" s="54" t="s">
        <v>2</v>
      </c>
      <c r="E7" s="68">
        <f ca="1">IFERROR(SUMPRODUCT(--(BancoDeDados[ano pag]=$E$4),--(BancoDeDados[mês pag]=E$5),--(BancoDeDados[GRUPO]=$D7),--(BancoDeDados[STATUS]="Pago"),(BancoDeDados[TOTAL])),"")</f>
        <v>0</v>
      </c>
      <c r="F7" s="68">
        <f ca="1">IFERROR(SUMPRODUCT(--(BancoDeDados[ano pag]=$E$4),--(BancoDeDados[mês pag]=F$5),--(BancoDeDados[GRUPO]=$D7),--(BancoDeDados[STATUS]="Pago"),(BancoDeDados[TOTAL])),"")</f>
        <v>0</v>
      </c>
      <c r="G7" s="68">
        <f ca="1">IFERROR(SUMPRODUCT(--(BancoDeDados[ano pag]=$E$4),--(BancoDeDados[mês pag]=G$5),--(BancoDeDados[GRUPO]=$D7),--(BancoDeDados[STATUS]="Pago"),(BancoDeDados[TOTAL])),"")</f>
        <v>0</v>
      </c>
      <c r="H7" s="68">
        <f ca="1">IFERROR(SUMPRODUCT(--(BancoDeDados[ano pag]=$E$4),--(BancoDeDados[mês pag]=H$5),--(BancoDeDados[GRUPO]=$D7),--(BancoDeDados[STATUS]="Pago"),(BancoDeDados[TOTAL])),"")</f>
        <v>0</v>
      </c>
      <c r="I7" s="68">
        <f ca="1">IFERROR(SUMPRODUCT(--(BancoDeDados[ano pag]=$E$4),--(BancoDeDados[mês pag]=I$5),--(BancoDeDados[GRUPO]=$D7),--(BancoDeDados[STATUS]="Pago"),(BancoDeDados[TOTAL])),"")</f>
        <v>0</v>
      </c>
      <c r="J7" s="68">
        <f ca="1">IFERROR(SUMPRODUCT(--(BancoDeDados[ano pag]=$E$4),--(BancoDeDados[mês pag]=J$5),--(BancoDeDados[GRUPO]=$D7),--(BancoDeDados[STATUS]="Pago"),(BancoDeDados[TOTAL])),"")</f>
        <v>0</v>
      </c>
      <c r="K7" s="68">
        <f ca="1">IFERROR(SUMPRODUCT(--(BancoDeDados[ano pag]=$E$4),--(BancoDeDados[mês pag]=K$5),--(BancoDeDados[GRUPO]=$D7),--(BancoDeDados[STATUS]="Pago"),(BancoDeDados[TOTAL])),"")</f>
        <v>0</v>
      </c>
      <c r="L7" s="68">
        <f ca="1">IFERROR(SUMPRODUCT(--(BancoDeDados[ano pag]=$E$4),--(BancoDeDados[mês pag]=L$5),--(BancoDeDados[GRUPO]=$D7),--(BancoDeDados[STATUS]="Pago"),(BancoDeDados[TOTAL])),"")</f>
        <v>0</v>
      </c>
      <c r="M7" s="68">
        <f ca="1">IFERROR(SUMPRODUCT(--(BancoDeDados[ano pag]=$E$4),--(BancoDeDados[mês pag]=M$5),--(BancoDeDados[GRUPO]=$D7),--(BancoDeDados[STATUS]="Pago"),(BancoDeDados[TOTAL])),"")</f>
        <v>0</v>
      </c>
      <c r="N7" s="68">
        <f ca="1">IFERROR(SUMPRODUCT(--(BancoDeDados[ano pag]=$E$4),--(BancoDeDados[mês pag]=N$5),--(BancoDeDados[GRUPO]=$D7),--(BancoDeDados[STATUS]="Pago"),(BancoDeDados[TOTAL])),"")</f>
        <v>0</v>
      </c>
      <c r="O7" s="68">
        <f ca="1">IFERROR(SUMPRODUCT(--(BancoDeDados[ano pag]=$E$4),--(BancoDeDados[mês pag]=O$5),--(BancoDeDados[GRUPO]=$D7),--(BancoDeDados[STATUS]="Pago"),(BancoDeDados[TOTAL])),"")</f>
        <v>0</v>
      </c>
      <c r="P7" s="68">
        <f ca="1">IFERROR(SUMPRODUCT(--(BancoDeDados[ano pag]=$E$4),--(BancoDeDados[mês pag]=P$5),--(BancoDeDados[GRUPO]=$D7),--(BancoDeDados[STATUS]="Pago"),(BancoDeDados[TOTAL])),"")</f>
        <v>0</v>
      </c>
      <c r="Q7" s="68">
        <f ca="1">SUM(E7:P7)</f>
        <v>0</v>
      </c>
      <c r="R7" s="10"/>
    </row>
    <row r="8" spans="1:18" ht="21" customHeight="1" x14ac:dyDescent="0.25">
      <c r="A8" s="606"/>
      <c r="C8" s="38" t="s">
        <v>129</v>
      </c>
      <c r="D8" s="54"/>
      <c r="E8" s="68">
        <f ca="1">IFERROR(SUMPRODUCT(--(BancoDeDados[ano pag]=$E$4),--(BancoDeDados[mês pag]=E$5),--(BancoDeDados[GRUPO]=$D8),--(BancoDeDados[STATUS]="Pago"),(BancoDeDados[TOTAL])),"")</f>
        <v>0</v>
      </c>
      <c r="F8" s="68">
        <f ca="1">IFERROR(SUMPRODUCT(--(BancoDeDados[ano pag]=$E$4),--(BancoDeDados[mês pag]=F$5),--(BancoDeDados[GRUPO]=$D8),--(BancoDeDados[STATUS]="Pago"),(BancoDeDados[TOTAL])),"")</f>
        <v>0</v>
      </c>
      <c r="G8" s="68">
        <f ca="1">IFERROR(SUMPRODUCT(--(BancoDeDados[ano pag]=$E$4),--(BancoDeDados[mês pag]=G$5),--(BancoDeDados[GRUPO]=$D8),--(BancoDeDados[STATUS]="Pago"),(BancoDeDados[TOTAL])),"")</f>
        <v>0</v>
      </c>
      <c r="H8" s="68">
        <f ca="1">IFERROR(SUMPRODUCT(--(BancoDeDados[ano pag]=$E$4),--(BancoDeDados[mês pag]=H$5),--(BancoDeDados[GRUPO]=$D8),--(BancoDeDados[STATUS]="Pago"),(BancoDeDados[TOTAL])),"")</f>
        <v>0</v>
      </c>
      <c r="I8" s="68">
        <f ca="1">IFERROR(SUMPRODUCT(--(BancoDeDados[ano pag]=$E$4),--(BancoDeDados[mês pag]=I$5),--(BancoDeDados[GRUPO]=$D8),--(BancoDeDados[STATUS]="Pago"),(BancoDeDados[TOTAL])),"")</f>
        <v>0</v>
      </c>
      <c r="J8" s="68">
        <f ca="1">IFERROR(SUMPRODUCT(--(BancoDeDados[ano pag]=$E$4),--(BancoDeDados[mês pag]=J$5),--(BancoDeDados[GRUPO]=$D8),--(BancoDeDados[STATUS]="Pago"),(BancoDeDados[TOTAL])),"")</f>
        <v>0</v>
      </c>
      <c r="K8" s="68">
        <f ca="1">IFERROR(SUMPRODUCT(--(BancoDeDados[ano pag]=$E$4),--(BancoDeDados[mês pag]=K$5),--(BancoDeDados[GRUPO]=$D8),--(BancoDeDados[STATUS]="Pago"),(BancoDeDados[TOTAL])),"")</f>
        <v>0</v>
      </c>
      <c r="L8" s="68">
        <f ca="1">IFERROR(SUMPRODUCT(--(BancoDeDados[ano pag]=$E$4),--(BancoDeDados[mês pag]=L$5),--(BancoDeDados[GRUPO]=$D8),--(BancoDeDados[STATUS]="Pago"),(BancoDeDados[TOTAL])),"")</f>
        <v>0</v>
      </c>
      <c r="M8" s="68">
        <f ca="1">IFERROR(SUMPRODUCT(--(BancoDeDados[ano pag]=$E$4),--(BancoDeDados[mês pag]=M$5),--(BancoDeDados[GRUPO]=$D8),--(BancoDeDados[STATUS]="Pago"),(BancoDeDados[TOTAL])),"")</f>
        <v>0</v>
      </c>
      <c r="N8" s="68">
        <f ca="1">IFERROR(SUMPRODUCT(--(BancoDeDados[ano pag]=$E$4),--(BancoDeDados[mês pag]=N$5),--(BancoDeDados[GRUPO]=$D8),--(BancoDeDados[STATUS]="Pago"),(BancoDeDados[TOTAL])),"")</f>
        <v>0</v>
      </c>
      <c r="O8" s="68">
        <f ca="1">IFERROR(SUMPRODUCT(--(BancoDeDados[ano pag]=$E$4),--(BancoDeDados[mês pag]=O$5),--(BancoDeDados[GRUPO]=$D8),--(BancoDeDados[STATUS]="Pago"),(BancoDeDados[TOTAL])),"")</f>
        <v>0</v>
      </c>
      <c r="P8" s="68">
        <f ca="1">IFERROR(SUMPRODUCT(--(BancoDeDados[ano pag]=$E$4),--(BancoDeDados[mês pag]=P$5),--(BancoDeDados[GRUPO]=$D8),--(BancoDeDados[STATUS]="Pago"),(BancoDeDados[TOTAL])),"")</f>
        <v>0</v>
      </c>
      <c r="Q8" s="68">
        <f ca="1">SUM(E8:P8)</f>
        <v>0</v>
      </c>
      <c r="R8" s="10"/>
    </row>
    <row r="9" spans="1:18" ht="21" customHeight="1" x14ac:dyDescent="0.25">
      <c r="A9" s="606" t="s">
        <v>208</v>
      </c>
      <c r="C9" s="10"/>
      <c r="D9" s="10"/>
      <c r="E9" s="76">
        <f t="shared" ref="E9:Q9" ca="1" si="0">SUM(E6:E8)</f>
        <v>0</v>
      </c>
      <c r="F9" s="76">
        <f t="shared" ca="1" si="0"/>
        <v>0</v>
      </c>
      <c r="G9" s="76">
        <f t="shared" ca="1" si="0"/>
        <v>0</v>
      </c>
      <c r="H9" s="76">
        <f t="shared" ca="1" si="0"/>
        <v>0</v>
      </c>
      <c r="I9" s="76">
        <f t="shared" ca="1" si="0"/>
        <v>0</v>
      </c>
      <c r="J9" s="76">
        <f t="shared" ca="1" si="0"/>
        <v>0</v>
      </c>
      <c r="K9" s="76">
        <f t="shared" ca="1" si="0"/>
        <v>0</v>
      </c>
      <c r="L9" s="76">
        <f t="shared" ca="1" si="0"/>
        <v>0</v>
      </c>
      <c r="M9" s="76">
        <f t="shared" ca="1" si="0"/>
        <v>0</v>
      </c>
      <c r="N9" s="76">
        <f t="shared" ca="1" si="0"/>
        <v>0</v>
      </c>
      <c r="O9" s="76">
        <f t="shared" ca="1" si="0"/>
        <v>0</v>
      </c>
      <c r="P9" s="76">
        <f t="shared" ca="1" si="0"/>
        <v>0</v>
      </c>
      <c r="Q9" s="76">
        <f t="shared" ca="1" si="0"/>
        <v>0</v>
      </c>
      <c r="R9" s="10"/>
    </row>
    <row r="10" spans="1:18" ht="21" customHeight="1" x14ac:dyDescent="0.25">
      <c r="A10" s="606" t="s">
        <v>205</v>
      </c>
      <c r="C10" s="1085" t="s">
        <v>138</v>
      </c>
      <c r="D10" s="1086"/>
      <c r="E10" s="77" t="s">
        <v>49</v>
      </c>
      <c r="F10" s="77" t="s">
        <v>50</v>
      </c>
      <c r="G10" s="77" t="s">
        <v>51</v>
      </c>
      <c r="H10" s="77" t="s">
        <v>52</v>
      </c>
      <c r="I10" s="77" t="s">
        <v>53</v>
      </c>
      <c r="J10" s="77" t="s">
        <v>54</v>
      </c>
      <c r="K10" s="77" t="s">
        <v>55</v>
      </c>
      <c r="L10" s="77" t="s">
        <v>56</v>
      </c>
      <c r="M10" s="77" t="s">
        <v>57</v>
      </c>
      <c r="N10" s="77" t="s">
        <v>58</v>
      </c>
      <c r="O10" s="77" t="s">
        <v>59</v>
      </c>
      <c r="P10" s="77" t="s">
        <v>60</v>
      </c>
      <c r="Q10" s="78" t="s">
        <v>65</v>
      </c>
      <c r="R10" s="10"/>
    </row>
    <row r="11" spans="1:18" ht="21" customHeight="1" x14ac:dyDescent="0.25">
      <c r="A11" s="606"/>
      <c r="C11" s="38" t="s">
        <v>127</v>
      </c>
      <c r="D11" s="66" t="str">
        <f>D6</f>
        <v>RENDIMENTOS</v>
      </c>
      <c r="E11" s="79" t="str">
        <f t="shared" ref="E11:Q11" ca="1" si="1">IFERROR(E6/E9,"")</f>
        <v/>
      </c>
      <c r="F11" s="79" t="str">
        <f t="shared" ca="1" si="1"/>
        <v/>
      </c>
      <c r="G11" s="79" t="str">
        <f t="shared" ca="1" si="1"/>
        <v/>
      </c>
      <c r="H11" s="79" t="str">
        <f t="shared" ca="1" si="1"/>
        <v/>
      </c>
      <c r="I11" s="79" t="str">
        <f t="shared" ca="1" si="1"/>
        <v/>
      </c>
      <c r="J11" s="79" t="str">
        <f t="shared" ca="1" si="1"/>
        <v/>
      </c>
      <c r="K11" s="79" t="str">
        <f t="shared" ca="1" si="1"/>
        <v/>
      </c>
      <c r="L11" s="79" t="str">
        <f t="shared" ca="1" si="1"/>
        <v/>
      </c>
      <c r="M11" s="79" t="str">
        <f t="shared" ca="1" si="1"/>
        <v/>
      </c>
      <c r="N11" s="79" t="str">
        <f t="shared" ca="1" si="1"/>
        <v/>
      </c>
      <c r="O11" s="79" t="str">
        <f t="shared" ca="1" si="1"/>
        <v/>
      </c>
      <c r="P11" s="79" t="str">
        <f t="shared" ca="1" si="1"/>
        <v/>
      </c>
      <c r="Q11" s="79" t="str">
        <f t="shared" ca="1" si="1"/>
        <v/>
      </c>
      <c r="R11" s="10"/>
    </row>
    <row r="12" spans="1:18" ht="21" customHeight="1" x14ac:dyDescent="0.25">
      <c r="A12" s="606" t="s">
        <v>200</v>
      </c>
      <c r="C12" s="38" t="s">
        <v>128</v>
      </c>
      <c r="D12" s="66" t="str">
        <f>D7</f>
        <v>RETORNO DE INVESTIMENTOS</v>
      </c>
      <c r="E12" s="79" t="str">
        <f t="shared" ref="E12:Q12" ca="1" si="2">IFERROR(E7/E9,"")</f>
        <v/>
      </c>
      <c r="F12" s="79" t="str">
        <f t="shared" ca="1" si="2"/>
        <v/>
      </c>
      <c r="G12" s="79" t="str">
        <f t="shared" ca="1" si="2"/>
        <v/>
      </c>
      <c r="H12" s="79" t="str">
        <f t="shared" ca="1" si="2"/>
        <v/>
      </c>
      <c r="I12" s="79" t="str">
        <f t="shared" ca="1" si="2"/>
        <v/>
      </c>
      <c r="J12" s="79" t="str">
        <f t="shared" ca="1" si="2"/>
        <v/>
      </c>
      <c r="K12" s="79" t="str">
        <f t="shared" ca="1" si="2"/>
        <v/>
      </c>
      <c r="L12" s="79" t="str">
        <f t="shared" ca="1" si="2"/>
        <v/>
      </c>
      <c r="M12" s="79" t="str">
        <f t="shared" ca="1" si="2"/>
        <v/>
      </c>
      <c r="N12" s="79" t="str">
        <f t="shared" ca="1" si="2"/>
        <v/>
      </c>
      <c r="O12" s="79" t="str">
        <f t="shared" ca="1" si="2"/>
        <v/>
      </c>
      <c r="P12" s="79" t="str">
        <f t="shared" ca="1" si="2"/>
        <v/>
      </c>
      <c r="Q12" s="79" t="str">
        <f t="shared" ca="1" si="2"/>
        <v/>
      </c>
      <c r="R12" s="10"/>
    </row>
    <row r="13" spans="1:18" ht="21" customHeight="1" x14ac:dyDescent="0.25">
      <c r="A13" s="606" t="s">
        <v>202</v>
      </c>
      <c r="C13" s="38" t="s">
        <v>129</v>
      </c>
      <c r="D13" s="66">
        <f>D8</f>
        <v>0</v>
      </c>
      <c r="E13" s="79" t="str">
        <f ca="1">IFERROR(E8/E9,"")</f>
        <v/>
      </c>
      <c r="F13" s="79" t="str">
        <f t="shared" ref="F13:Q13" ca="1" si="3">IFERROR(F8/F9,"")</f>
        <v/>
      </c>
      <c r="G13" s="79" t="str">
        <f t="shared" ca="1" si="3"/>
        <v/>
      </c>
      <c r="H13" s="79" t="str">
        <f t="shared" ca="1" si="3"/>
        <v/>
      </c>
      <c r="I13" s="79" t="str">
        <f t="shared" ca="1" si="3"/>
        <v/>
      </c>
      <c r="J13" s="79" t="str">
        <f t="shared" ca="1" si="3"/>
        <v/>
      </c>
      <c r="K13" s="79" t="str">
        <f t="shared" ca="1" si="3"/>
        <v/>
      </c>
      <c r="L13" s="79" t="str">
        <f t="shared" ca="1" si="3"/>
        <v/>
      </c>
      <c r="M13" s="79" t="str">
        <f t="shared" ca="1" si="3"/>
        <v/>
      </c>
      <c r="N13" s="79" t="str">
        <f t="shared" ca="1" si="3"/>
        <v/>
      </c>
      <c r="O13" s="79" t="str">
        <f t="shared" ca="1" si="3"/>
        <v/>
      </c>
      <c r="P13" s="79" t="str">
        <f t="shared" ca="1" si="3"/>
        <v/>
      </c>
      <c r="Q13" s="79" t="str">
        <f t="shared" ca="1" si="3"/>
        <v/>
      </c>
      <c r="R13" s="10"/>
    </row>
    <row r="14" spans="1:18" ht="21" customHeight="1" x14ac:dyDescent="0.25">
      <c r="A14" s="606" t="s">
        <v>203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</row>
    <row r="15" spans="1:18" ht="21" customHeight="1" x14ac:dyDescent="0.25">
      <c r="A15" s="606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spans="1:18" ht="21" customHeight="1" x14ac:dyDescent="0.25">
      <c r="A16" s="606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</row>
    <row r="17" spans="1:18" ht="21" customHeight="1" x14ac:dyDescent="0.25">
      <c r="A17" s="606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</row>
    <row r="18" spans="1:18" ht="21" customHeight="1" x14ac:dyDescent="0.25">
      <c r="A18" s="60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spans="1:18" ht="21" customHeight="1" x14ac:dyDescent="0.25">
      <c r="A19" s="621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</row>
    <row r="20" spans="1:18" ht="21" customHeight="1" x14ac:dyDescent="0.25">
      <c r="A20" s="621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</row>
    <row r="21" spans="1:18" ht="21" customHeight="1" x14ac:dyDescent="0.25">
      <c r="A21" s="621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spans="1:18" ht="21" customHeight="1" x14ac:dyDescent="0.25">
      <c r="A22" s="621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3" spans="1:18" ht="21" customHeight="1" x14ac:dyDescent="0.25">
      <c r="A23" s="621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</row>
    <row r="24" spans="1:18" ht="21" customHeight="1" x14ac:dyDescent="0.25">
      <c r="A24" s="621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</row>
    <row r="25" spans="1:18" ht="21" customHeight="1" x14ac:dyDescent="0.25">
      <c r="A25" s="621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</row>
    <row r="26" spans="1:18" ht="21" customHeight="1" x14ac:dyDescent="0.25">
      <c r="A26" s="621"/>
    </row>
    <row r="27" spans="1:18" ht="21" customHeight="1" x14ac:dyDescent="0.25">
      <c r="A27" s="621"/>
    </row>
    <row r="28" spans="1:18" ht="21" hidden="1" customHeight="1" x14ac:dyDescent="0.25">
      <c r="A28" s="621"/>
    </row>
    <row r="29" spans="1:18" ht="21" hidden="1" customHeight="1" x14ac:dyDescent="0.25">
      <c r="A29" s="621"/>
    </row>
    <row r="30" spans="1:18" ht="21" hidden="1" customHeight="1" x14ac:dyDescent="0.25">
      <c r="A30" s="621"/>
    </row>
    <row r="31" spans="1:18" ht="21" hidden="1" customHeight="1" x14ac:dyDescent="0.25">
      <c r="A31" s="621"/>
    </row>
    <row r="32" spans="1:18" ht="21" hidden="1" customHeight="1" x14ac:dyDescent="0.25">
      <c r="A32" s="621"/>
    </row>
    <row r="33" spans="1:1" ht="21" hidden="1" customHeight="1" x14ac:dyDescent="0.25">
      <c r="A33" s="621"/>
    </row>
    <row r="34" spans="1:1" ht="21" hidden="1" customHeight="1" x14ac:dyDescent="0.25">
      <c r="A34" s="621"/>
    </row>
    <row r="35" spans="1:1" ht="21" hidden="1" customHeight="1" x14ac:dyDescent="0.25">
      <c r="A35" s="621"/>
    </row>
    <row r="36" spans="1:1" ht="21" customHeight="1" x14ac:dyDescent="0.25">
      <c r="A36" s="621"/>
    </row>
    <row r="37" spans="1:1" ht="21" customHeight="1" x14ac:dyDescent="0.25">
      <c r="A37" s="621"/>
    </row>
    <row r="38" spans="1:1" ht="21" customHeight="1" x14ac:dyDescent="0.25"/>
  </sheetData>
  <mergeCells count="3">
    <mergeCell ref="A1:A2"/>
    <mergeCell ref="C10:D10"/>
    <mergeCell ref="C5:D5"/>
  </mergeCells>
  <dataValidations count="1">
    <dataValidation type="list" allowBlank="1" showInputMessage="1" showErrorMessage="1" sqref="D6:D8" xr:uid="{00000000-0002-0000-2B00-000000000000}">
      <formula1>NomeDosGrupos</formula1>
    </dataValidation>
  </dataValidations>
  <hyperlinks>
    <hyperlink ref="A6" location="Ação!A1" display="Ação" xr:uid="{00000000-0004-0000-2B00-000000000000}"/>
    <hyperlink ref="A7" location="Resultado!A1" display="Resultado" xr:uid="{00000000-0004-0000-2B00-000001000000}"/>
    <hyperlink ref="A3" location="Menu!A1" display="Início" xr:uid="{00000000-0004-0000-2B00-000002000000}"/>
    <hyperlink ref="A5" location="Diagnostico!A1" display="Diagnóstico" xr:uid="{00000000-0004-0000-2B00-000003000000}"/>
    <hyperlink ref="A9" location="Registrar!A1" display="Registrar" xr:uid="{00000000-0004-0000-2B00-000004000000}"/>
    <hyperlink ref="A10" location="'Banco de Dados'!A1" display="Banco de dados" xr:uid="{00000000-0004-0000-2B00-000005000000}"/>
    <hyperlink ref="A12" location="Ajustes!A1" display="Ajustes" xr:uid="{00000000-0004-0000-2B00-000006000000}"/>
    <hyperlink ref="A14" location="Sobre!A1" display="Atualizar Planilha" xr:uid="{00000000-0004-0000-2B00-000007000000}"/>
    <hyperlink ref="A13" location="'Ajuda-videos'!A1" display="Ajuda e créditos" xr:uid="{00000000-0004-0000-2B00-000008000000}"/>
  </hyperlinks>
  <pageMargins left="0.51181102362204722" right="0.51181102362204722" top="0.78740157480314965" bottom="0.78740157480314965" header="0.31496062992125984" footer="0.31496062992125984"/>
  <pageSetup paperSize="9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Spinner 3">
              <controlPr defaultSize="0" autoPict="0">
                <anchor moveWithCells="1" sizeWithCells="1">
                  <from>
                    <xdr:col>5</xdr:col>
                    <xdr:colOff>38100</xdr:colOff>
                    <xdr:row>3</xdr:row>
                    <xdr:rowOff>0</xdr:rowOff>
                  </from>
                  <to>
                    <xdr:col>5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43">
    <pageSetUpPr fitToPage="1"/>
  </sheetPr>
  <dimension ref="A1:AI35"/>
  <sheetViews>
    <sheetView showGridLines="0" showZeros="0" workbookViewId="0">
      <selection activeCell="C10" sqref="C10"/>
    </sheetView>
  </sheetViews>
  <sheetFormatPr defaultColWidth="8.85546875" defaultRowHeight="21" customHeight="1" x14ac:dyDescent="0.25"/>
  <cols>
    <col min="1" max="1" width="28" style="4" customWidth="1"/>
    <col min="2" max="2" width="1.7109375" customWidth="1"/>
    <col min="3" max="3" width="36.42578125" customWidth="1"/>
    <col min="4" max="4" width="12.28515625" customWidth="1"/>
    <col min="5" max="35" width="10.7109375" customWidth="1"/>
  </cols>
  <sheetData>
    <row r="1" spans="1:35" ht="21" customHeight="1" x14ac:dyDescent="0.35">
      <c r="A1" s="963"/>
      <c r="C1" s="111" t="s">
        <v>555</v>
      </c>
      <c r="H1" s="10"/>
      <c r="Q1" s="343">
        <v>10</v>
      </c>
    </row>
    <row r="2" spans="1:35" ht="21" customHeight="1" x14ac:dyDescent="0.25">
      <c r="A2" s="964"/>
      <c r="B2" s="606"/>
      <c r="C2" s="606"/>
      <c r="D2" s="606"/>
      <c r="E2" s="606"/>
      <c r="F2" s="606"/>
      <c r="G2" s="606"/>
      <c r="H2" s="606" t="s">
        <v>622</v>
      </c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  <c r="U2" s="606"/>
      <c r="V2" s="606"/>
      <c r="W2" s="606"/>
      <c r="X2" s="606"/>
      <c r="Y2" s="606"/>
      <c r="Z2" s="606"/>
      <c r="AA2" s="606"/>
      <c r="AB2" s="606"/>
      <c r="AC2" s="606"/>
      <c r="AD2" s="606"/>
      <c r="AE2" s="606"/>
      <c r="AF2" s="606"/>
      <c r="AG2" s="606"/>
      <c r="AH2" s="606"/>
      <c r="AI2" s="606"/>
    </row>
    <row r="3" spans="1:35" ht="21" customHeight="1" thickBot="1" x14ac:dyDescent="0.3">
      <c r="A3" s="606" t="s">
        <v>0</v>
      </c>
      <c r="C3" s="387" t="s">
        <v>19</v>
      </c>
      <c r="D3" s="387" t="s">
        <v>16</v>
      </c>
      <c r="I3" s="175" t="s">
        <v>635</v>
      </c>
      <c r="J3" s="47">
        <f>SUM(D7:D9)</f>
        <v>0</v>
      </c>
    </row>
    <row r="4" spans="1:35" ht="21" customHeight="1" thickBot="1" x14ac:dyDescent="0.4">
      <c r="A4" s="606"/>
      <c r="C4" s="676">
        <v>2018</v>
      </c>
      <c r="D4" s="509" t="str">
        <f>VLOOKUP(Q1,AjInterno!D37:E48,2,FALSE)</f>
        <v>OUT</v>
      </c>
      <c r="H4" s="774"/>
      <c r="I4" s="775" t="s">
        <v>636</v>
      </c>
      <c r="J4" s="492">
        <f>SUM(D11:D29)</f>
        <v>0</v>
      </c>
    </row>
    <row r="5" spans="1:35" ht="18" customHeight="1" x14ac:dyDescent="0.3">
      <c r="A5" s="548" t="s">
        <v>201</v>
      </c>
      <c r="E5" s="515"/>
      <c r="F5" s="515"/>
      <c r="G5" s="515"/>
      <c r="H5" s="515"/>
      <c r="I5" s="772" t="s">
        <v>637</v>
      </c>
      <c r="J5" s="773">
        <f>J3-J4</f>
        <v>0</v>
      </c>
      <c r="K5" s="515"/>
      <c r="L5" s="515"/>
      <c r="M5" s="515"/>
      <c r="N5" s="515"/>
      <c r="O5" s="515"/>
      <c r="P5" s="515"/>
      <c r="Q5" s="515"/>
      <c r="R5" s="515"/>
      <c r="S5" s="515"/>
      <c r="T5" s="515"/>
      <c r="U5" s="515"/>
      <c r="V5" s="515"/>
      <c r="W5" s="515"/>
      <c r="X5" s="515"/>
      <c r="Y5" s="515"/>
      <c r="Z5" s="515"/>
      <c r="AA5" s="515"/>
      <c r="AB5" s="515"/>
      <c r="AC5" s="515"/>
      <c r="AD5" s="515"/>
      <c r="AE5" s="515"/>
      <c r="AF5" s="515"/>
      <c r="AG5" s="515"/>
      <c r="AH5" s="515"/>
      <c r="AI5" s="515"/>
    </row>
    <row r="6" spans="1:35" ht="21" customHeight="1" x14ac:dyDescent="0.25">
      <c r="A6" s="606" t="s">
        <v>198</v>
      </c>
      <c r="C6" s="508" t="s">
        <v>553</v>
      </c>
      <c r="D6" s="675" t="s">
        <v>333</v>
      </c>
      <c r="E6" s="673">
        <v>1</v>
      </c>
      <c r="F6" s="514">
        <v>2</v>
      </c>
      <c r="G6" s="514">
        <v>3</v>
      </c>
      <c r="H6" s="514">
        <v>4</v>
      </c>
      <c r="I6" s="514">
        <v>5</v>
      </c>
      <c r="J6" s="514">
        <v>6</v>
      </c>
      <c r="K6" s="514">
        <v>7</v>
      </c>
      <c r="L6" s="514">
        <v>8</v>
      </c>
      <c r="M6" s="514">
        <v>9</v>
      </c>
      <c r="N6" s="514">
        <v>10</v>
      </c>
      <c r="O6" s="514">
        <v>11</v>
      </c>
      <c r="P6" s="514">
        <v>12</v>
      </c>
      <c r="Q6" s="514">
        <v>13</v>
      </c>
      <c r="R6" s="514">
        <v>14</v>
      </c>
      <c r="S6" s="514">
        <v>15</v>
      </c>
      <c r="T6" s="514">
        <v>16</v>
      </c>
      <c r="U6" s="514">
        <v>17</v>
      </c>
      <c r="V6" s="514">
        <v>18</v>
      </c>
      <c r="W6" s="514">
        <v>19</v>
      </c>
      <c r="X6" s="514">
        <v>20</v>
      </c>
      <c r="Y6" s="514">
        <v>21</v>
      </c>
      <c r="Z6" s="514">
        <v>22</v>
      </c>
      <c r="AA6" s="514">
        <v>23</v>
      </c>
      <c r="AB6" s="514">
        <v>24</v>
      </c>
      <c r="AC6" s="514">
        <v>25</v>
      </c>
      <c r="AD6" s="514">
        <v>26</v>
      </c>
      <c r="AE6" s="514">
        <v>27</v>
      </c>
      <c r="AF6" s="514">
        <v>28</v>
      </c>
      <c r="AG6" s="514">
        <v>29</v>
      </c>
      <c r="AH6" s="514">
        <v>30</v>
      </c>
      <c r="AI6" s="514">
        <v>31</v>
      </c>
    </row>
    <row r="7" spans="1:35" ht="21" customHeight="1" x14ac:dyDescent="0.25">
      <c r="A7" s="606" t="s">
        <v>199</v>
      </c>
      <c r="C7" s="507" t="str">
        <f>AjInterno!E11</f>
        <v>RENDIMENTOS</v>
      </c>
      <c r="D7" s="674">
        <f>SUMPRODUCT(--(BancoDeDados[ano pag]=$C$4),--(BancoDeDados[mês pag]=$D$4),--(BancoDeDados[GRUPO]=$C7),(BancoDeDados[TOTAL]))</f>
        <v>0</v>
      </c>
      <c r="E7" s="80">
        <f>SUMPRODUCT(--(BancoDeDados[ano pag]=$C$4),--(BancoDeDados[mês pag]=$D$4),--(BancoDeDados[DIA N]=E$6),--(BancoDeDados[GRUPO]=$C7),(BancoDeDados[TOTAL]))</f>
        <v>0</v>
      </c>
      <c r="F7" s="80">
        <f>SUMPRODUCT(--(BancoDeDados[ano pag]=$C$4),--(BancoDeDados[mês pag]=$D$4),--(BancoDeDados[DIA N]=F$6),--(BancoDeDados[GRUPO]=$C7),(BancoDeDados[TOTAL]))</f>
        <v>0</v>
      </c>
      <c r="G7" s="80">
        <f>SUMPRODUCT(--(BancoDeDados[ano pag]=$C$4),--(BancoDeDados[mês pag]=$D$4),--(BancoDeDados[DIA N]=G$6),--(BancoDeDados[GRUPO]=$C7),(BancoDeDados[TOTAL]))</f>
        <v>0</v>
      </c>
      <c r="H7" s="80">
        <f>SUMPRODUCT(--(BancoDeDados[ano pag]=$C$4),--(BancoDeDados[mês pag]=$D$4),--(BancoDeDados[DIA N]=H$6),--(BancoDeDados[GRUPO]=$C7),(BancoDeDados[TOTAL]))</f>
        <v>0</v>
      </c>
      <c r="I7" s="80">
        <f>SUMPRODUCT(--(BancoDeDados[ano pag]=$C$4),--(BancoDeDados[mês pag]=$D$4),--(BancoDeDados[DIA N]=I$6),--(BancoDeDados[GRUPO]=$C7),(BancoDeDados[TOTAL]))</f>
        <v>0</v>
      </c>
      <c r="J7" s="80">
        <f>SUMPRODUCT(--(BancoDeDados[ano pag]=$C$4),--(BancoDeDados[mês pag]=$D$4),--(BancoDeDados[DIA N]=J$6),--(BancoDeDados[GRUPO]=$C7),(BancoDeDados[TOTAL]))</f>
        <v>0</v>
      </c>
      <c r="K7" s="80">
        <f>SUMPRODUCT(--(BancoDeDados[ano pag]=$C$4),--(BancoDeDados[mês pag]=$D$4),--(BancoDeDados[DIA N]=K$6),--(BancoDeDados[GRUPO]=$C7),(BancoDeDados[TOTAL]))</f>
        <v>0</v>
      </c>
      <c r="L7" s="80">
        <f>SUMPRODUCT(--(BancoDeDados[ano pag]=$C$4),--(BancoDeDados[mês pag]=$D$4),--(BancoDeDados[DIA N]=L$6),--(BancoDeDados[GRUPO]=$C7),(BancoDeDados[TOTAL]))</f>
        <v>0</v>
      </c>
      <c r="M7" s="80">
        <f>SUMPRODUCT(--(BancoDeDados[ano pag]=$C$4),--(BancoDeDados[mês pag]=$D$4),--(BancoDeDados[DIA N]=M$6),--(BancoDeDados[GRUPO]=$C7),(BancoDeDados[TOTAL]))</f>
        <v>0</v>
      </c>
      <c r="N7" s="80">
        <f>SUMPRODUCT(--(BancoDeDados[ano pag]=$C$4),--(BancoDeDados[mês pag]=$D$4),--(BancoDeDados[DIA N]=N$6),--(BancoDeDados[GRUPO]=$C7),(BancoDeDados[TOTAL]))</f>
        <v>0</v>
      </c>
      <c r="O7" s="80">
        <f>SUMPRODUCT(--(BancoDeDados[ano pag]=$C$4),--(BancoDeDados[mês pag]=$D$4),--(BancoDeDados[DIA N]=O$6),--(BancoDeDados[GRUPO]=$C7),(BancoDeDados[TOTAL]))</f>
        <v>0</v>
      </c>
      <c r="P7" s="80">
        <f>SUMPRODUCT(--(BancoDeDados[ano pag]=$C$4),--(BancoDeDados[mês pag]=$D$4),--(BancoDeDados[DIA N]=P$6),--(BancoDeDados[GRUPO]=$C7),(BancoDeDados[TOTAL]))</f>
        <v>0</v>
      </c>
      <c r="Q7" s="80">
        <f>SUMPRODUCT(--(BancoDeDados[ano pag]=$C$4),--(BancoDeDados[mês pag]=$D$4),--(BancoDeDados[DIA N]=Q$6),--(BancoDeDados[GRUPO]=$C7),(BancoDeDados[TOTAL]))</f>
        <v>0</v>
      </c>
      <c r="R7" s="80">
        <f>SUMPRODUCT(--(BancoDeDados[ano pag]=$C$4),--(BancoDeDados[mês pag]=$D$4),--(BancoDeDados[DIA N]=R$6),--(BancoDeDados[GRUPO]=$C7),(BancoDeDados[TOTAL]))</f>
        <v>0</v>
      </c>
      <c r="S7" s="80">
        <f>SUMPRODUCT(--(BancoDeDados[ano pag]=$C$4),--(BancoDeDados[mês pag]=$D$4),--(BancoDeDados[DIA N]=S$6),--(BancoDeDados[GRUPO]=$C7),(BancoDeDados[TOTAL]))</f>
        <v>0</v>
      </c>
      <c r="T7" s="80">
        <f>SUMPRODUCT(--(BancoDeDados[ano pag]=$C$4),--(BancoDeDados[mês pag]=$D$4),--(BancoDeDados[DIA N]=T$6),--(BancoDeDados[GRUPO]=$C7),(BancoDeDados[TOTAL]))</f>
        <v>0</v>
      </c>
      <c r="U7" s="80">
        <f>SUMPRODUCT(--(BancoDeDados[ano pag]=$C$4),--(BancoDeDados[mês pag]=$D$4),--(BancoDeDados[DIA N]=U$6),--(BancoDeDados[GRUPO]=$C7),(BancoDeDados[TOTAL]))</f>
        <v>0</v>
      </c>
      <c r="V7" s="80">
        <f>SUMPRODUCT(--(BancoDeDados[ano pag]=$C$4),--(BancoDeDados[mês pag]=$D$4),--(BancoDeDados[DIA N]=V$6),--(BancoDeDados[GRUPO]=$C7),(BancoDeDados[TOTAL]))</f>
        <v>0</v>
      </c>
      <c r="W7" s="80">
        <f>SUMPRODUCT(--(BancoDeDados[ano pag]=$C$4),--(BancoDeDados[mês pag]=$D$4),--(BancoDeDados[DIA N]=W$6),--(BancoDeDados[GRUPO]=$C7),(BancoDeDados[TOTAL]))</f>
        <v>0</v>
      </c>
      <c r="X7" s="80">
        <f>SUMPRODUCT(--(BancoDeDados[ano pag]=$C$4),--(BancoDeDados[mês pag]=$D$4),--(BancoDeDados[DIA N]=X$6),--(BancoDeDados[GRUPO]=$C7),(BancoDeDados[TOTAL]))</f>
        <v>0</v>
      </c>
      <c r="Y7" s="80">
        <f>SUMPRODUCT(--(BancoDeDados[ano pag]=$C$4),--(BancoDeDados[mês pag]=$D$4),--(BancoDeDados[DIA N]=Y$6),--(BancoDeDados[GRUPO]=$C7),(BancoDeDados[TOTAL]))</f>
        <v>0</v>
      </c>
      <c r="Z7" s="80">
        <f>SUMPRODUCT(--(BancoDeDados[ano pag]=$C$4),--(BancoDeDados[mês pag]=$D$4),--(BancoDeDados[DIA N]=Z$6),--(BancoDeDados[GRUPO]=$C7),(BancoDeDados[TOTAL]))</f>
        <v>0</v>
      </c>
      <c r="AA7" s="80">
        <f>SUMPRODUCT(--(BancoDeDados[ano pag]=$C$4),--(BancoDeDados[mês pag]=$D$4),--(BancoDeDados[DIA N]=AA$6),--(BancoDeDados[GRUPO]=$C7),(BancoDeDados[TOTAL]))</f>
        <v>0</v>
      </c>
      <c r="AB7" s="80">
        <f>SUMPRODUCT(--(BancoDeDados[ano pag]=$C$4),--(BancoDeDados[mês pag]=$D$4),--(BancoDeDados[DIA N]=AB$6),--(BancoDeDados[GRUPO]=$C7),(BancoDeDados[TOTAL]))</f>
        <v>0</v>
      </c>
      <c r="AC7" s="80">
        <f>SUMPRODUCT(--(BancoDeDados[ano pag]=$C$4),--(BancoDeDados[mês pag]=$D$4),--(BancoDeDados[DIA N]=AC$6),--(BancoDeDados[GRUPO]=$C7),(BancoDeDados[TOTAL]))</f>
        <v>0</v>
      </c>
      <c r="AD7" s="80">
        <f>SUMPRODUCT(--(BancoDeDados[ano pag]=$C$4),--(BancoDeDados[mês pag]=$D$4),--(BancoDeDados[DIA N]=AD$6),--(BancoDeDados[GRUPO]=$C7),(BancoDeDados[TOTAL]))</f>
        <v>0</v>
      </c>
      <c r="AE7" s="80">
        <f>SUMPRODUCT(--(BancoDeDados[ano pag]=$C$4),--(BancoDeDados[mês pag]=$D$4),--(BancoDeDados[DIA N]=AE$6),--(BancoDeDados[GRUPO]=$C7),(BancoDeDados[TOTAL]))</f>
        <v>0</v>
      </c>
      <c r="AF7" s="80">
        <f>SUMPRODUCT(--(BancoDeDados[ano pag]=$C$4),--(BancoDeDados[mês pag]=$D$4),--(BancoDeDados[DIA N]=AF$6),--(BancoDeDados[GRUPO]=$C7),(BancoDeDados[TOTAL]))</f>
        <v>0</v>
      </c>
      <c r="AG7" s="80">
        <f>SUMPRODUCT(--(BancoDeDados[ano pag]=$C$4),--(BancoDeDados[mês pag]=$D$4),--(BancoDeDados[DIA N]=AG$6),--(BancoDeDados[GRUPO]=$C7),(BancoDeDados[TOTAL]))</f>
        <v>0</v>
      </c>
      <c r="AH7" s="80">
        <f>SUMPRODUCT(--(BancoDeDados[ano pag]=$C$4),--(BancoDeDados[mês pag]=$D$4),--(BancoDeDados[DIA N]=AH$6),--(BancoDeDados[GRUPO]=$C7),(BancoDeDados[TOTAL]))</f>
        <v>0</v>
      </c>
      <c r="AI7" s="80">
        <f>SUMPRODUCT(--(BancoDeDados[ano pag]=$C$4),--(BancoDeDados[mês pag]=$D$4),--(BancoDeDados[DIA N]=AI$6),--(BancoDeDados[GRUPO]=$C7),(BancoDeDados[TOTAL]))</f>
        <v>0</v>
      </c>
    </row>
    <row r="8" spans="1:35" ht="21" customHeight="1" x14ac:dyDescent="0.25">
      <c r="A8" s="606"/>
      <c r="C8" s="507" t="str">
        <f>AjInterno!E12</f>
        <v>RETORNO DE INVESTIMENTOS</v>
      </c>
      <c r="D8" s="671">
        <f>SUMPRODUCT(--(BancoDeDados[ano pag]=$C$4),--(BancoDeDados[mês pag]=$D$4),--(BancoDeDados[GRUPO]=$C8),(BancoDeDados[TOTAL]))</f>
        <v>0</v>
      </c>
      <c r="E8" s="80">
        <f>SUMPRODUCT(--(BancoDeDados[ano pag]=$C$4),--(BancoDeDados[mês pag]=$D$4),--(BancoDeDados[DIA N]=E$6),--(BancoDeDados[GRUPO]=$C8),(BancoDeDados[TOTAL]))</f>
        <v>0</v>
      </c>
      <c r="F8" s="80">
        <f>SUMPRODUCT(--(BancoDeDados[ano pag]=$C$4),--(BancoDeDados[mês pag]=$D$4),--(BancoDeDados[DIA N]=F$6),--(BancoDeDados[GRUPO]=$C8),(BancoDeDados[TOTAL]))</f>
        <v>0</v>
      </c>
      <c r="G8" s="80">
        <f>SUMPRODUCT(--(BancoDeDados[ano pag]=$C$4),--(BancoDeDados[mês pag]=$D$4),--(BancoDeDados[DIA N]=G$6),--(BancoDeDados[GRUPO]=$C8),(BancoDeDados[TOTAL]))</f>
        <v>0</v>
      </c>
      <c r="H8" s="80">
        <f>SUMPRODUCT(--(BancoDeDados[ano pag]=$C$4),--(BancoDeDados[mês pag]=$D$4),--(BancoDeDados[DIA N]=H$6),--(BancoDeDados[GRUPO]=$C8),(BancoDeDados[TOTAL]))</f>
        <v>0</v>
      </c>
      <c r="I8" s="80">
        <f>SUMPRODUCT(--(BancoDeDados[ano pag]=$C$4),--(BancoDeDados[mês pag]=$D$4),--(BancoDeDados[DIA N]=I$6),--(BancoDeDados[GRUPO]=$C8),(BancoDeDados[TOTAL]))</f>
        <v>0</v>
      </c>
      <c r="J8" s="80">
        <f>SUMPRODUCT(--(BancoDeDados[ano pag]=$C$4),--(BancoDeDados[mês pag]=$D$4),--(BancoDeDados[DIA N]=J$6),--(BancoDeDados[GRUPO]=$C8),(BancoDeDados[TOTAL]))</f>
        <v>0</v>
      </c>
      <c r="K8" s="80">
        <f>SUMPRODUCT(--(BancoDeDados[ano pag]=$C$4),--(BancoDeDados[mês pag]=$D$4),--(BancoDeDados[DIA N]=K$6),--(BancoDeDados[GRUPO]=$C8),(BancoDeDados[TOTAL]))</f>
        <v>0</v>
      </c>
      <c r="L8" s="80">
        <f>SUMPRODUCT(--(BancoDeDados[ano pag]=$C$4),--(BancoDeDados[mês pag]=$D$4),--(BancoDeDados[DIA N]=L$6),--(BancoDeDados[GRUPO]=$C8),(BancoDeDados[TOTAL]))</f>
        <v>0</v>
      </c>
      <c r="M8" s="80">
        <f>SUMPRODUCT(--(BancoDeDados[ano pag]=$C$4),--(BancoDeDados[mês pag]=$D$4),--(BancoDeDados[DIA N]=M$6),--(BancoDeDados[GRUPO]=$C8),(BancoDeDados[TOTAL]))</f>
        <v>0</v>
      </c>
      <c r="N8" s="80">
        <f>SUMPRODUCT(--(BancoDeDados[ano pag]=$C$4),--(BancoDeDados[mês pag]=$D$4),--(BancoDeDados[DIA N]=N$6),--(BancoDeDados[GRUPO]=$C8),(BancoDeDados[TOTAL]))</f>
        <v>0</v>
      </c>
      <c r="O8" s="80">
        <f>SUMPRODUCT(--(BancoDeDados[ano pag]=$C$4),--(BancoDeDados[mês pag]=$D$4),--(BancoDeDados[DIA N]=O$6),--(BancoDeDados[GRUPO]=$C8),(BancoDeDados[TOTAL]))</f>
        <v>0</v>
      </c>
      <c r="P8" s="80">
        <f>SUMPRODUCT(--(BancoDeDados[ano pag]=$C$4),--(BancoDeDados[mês pag]=$D$4),--(BancoDeDados[DIA N]=P$6),--(BancoDeDados[GRUPO]=$C8),(BancoDeDados[TOTAL]))</f>
        <v>0</v>
      </c>
      <c r="Q8" s="80">
        <f>SUMPRODUCT(--(BancoDeDados[ano pag]=$C$4),--(BancoDeDados[mês pag]=$D$4),--(BancoDeDados[DIA N]=Q$6),--(BancoDeDados[GRUPO]=$C8),(BancoDeDados[TOTAL]))</f>
        <v>0</v>
      </c>
      <c r="R8" s="80">
        <f>SUMPRODUCT(--(BancoDeDados[ano pag]=$C$4),--(BancoDeDados[mês pag]=$D$4),--(BancoDeDados[DIA N]=R$6),--(BancoDeDados[GRUPO]=$C8),(BancoDeDados[TOTAL]))</f>
        <v>0</v>
      </c>
      <c r="S8" s="80">
        <f>SUMPRODUCT(--(BancoDeDados[ano pag]=$C$4),--(BancoDeDados[mês pag]=$D$4),--(BancoDeDados[DIA N]=S$6),--(BancoDeDados[GRUPO]=$C8),(BancoDeDados[TOTAL]))</f>
        <v>0</v>
      </c>
      <c r="T8" s="80">
        <f>SUMPRODUCT(--(BancoDeDados[ano pag]=$C$4),--(BancoDeDados[mês pag]=$D$4),--(BancoDeDados[DIA N]=T$6),--(BancoDeDados[GRUPO]=$C8),(BancoDeDados[TOTAL]))</f>
        <v>0</v>
      </c>
      <c r="U8" s="80">
        <f>SUMPRODUCT(--(BancoDeDados[ano pag]=$C$4),--(BancoDeDados[mês pag]=$D$4),--(BancoDeDados[DIA N]=U$6),--(BancoDeDados[GRUPO]=$C8),(BancoDeDados[TOTAL]))</f>
        <v>0</v>
      </c>
      <c r="V8" s="80">
        <f>SUMPRODUCT(--(BancoDeDados[ano pag]=$C$4),--(BancoDeDados[mês pag]=$D$4),--(BancoDeDados[DIA N]=V$6),--(BancoDeDados[GRUPO]=$C8),(BancoDeDados[TOTAL]))</f>
        <v>0</v>
      </c>
      <c r="W8" s="80">
        <f>SUMPRODUCT(--(BancoDeDados[ano pag]=$C$4),--(BancoDeDados[mês pag]=$D$4),--(BancoDeDados[DIA N]=W$6),--(BancoDeDados[GRUPO]=$C8),(BancoDeDados[TOTAL]))</f>
        <v>0</v>
      </c>
      <c r="X8" s="80">
        <f>SUMPRODUCT(--(BancoDeDados[ano pag]=$C$4),--(BancoDeDados[mês pag]=$D$4),--(BancoDeDados[DIA N]=X$6),--(BancoDeDados[GRUPO]=$C8),(BancoDeDados[TOTAL]))</f>
        <v>0</v>
      </c>
      <c r="Y8" s="80">
        <f>SUMPRODUCT(--(BancoDeDados[ano pag]=$C$4),--(BancoDeDados[mês pag]=$D$4),--(BancoDeDados[DIA N]=Y$6),--(BancoDeDados[GRUPO]=$C8),(BancoDeDados[TOTAL]))</f>
        <v>0</v>
      </c>
      <c r="Z8" s="80">
        <f>SUMPRODUCT(--(BancoDeDados[ano pag]=$C$4),--(BancoDeDados[mês pag]=$D$4),--(BancoDeDados[DIA N]=Z$6),--(BancoDeDados[GRUPO]=$C8),(BancoDeDados[TOTAL]))</f>
        <v>0</v>
      </c>
      <c r="AA8" s="80">
        <f>SUMPRODUCT(--(BancoDeDados[ano pag]=$C$4),--(BancoDeDados[mês pag]=$D$4),--(BancoDeDados[DIA N]=AA$6),--(BancoDeDados[GRUPO]=$C8),(BancoDeDados[TOTAL]))</f>
        <v>0</v>
      </c>
      <c r="AB8" s="80">
        <f>SUMPRODUCT(--(BancoDeDados[ano pag]=$C$4),--(BancoDeDados[mês pag]=$D$4),--(BancoDeDados[DIA N]=AB$6),--(BancoDeDados[GRUPO]=$C8),(BancoDeDados[TOTAL]))</f>
        <v>0</v>
      </c>
      <c r="AC8" s="80">
        <f>SUMPRODUCT(--(BancoDeDados[ano pag]=$C$4),--(BancoDeDados[mês pag]=$D$4),--(BancoDeDados[DIA N]=AC$6),--(BancoDeDados[GRUPO]=$C8),(BancoDeDados[TOTAL]))</f>
        <v>0</v>
      </c>
      <c r="AD8" s="80">
        <f>SUMPRODUCT(--(BancoDeDados[ano pag]=$C$4),--(BancoDeDados[mês pag]=$D$4),--(BancoDeDados[DIA N]=AD$6),--(BancoDeDados[GRUPO]=$C8),(BancoDeDados[TOTAL]))</f>
        <v>0</v>
      </c>
      <c r="AE8" s="80">
        <f>SUMPRODUCT(--(BancoDeDados[ano pag]=$C$4),--(BancoDeDados[mês pag]=$D$4),--(BancoDeDados[DIA N]=AE$6),--(BancoDeDados[GRUPO]=$C8),(BancoDeDados[TOTAL]))</f>
        <v>0</v>
      </c>
      <c r="AF8" s="80">
        <f>SUMPRODUCT(--(BancoDeDados[ano pag]=$C$4),--(BancoDeDados[mês pag]=$D$4),--(BancoDeDados[DIA N]=AF$6),--(BancoDeDados[GRUPO]=$C8),(BancoDeDados[TOTAL]))</f>
        <v>0</v>
      </c>
      <c r="AG8" s="80">
        <f>SUMPRODUCT(--(BancoDeDados[ano pag]=$C$4),--(BancoDeDados[mês pag]=$D$4),--(BancoDeDados[DIA N]=AG$6),--(BancoDeDados[GRUPO]=$C8),(BancoDeDados[TOTAL]))</f>
        <v>0</v>
      </c>
      <c r="AH8" s="80">
        <f>SUMPRODUCT(--(BancoDeDados[ano pag]=$C$4),--(BancoDeDados[mês pag]=$D$4),--(BancoDeDados[DIA N]=AH$6),--(BancoDeDados[GRUPO]=$C8),(BancoDeDados[TOTAL]))</f>
        <v>0</v>
      </c>
      <c r="AI8" s="80">
        <f>SUMPRODUCT(--(BancoDeDados[ano pag]=$C$4),--(BancoDeDados[mês pag]=$D$4),--(BancoDeDados[DIA N]=AI$6),--(BancoDeDados[GRUPO]=$C8),(BancoDeDados[TOTAL]))</f>
        <v>0</v>
      </c>
    </row>
    <row r="9" spans="1:35" ht="21" customHeight="1" x14ac:dyDescent="0.25">
      <c r="A9" s="606" t="s">
        <v>208</v>
      </c>
      <c r="C9" s="507" t="str">
        <f>AjInterno!E13</f>
        <v>OUTROS RENDIMENTOS</v>
      </c>
      <c r="D9" s="671">
        <f>SUMPRODUCT(--(BancoDeDados[ano pag]=$C$4),--(BancoDeDados[mês pag]=$D$4),--(BancoDeDados[GRUPO]=$C9),(BancoDeDados[TOTAL]))</f>
        <v>0</v>
      </c>
      <c r="E9" s="80">
        <f>SUMPRODUCT(--(BancoDeDados[ano pag]=$C$4),--(BancoDeDados[mês pag]=$D$4),--(BancoDeDados[DIA N]=E$6),--(BancoDeDados[GRUPO]=$C9),(BancoDeDados[TOTAL]))</f>
        <v>0</v>
      </c>
      <c r="F9" s="80">
        <f>SUMPRODUCT(--(BancoDeDados[ano pag]=$C$4),--(BancoDeDados[mês pag]=$D$4),--(BancoDeDados[DIA N]=F$6),--(BancoDeDados[GRUPO]=$C9),(BancoDeDados[TOTAL]))</f>
        <v>0</v>
      </c>
      <c r="G9" s="80">
        <f>SUMPRODUCT(--(BancoDeDados[ano pag]=$C$4),--(BancoDeDados[mês pag]=$D$4),--(BancoDeDados[DIA N]=G$6),--(BancoDeDados[GRUPO]=$C9),(BancoDeDados[TOTAL]))</f>
        <v>0</v>
      </c>
      <c r="H9" s="80">
        <f>SUMPRODUCT(--(BancoDeDados[ano pag]=$C$4),--(BancoDeDados[mês pag]=$D$4),--(BancoDeDados[DIA N]=H$6),--(BancoDeDados[GRUPO]=$C9),(BancoDeDados[TOTAL]))</f>
        <v>0</v>
      </c>
      <c r="I9" s="80">
        <f>SUMPRODUCT(--(BancoDeDados[ano pag]=$C$4),--(BancoDeDados[mês pag]=$D$4),--(BancoDeDados[DIA N]=I$6),--(BancoDeDados[GRUPO]=$C9),(BancoDeDados[TOTAL]))</f>
        <v>0</v>
      </c>
      <c r="J9" s="80">
        <f>SUMPRODUCT(--(BancoDeDados[ano pag]=$C$4),--(BancoDeDados[mês pag]=$D$4),--(BancoDeDados[DIA N]=J$6),--(BancoDeDados[GRUPO]=$C9),(BancoDeDados[TOTAL]))</f>
        <v>0</v>
      </c>
      <c r="K9" s="80">
        <f>SUMPRODUCT(--(BancoDeDados[ano pag]=$C$4),--(BancoDeDados[mês pag]=$D$4),--(BancoDeDados[DIA N]=K$6),--(BancoDeDados[GRUPO]=$C9),(BancoDeDados[TOTAL]))</f>
        <v>0</v>
      </c>
      <c r="L9" s="80">
        <f>SUMPRODUCT(--(BancoDeDados[ano pag]=$C$4),--(BancoDeDados[mês pag]=$D$4),--(BancoDeDados[DIA N]=L$6),--(BancoDeDados[GRUPO]=$C9),(BancoDeDados[TOTAL]))</f>
        <v>0</v>
      </c>
      <c r="M9" s="80">
        <f>SUMPRODUCT(--(BancoDeDados[ano pag]=$C$4),--(BancoDeDados[mês pag]=$D$4),--(BancoDeDados[DIA N]=M$6),--(BancoDeDados[GRUPO]=$C9),(BancoDeDados[TOTAL]))</f>
        <v>0</v>
      </c>
      <c r="N9" s="80">
        <f>SUMPRODUCT(--(BancoDeDados[ano pag]=$C$4),--(BancoDeDados[mês pag]=$D$4),--(BancoDeDados[DIA N]=N$6),--(BancoDeDados[GRUPO]=$C9),(BancoDeDados[TOTAL]))</f>
        <v>0</v>
      </c>
      <c r="O9" s="80">
        <f>SUMPRODUCT(--(BancoDeDados[ano pag]=$C$4),--(BancoDeDados[mês pag]=$D$4),--(BancoDeDados[DIA N]=O$6),--(BancoDeDados[GRUPO]=$C9),(BancoDeDados[TOTAL]))</f>
        <v>0</v>
      </c>
      <c r="P9" s="80">
        <f>SUMPRODUCT(--(BancoDeDados[ano pag]=$C$4),--(BancoDeDados[mês pag]=$D$4),--(BancoDeDados[DIA N]=P$6),--(BancoDeDados[GRUPO]=$C9),(BancoDeDados[TOTAL]))</f>
        <v>0</v>
      </c>
      <c r="Q9" s="80">
        <f>SUMPRODUCT(--(BancoDeDados[ano pag]=$C$4),--(BancoDeDados[mês pag]=$D$4),--(BancoDeDados[DIA N]=Q$6),--(BancoDeDados[GRUPO]=$C9),(BancoDeDados[TOTAL]))</f>
        <v>0</v>
      </c>
      <c r="R9" s="80">
        <f>SUMPRODUCT(--(BancoDeDados[ano pag]=$C$4),--(BancoDeDados[mês pag]=$D$4),--(BancoDeDados[DIA N]=R$6),--(BancoDeDados[GRUPO]=$C9),(BancoDeDados[TOTAL]))</f>
        <v>0</v>
      </c>
      <c r="S9" s="80">
        <f>SUMPRODUCT(--(BancoDeDados[ano pag]=$C$4),--(BancoDeDados[mês pag]=$D$4),--(BancoDeDados[DIA N]=S$6),--(BancoDeDados[GRUPO]=$C9),(BancoDeDados[TOTAL]))</f>
        <v>0</v>
      </c>
      <c r="T9" s="80">
        <f>SUMPRODUCT(--(BancoDeDados[ano pag]=$C$4),--(BancoDeDados[mês pag]=$D$4),--(BancoDeDados[DIA N]=T$6),--(BancoDeDados[GRUPO]=$C9),(BancoDeDados[TOTAL]))</f>
        <v>0</v>
      </c>
      <c r="U9" s="80">
        <f>SUMPRODUCT(--(BancoDeDados[ano pag]=$C$4),--(BancoDeDados[mês pag]=$D$4),--(BancoDeDados[DIA N]=U$6),--(BancoDeDados[GRUPO]=$C9),(BancoDeDados[TOTAL]))</f>
        <v>0</v>
      </c>
      <c r="V9" s="80">
        <f>SUMPRODUCT(--(BancoDeDados[ano pag]=$C$4),--(BancoDeDados[mês pag]=$D$4),--(BancoDeDados[DIA N]=V$6),--(BancoDeDados[GRUPO]=$C9),(BancoDeDados[TOTAL]))</f>
        <v>0</v>
      </c>
      <c r="W9" s="80">
        <f>SUMPRODUCT(--(BancoDeDados[ano pag]=$C$4),--(BancoDeDados[mês pag]=$D$4),--(BancoDeDados[DIA N]=W$6),--(BancoDeDados[GRUPO]=$C9),(BancoDeDados[TOTAL]))</f>
        <v>0</v>
      </c>
      <c r="X9" s="80">
        <f>SUMPRODUCT(--(BancoDeDados[ano pag]=$C$4),--(BancoDeDados[mês pag]=$D$4),--(BancoDeDados[DIA N]=X$6),--(BancoDeDados[GRUPO]=$C9),(BancoDeDados[TOTAL]))</f>
        <v>0</v>
      </c>
      <c r="Y9" s="80">
        <f>SUMPRODUCT(--(BancoDeDados[ano pag]=$C$4),--(BancoDeDados[mês pag]=$D$4),--(BancoDeDados[DIA N]=Y$6),--(BancoDeDados[GRUPO]=$C9),(BancoDeDados[TOTAL]))</f>
        <v>0</v>
      </c>
      <c r="Z9" s="80">
        <f>SUMPRODUCT(--(BancoDeDados[ano pag]=$C$4),--(BancoDeDados[mês pag]=$D$4),--(BancoDeDados[DIA N]=Z$6),--(BancoDeDados[GRUPO]=$C9),(BancoDeDados[TOTAL]))</f>
        <v>0</v>
      </c>
      <c r="AA9" s="80">
        <f>SUMPRODUCT(--(BancoDeDados[ano pag]=$C$4),--(BancoDeDados[mês pag]=$D$4),--(BancoDeDados[DIA N]=AA$6),--(BancoDeDados[GRUPO]=$C9),(BancoDeDados[TOTAL]))</f>
        <v>0</v>
      </c>
      <c r="AB9" s="80">
        <f>SUMPRODUCT(--(BancoDeDados[ano pag]=$C$4),--(BancoDeDados[mês pag]=$D$4),--(BancoDeDados[DIA N]=AB$6),--(BancoDeDados[GRUPO]=$C9),(BancoDeDados[TOTAL]))</f>
        <v>0</v>
      </c>
      <c r="AC9" s="80">
        <f>SUMPRODUCT(--(BancoDeDados[ano pag]=$C$4),--(BancoDeDados[mês pag]=$D$4),--(BancoDeDados[DIA N]=AC$6),--(BancoDeDados[GRUPO]=$C9),(BancoDeDados[TOTAL]))</f>
        <v>0</v>
      </c>
      <c r="AD9" s="80">
        <f>SUMPRODUCT(--(BancoDeDados[ano pag]=$C$4),--(BancoDeDados[mês pag]=$D$4),--(BancoDeDados[DIA N]=AD$6),--(BancoDeDados[GRUPO]=$C9),(BancoDeDados[TOTAL]))</f>
        <v>0</v>
      </c>
      <c r="AE9" s="80">
        <f>SUMPRODUCT(--(BancoDeDados[ano pag]=$C$4),--(BancoDeDados[mês pag]=$D$4),--(BancoDeDados[DIA N]=AE$6),--(BancoDeDados[GRUPO]=$C9),(BancoDeDados[TOTAL]))</f>
        <v>0</v>
      </c>
      <c r="AF9" s="80">
        <f>SUMPRODUCT(--(BancoDeDados[ano pag]=$C$4),--(BancoDeDados[mês pag]=$D$4),--(BancoDeDados[DIA N]=AF$6),--(BancoDeDados[GRUPO]=$C9),(BancoDeDados[TOTAL]))</f>
        <v>0</v>
      </c>
      <c r="AG9" s="80">
        <f>SUMPRODUCT(--(BancoDeDados[ano pag]=$C$4),--(BancoDeDados[mês pag]=$D$4),--(BancoDeDados[DIA N]=AG$6),--(BancoDeDados[GRUPO]=$C9),(BancoDeDados[TOTAL]))</f>
        <v>0</v>
      </c>
      <c r="AH9" s="80">
        <f>SUMPRODUCT(--(BancoDeDados[ano pag]=$C$4),--(BancoDeDados[mês pag]=$D$4),--(BancoDeDados[DIA N]=AH$6),--(BancoDeDados[GRUPO]=$C9),(BancoDeDados[TOTAL]))</f>
        <v>0</v>
      </c>
      <c r="AI9" s="80">
        <f>SUMPRODUCT(--(BancoDeDados[ano pag]=$C$4),--(BancoDeDados[mês pag]=$D$4),--(BancoDeDados[DIA N]=AI$6),--(BancoDeDados[GRUPO]=$C9),(BancoDeDados[TOTAL]))</f>
        <v>0</v>
      </c>
    </row>
    <row r="10" spans="1:35" ht="21" customHeight="1" x14ac:dyDescent="0.25">
      <c r="A10" s="606" t="s">
        <v>205</v>
      </c>
      <c r="C10" s="508" t="s">
        <v>147</v>
      </c>
      <c r="D10" s="675" t="s">
        <v>333</v>
      </c>
      <c r="E10" s="514">
        <v>1</v>
      </c>
      <c r="F10" s="514">
        <v>2</v>
      </c>
      <c r="G10" s="514">
        <v>3</v>
      </c>
      <c r="H10" s="514">
        <v>4</v>
      </c>
      <c r="I10" s="514">
        <v>5</v>
      </c>
      <c r="J10" s="514">
        <v>6</v>
      </c>
      <c r="K10" s="514">
        <v>7</v>
      </c>
      <c r="L10" s="514">
        <v>8</v>
      </c>
      <c r="M10" s="514">
        <v>9</v>
      </c>
      <c r="N10" s="514">
        <v>10</v>
      </c>
      <c r="O10" s="514">
        <v>11</v>
      </c>
      <c r="P10" s="514">
        <v>12</v>
      </c>
      <c r="Q10" s="514">
        <v>13</v>
      </c>
      <c r="R10" s="514">
        <v>14</v>
      </c>
      <c r="S10" s="514">
        <v>15</v>
      </c>
      <c r="T10" s="514">
        <v>16</v>
      </c>
      <c r="U10" s="514">
        <v>17</v>
      </c>
      <c r="V10" s="514">
        <v>18</v>
      </c>
      <c r="W10" s="514">
        <v>19</v>
      </c>
      <c r="X10" s="514">
        <v>20</v>
      </c>
      <c r="Y10" s="514">
        <v>21</v>
      </c>
      <c r="Z10" s="514">
        <v>22</v>
      </c>
      <c r="AA10" s="514">
        <v>23</v>
      </c>
      <c r="AB10" s="514">
        <v>24</v>
      </c>
      <c r="AC10" s="514">
        <v>25</v>
      </c>
      <c r="AD10" s="514">
        <v>26</v>
      </c>
      <c r="AE10" s="514">
        <v>27</v>
      </c>
      <c r="AF10" s="514">
        <v>28</v>
      </c>
      <c r="AG10" s="514">
        <v>29</v>
      </c>
      <c r="AH10" s="514">
        <v>30</v>
      </c>
      <c r="AI10" s="514">
        <v>31</v>
      </c>
    </row>
    <row r="11" spans="1:35" ht="21" customHeight="1" x14ac:dyDescent="0.25">
      <c r="A11" s="606"/>
      <c r="C11" s="507" t="str">
        <f>AjInterno!E14</f>
        <v>HABITAÇÃO</v>
      </c>
      <c r="D11" s="671">
        <f>SUMPRODUCT(--(BancoDeDados[ano pag]=$C$4),--(BancoDeDados[mês pag]=$D$4),--(BancoDeDados[GRUPO]=$C11),(BancoDeDados[TOTAL]))</f>
        <v>0</v>
      </c>
      <c r="E11" s="80">
        <f>SUMPRODUCT(--(BancoDeDados[ano pag]=$C$4),--(BancoDeDados[mês pag]=$D$4),--(BancoDeDados[DIA N]=E$6),--(BancoDeDados[GRUPO]=$C11),(BancoDeDados[TOTAL]))</f>
        <v>0</v>
      </c>
      <c r="F11" s="80">
        <f>SUMPRODUCT(--(BancoDeDados[ano pag]=$C$4),--(BancoDeDados[mês pag]=$D$4),--(BancoDeDados[DIA N]=F$6),--(BancoDeDados[GRUPO]=$C11),(BancoDeDados[TOTAL]))</f>
        <v>0</v>
      </c>
      <c r="G11" s="80">
        <f>SUMPRODUCT(--(BancoDeDados[ano pag]=$C$4),--(BancoDeDados[mês pag]=$D$4),--(BancoDeDados[DIA N]=G$6),--(BancoDeDados[GRUPO]=$C11),(BancoDeDados[TOTAL]))</f>
        <v>0</v>
      </c>
      <c r="H11" s="80">
        <f>SUMPRODUCT(--(BancoDeDados[ano pag]=$C$4),--(BancoDeDados[mês pag]=$D$4),--(BancoDeDados[DIA N]=H$6),--(BancoDeDados[GRUPO]=$C11),(BancoDeDados[TOTAL]))</f>
        <v>0</v>
      </c>
      <c r="I11" s="80">
        <f>SUMPRODUCT(--(BancoDeDados[ano pag]=$C$4),--(BancoDeDados[mês pag]=$D$4),--(BancoDeDados[DIA N]=I$6),--(BancoDeDados[GRUPO]=$C11),(BancoDeDados[TOTAL]))</f>
        <v>0</v>
      </c>
      <c r="J11" s="80">
        <f>SUMPRODUCT(--(BancoDeDados[ano pag]=$C$4),--(BancoDeDados[mês pag]=$D$4),--(BancoDeDados[DIA N]=J$6),--(BancoDeDados[GRUPO]=$C11),(BancoDeDados[TOTAL]))</f>
        <v>0</v>
      </c>
      <c r="K11" s="80">
        <f>SUMPRODUCT(--(BancoDeDados[ano pag]=$C$4),--(BancoDeDados[mês pag]=$D$4),--(BancoDeDados[DIA N]=K$6),--(BancoDeDados[GRUPO]=$C11),(BancoDeDados[TOTAL]))</f>
        <v>0</v>
      </c>
      <c r="L11" s="80">
        <f>SUMPRODUCT(--(BancoDeDados[ano pag]=$C$4),--(BancoDeDados[mês pag]=$D$4),--(BancoDeDados[DIA N]=L$6),--(BancoDeDados[GRUPO]=$C11),(BancoDeDados[TOTAL]))</f>
        <v>0</v>
      </c>
      <c r="M11" s="80">
        <f>SUMPRODUCT(--(BancoDeDados[ano pag]=$C$4),--(BancoDeDados[mês pag]=$D$4),--(BancoDeDados[DIA N]=M$6),--(BancoDeDados[GRUPO]=$C11),(BancoDeDados[TOTAL]))</f>
        <v>0</v>
      </c>
      <c r="N11" s="80">
        <f>SUMPRODUCT(--(BancoDeDados[ano pag]=$C$4),--(BancoDeDados[mês pag]=$D$4),--(BancoDeDados[DIA N]=N$6),--(BancoDeDados[GRUPO]=$C11),(BancoDeDados[TOTAL]))</f>
        <v>0</v>
      </c>
      <c r="O11" s="80">
        <f>SUMPRODUCT(--(BancoDeDados[ano pag]=$C$4),--(BancoDeDados[mês pag]=$D$4),--(BancoDeDados[DIA N]=O$6),--(BancoDeDados[GRUPO]=$C11),(BancoDeDados[TOTAL]))</f>
        <v>0</v>
      </c>
      <c r="P11" s="80">
        <f>SUMPRODUCT(--(BancoDeDados[ano pag]=$C$4),--(BancoDeDados[mês pag]=$D$4),--(BancoDeDados[DIA N]=P$6),--(BancoDeDados[GRUPO]=$C11),(BancoDeDados[TOTAL]))</f>
        <v>0</v>
      </c>
      <c r="Q11" s="80">
        <f>SUMPRODUCT(--(BancoDeDados[ano pag]=$C$4),--(BancoDeDados[mês pag]=$D$4),--(BancoDeDados[DIA N]=Q$6),--(BancoDeDados[GRUPO]=$C11),(BancoDeDados[TOTAL]))</f>
        <v>0</v>
      </c>
      <c r="R11" s="80">
        <f>SUMPRODUCT(--(BancoDeDados[ano pag]=$C$4),--(BancoDeDados[mês pag]=$D$4),--(BancoDeDados[DIA N]=R$6),--(BancoDeDados[GRUPO]=$C11),(BancoDeDados[TOTAL]))</f>
        <v>0</v>
      </c>
      <c r="S11" s="80">
        <f>SUMPRODUCT(--(BancoDeDados[ano pag]=$C$4),--(BancoDeDados[mês pag]=$D$4),--(BancoDeDados[DIA N]=S$6),--(BancoDeDados[GRUPO]=$C11),(BancoDeDados[TOTAL]))</f>
        <v>0</v>
      </c>
      <c r="T11" s="80">
        <f>SUMPRODUCT(--(BancoDeDados[ano pag]=$C$4),--(BancoDeDados[mês pag]=$D$4),--(BancoDeDados[DIA N]=T$6),--(BancoDeDados[GRUPO]=$C11),(BancoDeDados[TOTAL]))</f>
        <v>0</v>
      </c>
      <c r="U11" s="80">
        <f>SUMPRODUCT(--(BancoDeDados[ano pag]=$C$4),--(BancoDeDados[mês pag]=$D$4),--(BancoDeDados[DIA N]=U$6),--(BancoDeDados[GRUPO]=$C11),(BancoDeDados[TOTAL]))</f>
        <v>0</v>
      </c>
      <c r="V11" s="80">
        <f>SUMPRODUCT(--(BancoDeDados[ano pag]=$C$4),--(BancoDeDados[mês pag]=$D$4),--(BancoDeDados[DIA N]=V$6),--(BancoDeDados[GRUPO]=$C11),(BancoDeDados[TOTAL]))</f>
        <v>0</v>
      </c>
      <c r="W11" s="80">
        <f>SUMPRODUCT(--(BancoDeDados[ano pag]=$C$4),--(BancoDeDados[mês pag]=$D$4),--(BancoDeDados[DIA N]=W$6),--(BancoDeDados[GRUPO]=$C11),(BancoDeDados[TOTAL]))</f>
        <v>0</v>
      </c>
      <c r="X11" s="80">
        <f>SUMPRODUCT(--(BancoDeDados[ano pag]=$C$4),--(BancoDeDados[mês pag]=$D$4),--(BancoDeDados[DIA N]=X$6),--(BancoDeDados[GRUPO]=$C11),(BancoDeDados[TOTAL]))</f>
        <v>0</v>
      </c>
      <c r="Y11" s="80">
        <f>SUMPRODUCT(--(BancoDeDados[ano pag]=$C$4),--(BancoDeDados[mês pag]=$D$4),--(BancoDeDados[DIA N]=Y$6),--(BancoDeDados[GRUPO]=$C11),(BancoDeDados[TOTAL]))</f>
        <v>0</v>
      </c>
      <c r="Z11" s="80">
        <f>SUMPRODUCT(--(BancoDeDados[ano pag]=$C$4),--(BancoDeDados[mês pag]=$D$4),--(BancoDeDados[DIA N]=Z$6),--(BancoDeDados[GRUPO]=$C11),(BancoDeDados[TOTAL]))</f>
        <v>0</v>
      </c>
      <c r="AA11" s="80">
        <f>SUMPRODUCT(--(BancoDeDados[ano pag]=$C$4),--(BancoDeDados[mês pag]=$D$4),--(BancoDeDados[DIA N]=AA$6),--(BancoDeDados[GRUPO]=$C11),(BancoDeDados[TOTAL]))</f>
        <v>0</v>
      </c>
      <c r="AB11" s="80">
        <f>SUMPRODUCT(--(BancoDeDados[ano pag]=$C$4),--(BancoDeDados[mês pag]=$D$4),--(BancoDeDados[DIA N]=AB$6),--(BancoDeDados[GRUPO]=$C11),(BancoDeDados[TOTAL]))</f>
        <v>0</v>
      </c>
      <c r="AC11" s="80">
        <f>SUMPRODUCT(--(BancoDeDados[ano pag]=$C$4),--(BancoDeDados[mês pag]=$D$4),--(BancoDeDados[DIA N]=AC$6),--(BancoDeDados[GRUPO]=$C11),(BancoDeDados[TOTAL]))</f>
        <v>0</v>
      </c>
      <c r="AD11" s="80">
        <f>SUMPRODUCT(--(BancoDeDados[ano pag]=$C$4),--(BancoDeDados[mês pag]=$D$4),--(BancoDeDados[DIA N]=AD$6),--(BancoDeDados[GRUPO]=$C11),(BancoDeDados[TOTAL]))</f>
        <v>0</v>
      </c>
      <c r="AE11" s="80">
        <f>SUMPRODUCT(--(BancoDeDados[ano pag]=$C$4),--(BancoDeDados[mês pag]=$D$4),--(BancoDeDados[DIA N]=AE$6),--(BancoDeDados[GRUPO]=$C11),(BancoDeDados[TOTAL]))</f>
        <v>0</v>
      </c>
      <c r="AF11" s="80">
        <f>SUMPRODUCT(--(BancoDeDados[ano pag]=$C$4),--(BancoDeDados[mês pag]=$D$4),--(BancoDeDados[DIA N]=AF$6),--(BancoDeDados[GRUPO]=$C11),(BancoDeDados[TOTAL]))</f>
        <v>0</v>
      </c>
      <c r="AG11" s="80">
        <f>SUMPRODUCT(--(BancoDeDados[ano pag]=$C$4),--(BancoDeDados[mês pag]=$D$4),--(BancoDeDados[DIA N]=AG$6),--(BancoDeDados[GRUPO]=$C11),(BancoDeDados[TOTAL]))</f>
        <v>0</v>
      </c>
      <c r="AH11" s="80">
        <f>SUMPRODUCT(--(BancoDeDados[ano pag]=$C$4),--(BancoDeDados[mês pag]=$D$4),--(BancoDeDados[DIA N]=AH$6),--(BancoDeDados[GRUPO]=$C11),(BancoDeDados[TOTAL]))</f>
        <v>0</v>
      </c>
      <c r="AI11" s="80">
        <f>SUMPRODUCT(--(BancoDeDados[ano pag]=$C$4),--(BancoDeDados[mês pag]=$D$4),--(BancoDeDados[DIA N]=AI$6),--(BancoDeDados[GRUPO]=$C11),(BancoDeDados[TOTAL]))</f>
        <v>0</v>
      </c>
    </row>
    <row r="12" spans="1:35" ht="21" customHeight="1" x14ac:dyDescent="0.25">
      <c r="A12" s="606" t="s">
        <v>200</v>
      </c>
      <c r="C12" s="507" t="str">
        <f>AjInterno!E15</f>
        <v>ALIMENTAÇÃO</v>
      </c>
      <c r="D12" s="671">
        <f>SUMPRODUCT(--(BancoDeDados[ano pag]=$C$4),--(BancoDeDados[mês pag]=$D$4),--(BancoDeDados[GRUPO]=$C12),(BancoDeDados[TOTAL]))</f>
        <v>0</v>
      </c>
      <c r="E12" s="80">
        <f>SUMPRODUCT(--(BancoDeDados[ano pag]=$C$4),--(BancoDeDados[mês pag]=$D$4),--(BancoDeDados[DIA N]=E$6),--(BancoDeDados[GRUPO]=$C12),(BancoDeDados[TOTAL]))</f>
        <v>0</v>
      </c>
      <c r="F12" s="80">
        <f>SUMPRODUCT(--(BancoDeDados[ano pag]=$C$4),--(BancoDeDados[mês pag]=$D$4),--(BancoDeDados[DIA N]=F$6),--(BancoDeDados[GRUPO]=$C12),(BancoDeDados[TOTAL]))</f>
        <v>0</v>
      </c>
      <c r="G12" s="80">
        <f>SUMPRODUCT(--(BancoDeDados[ano pag]=$C$4),--(BancoDeDados[mês pag]=$D$4),--(BancoDeDados[DIA N]=G$6),--(BancoDeDados[GRUPO]=$C12),(BancoDeDados[TOTAL]))</f>
        <v>0</v>
      </c>
      <c r="H12" s="80">
        <f>SUMPRODUCT(--(BancoDeDados[ano pag]=$C$4),--(BancoDeDados[mês pag]=$D$4),--(BancoDeDados[DIA N]=H$6),--(BancoDeDados[GRUPO]=$C12),(BancoDeDados[TOTAL]))</f>
        <v>0</v>
      </c>
      <c r="I12" s="80">
        <f>SUMPRODUCT(--(BancoDeDados[ano pag]=$C$4),--(BancoDeDados[mês pag]=$D$4),--(BancoDeDados[DIA N]=I$6),--(BancoDeDados[GRUPO]=$C12),(BancoDeDados[TOTAL]))</f>
        <v>0</v>
      </c>
      <c r="J12" s="80">
        <f>SUMPRODUCT(--(BancoDeDados[ano pag]=$C$4),--(BancoDeDados[mês pag]=$D$4),--(BancoDeDados[DIA N]=J$6),--(BancoDeDados[GRUPO]=$C12),(BancoDeDados[TOTAL]))</f>
        <v>0</v>
      </c>
      <c r="K12" s="80">
        <f>SUMPRODUCT(--(BancoDeDados[ano pag]=$C$4),--(BancoDeDados[mês pag]=$D$4),--(BancoDeDados[DIA N]=K$6),--(BancoDeDados[GRUPO]=$C12),(BancoDeDados[TOTAL]))</f>
        <v>0</v>
      </c>
      <c r="L12" s="80">
        <f>SUMPRODUCT(--(BancoDeDados[ano pag]=$C$4),--(BancoDeDados[mês pag]=$D$4),--(BancoDeDados[DIA N]=L$6),--(BancoDeDados[GRUPO]=$C12),(BancoDeDados[TOTAL]))</f>
        <v>0</v>
      </c>
      <c r="M12" s="80">
        <f>SUMPRODUCT(--(BancoDeDados[ano pag]=$C$4),--(BancoDeDados[mês pag]=$D$4),--(BancoDeDados[DIA N]=M$6),--(BancoDeDados[GRUPO]=$C12),(BancoDeDados[TOTAL]))</f>
        <v>0</v>
      </c>
      <c r="N12" s="80">
        <f>SUMPRODUCT(--(BancoDeDados[ano pag]=$C$4),--(BancoDeDados[mês pag]=$D$4),--(BancoDeDados[DIA N]=N$6),--(BancoDeDados[GRUPO]=$C12),(BancoDeDados[TOTAL]))</f>
        <v>0</v>
      </c>
      <c r="O12" s="80">
        <f>SUMPRODUCT(--(BancoDeDados[ano pag]=$C$4),--(BancoDeDados[mês pag]=$D$4),--(BancoDeDados[DIA N]=O$6),--(BancoDeDados[GRUPO]=$C12),(BancoDeDados[TOTAL]))</f>
        <v>0</v>
      </c>
      <c r="P12" s="80">
        <f>SUMPRODUCT(--(BancoDeDados[ano pag]=$C$4),--(BancoDeDados[mês pag]=$D$4),--(BancoDeDados[DIA N]=P$6),--(BancoDeDados[GRUPO]=$C12),(BancoDeDados[TOTAL]))</f>
        <v>0</v>
      </c>
      <c r="Q12" s="80">
        <f>SUMPRODUCT(--(BancoDeDados[ano pag]=$C$4),--(BancoDeDados[mês pag]=$D$4),--(BancoDeDados[DIA N]=Q$6),--(BancoDeDados[GRUPO]=$C12),(BancoDeDados[TOTAL]))</f>
        <v>0</v>
      </c>
      <c r="R12" s="80">
        <f>SUMPRODUCT(--(BancoDeDados[ano pag]=$C$4),--(BancoDeDados[mês pag]=$D$4),--(BancoDeDados[DIA N]=R$6),--(BancoDeDados[GRUPO]=$C12),(BancoDeDados[TOTAL]))</f>
        <v>0</v>
      </c>
      <c r="S12" s="80">
        <f>SUMPRODUCT(--(BancoDeDados[ano pag]=$C$4),--(BancoDeDados[mês pag]=$D$4),--(BancoDeDados[DIA N]=S$6),--(BancoDeDados[GRUPO]=$C12),(BancoDeDados[TOTAL]))</f>
        <v>0</v>
      </c>
      <c r="T12" s="80">
        <f>SUMPRODUCT(--(BancoDeDados[ano pag]=$C$4),--(BancoDeDados[mês pag]=$D$4),--(BancoDeDados[DIA N]=T$6),--(BancoDeDados[GRUPO]=$C12),(BancoDeDados[TOTAL]))</f>
        <v>0</v>
      </c>
      <c r="U12" s="80">
        <f>SUMPRODUCT(--(BancoDeDados[ano pag]=$C$4),--(BancoDeDados[mês pag]=$D$4),--(BancoDeDados[DIA N]=U$6),--(BancoDeDados[GRUPO]=$C12),(BancoDeDados[TOTAL]))</f>
        <v>0</v>
      </c>
      <c r="V12" s="80">
        <f>SUMPRODUCT(--(BancoDeDados[ano pag]=$C$4),--(BancoDeDados[mês pag]=$D$4),--(BancoDeDados[DIA N]=V$6),--(BancoDeDados[GRUPO]=$C12),(BancoDeDados[TOTAL]))</f>
        <v>0</v>
      </c>
      <c r="W12" s="80">
        <f>SUMPRODUCT(--(BancoDeDados[ano pag]=$C$4),--(BancoDeDados[mês pag]=$D$4),--(BancoDeDados[DIA N]=W$6),--(BancoDeDados[GRUPO]=$C12),(BancoDeDados[TOTAL]))</f>
        <v>0</v>
      </c>
      <c r="X12" s="80">
        <f>SUMPRODUCT(--(BancoDeDados[ano pag]=$C$4),--(BancoDeDados[mês pag]=$D$4),--(BancoDeDados[DIA N]=X$6),--(BancoDeDados[GRUPO]=$C12),(BancoDeDados[TOTAL]))</f>
        <v>0</v>
      </c>
      <c r="Y12" s="80">
        <f>SUMPRODUCT(--(BancoDeDados[ano pag]=$C$4),--(BancoDeDados[mês pag]=$D$4),--(BancoDeDados[DIA N]=Y$6),--(BancoDeDados[GRUPO]=$C12),(BancoDeDados[TOTAL]))</f>
        <v>0</v>
      </c>
      <c r="Z12" s="80">
        <f>SUMPRODUCT(--(BancoDeDados[ano pag]=$C$4),--(BancoDeDados[mês pag]=$D$4),--(BancoDeDados[DIA N]=Z$6),--(BancoDeDados[GRUPO]=$C12),(BancoDeDados[TOTAL]))</f>
        <v>0</v>
      </c>
      <c r="AA12" s="80">
        <f>SUMPRODUCT(--(BancoDeDados[ano pag]=$C$4),--(BancoDeDados[mês pag]=$D$4),--(BancoDeDados[DIA N]=AA$6),--(BancoDeDados[GRUPO]=$C12),(BancoDeDados[TOTAL]))</f>
        <v>0</v>
      </c>
      <c r="AB12" s="80">
        <f>SUMPRODUCT(--(BancoDeDados[ano pag]=$C$4),--(BancoDeDados[mês pag]=$D$4),--(BancoDeDados[DIA N]=AB$6),--(BancoDeDados[GRUPO]=$C12),(BancoDeDados[TOTAL]))</f>
        <v>0</v>
      </c>
      <c r="AC12" s="80">
        <f>SUMPRODUCT(--(BancoDeDados[ano pag]=$C$4),--(BancoDeDados[mês pag]=$D$4),--(BancoDeDados[DIA N]=AC$6),--(BancoDeDados[GRUPO]=$C12),(BancoDeDados[TOTAL]))</f>
        <v>0</v>
      </c>
      <c r="AD12" s="80">
        <f>SUMPRODUCT(--(BancoDeDados[ano pag]=$C$4),--(BancoDeDados[mês pag]=$D$4),--(BancoDeDados[DIA N]=AD$6),--(BancoDeDados[GRUPO]=$C12),(BancoDeDados[TOTAL]))</f>
        <v>0</v>
      </c>
      <c r="AE12" s="80">
        <f>SUMPRODUCT(--(BancoDeDados[ano pag]=$C$4),--(BancoDeDados[mês pag]=$D$4),--(BancoDeDados[DIA N]=AE$6),--(BancoDeDados[GRUPO]=$C12),(BancoDeDados[TOTAL]))</f>
        <v>0</v>
      </c>
      <c r="AF12" s="80">
        <f>SUMPRODUCT(--(BancoDeDados[ano pag]=$C$4),--(BancoDeDados[mês pag]=$D$4),--(BancoDeDados[DIA N]=AF$6),--(BancoDeDados[GRUPO]=$C12),(BancoDeDados[TOTAL]))</f>
        <v>0</v>
      </c>
      <c r="AG12" s="80">
        <f>SUMPRODUCT(--(BancoDeDados[ano pag]=$C$4),--(BancoDeDados[mês pag]=$D$4),--(BancoDeDados[DIA N]=AG$6),--(BancoDeDados[GRUPO]=$C12),(BancoDeDados[TOTAL]))</f>
        <v>0</v>
      </c>
      <c r="AH12" s="80">
        <f>SUMPRODUCT(--(BancoDeDados[ano pag]=$C$4),--(BancoDeDados[mês pag]=$D$4),--(BancoDeDados[DIA N]=AH$6),--(BancoDeDados[GRUPO]=$C12),(BancoDeDados[TOTAL]))</f>
        <v>0</v>
      </c>
      <c r="AI12" s="80">
        <f>SUMPRODUCT(--(BancoDeDados[ano pag]=$C$4),--(BancoDeDados[mês pag]=$D$4),--(BancoDeDados[DIA N]=AI$6),--(BancoDeDados[GRUPO]=$C12),(BancoDeDados[TOTAL]))</f>
        <v>0</v>
      </c>
    </row>
    <row r="13" spans="1:35" ht="21" customHeight="1" x14ac:dyDescent="0.25">
      <c r="A13" s="606" t="s">
        <v>202</v>
      </c>
      <c r="C13" s="507" t="str">
        <f>AjInterno!E16</f>
        <v>TRANSPORTES</v>
      </c>
      <c r="D13" s="671">
        <f>SUMPRODUCT(--(BancoDeDados[ano pag]=$C$4),--(BancoDeDados[mês pag]=$D$4),--(BancoDeDados[GRUPO]=$C13),(BancoDeDados[TOTAL]))</f>
        <v>0</v>
      </c>
      <c r="E13" s="80">
        <f>SUMPRODUCT(--(BancoDeDados[ano pag]=$C$4),--(BancoDeDados[mês pag]=$D$4),--(BancoDeDados[DIA N]=E$6),--(BancoDeDados[GRUPO]=$C13),(BancoDeDados[TOTAL]))</f>
        <v>0</v>
      </c>
      <c r="F13" s="80">
        <f>SUMPRODUCT(--(BancoDeDados[ano pag]=$C$4),--(BancoDeDados[mês pag]=$D$4),--(BancoDeDados[DIA N]=F$6),--(BancoDeDados[GRUPO]=$C13),(BancoDeDados[TOTAL]))</f>
        <v>0</v>
      </c>
      <c r="G13" s="80">
        <f>SUMPRODUCT(--(BancoDeDados[ano pag]=$C$4),--(BancoDeDados[mês pag]=$D$4),--(BancoDeDados[DIA N]=G$6),--(BancoDeDados[GRUPO]=$C13),(BancoDeDados[TOTAL]))</f>
        <v>0</v>
      </c>
      <c r="H13" s="80">
        <f>SUMPRODUCT(--(BancoDeDados[ano pag]=$C$4),--(BancoDeDados[mês pag]=$D$4),--(BancoDeDados[DIA N]=H$6),--(BancoDeDados[GRUPO]=$C13),(BancoDeDados[TOTAL]))</f>
        <v>0</v>
      </c>
      <c r="I13" s="80">
        <f>SUMPRODUCT(--(BancoDeDados[ano pag]=$C$4),--(BancoDeDados[mês pag]=$D$4),--(BancoDeDados[DIA N]=I$6),--(BancoDeDados[GRUPO]=$C13),(BancoDeDados[TOTAL]))</f>
        <v>0</v>
      </c>
      <c r="J13" s="80">
        <f>SUMPRODUCT(--(BancoDeDados[ano pag]=$C$4),--(BancoDeDados[mês pag]=$D$4),--(BancoDeDados[DIA N]=J$6),--(BancoDeDados[GRUPO]=$C13),(BancoDeDados[TOTAL]))</f>
        <v>0</v>
      </c>
      <c r="K13" s="80">
        <f>SUMPRODUCT(--(BancoDeDados[ano pag]=$C$4),--(BancoDeDados[mês pag]=$D$4),--(BancoDeDados[DIA N]=K$6),--(BancoDeDados[GRUPO]=$C13),(BancoDeDados[TOTAL]))</f>
        <v>0</v>
      </c>
      <c r="L13" s="80">
        <f>SUMPRODUCT(--(BancoDeDados[ano pag]=$C$4),--(BancoDeDados[mês pag]=$D$4),--(BancoDeDados[DIA N]=L$6),--(BancoDeDados[GRUPO]=$C13),(BancoDeDados[TOTAL]))</f>
        <v>0</v>
      </c>
      <c r="M13" s="80">
        <f>SUMPRODUCT(--(BancoDeDados[ano pag]=$C$4),--(BancoDeDados[mês pag]=$D$4),--(BancoDeDados[DIA N]=M$6),--(BancoDeDados[GRUPO]=$C13),(BancoDeDados[TOTAL]))</f>
        <v>0</v>
      </c>
      <c r="N13" s="80">
        <f>SUMPRODUCT(--(BancoDeDados[ano pag]=$C$4),--(BancoDeDados[mês pag]=$D$4),--(BancoDeDados[DIA N]=N$6),--(BancoDeDados[GRUPO]=$C13),(BancoDeDados[TOTAL]))</f>
        <v>0</v>
      </c>
      <c r="O13" s="80">
        <f>SUMPRODUCT(--(BancoDeDados[ano pag]=$C$4),--(BancoDeDados[mês pag]=$D$4),--(BancoDeDados[DIA N]=O$6),--(BancoDeDados[GRUPO]=$C13),(BancoDeDados[TOTAL]))</f>
        <v>0</v>
      </c>
      <c r="P13" s="80">
        <f>SUMPRODUCT(--(BancoDeDados[ano pag]=$C$4),--(BancoDeDados[mês pag]=$D$4),--(BancoDeDados[DIA N]=P$6),--(BancoDeDados[GRUPO]=$C13),(BancoDeDados[TOTAL]))</f>
        <v>0</v>
      </c>
      <c r="Q13" s="80">
        <f>SUMPRODUCT(--(BancoDeDados[ano pag]=$C$4),--(BancoDeDados[mês pag]=$D$4),--(BancoDeDados[DIA N]=Q$6),--(BancoDeDados[GRUPO]=$C13),(BancoDeDados[TOTAL]))</f>
        <v>0</v>
      </c>
      <c r="R13" s="80">
        <f>SUMPRODUCT(--(BancoDeDados[ano pag]=$C$4),--(BancoDeDados[mês pag]=$D$4),--(BancoDeDados[DIA N]=R$6),--(BancoDeDados[GRUPO]=$C13),(BancoDeDados[TOTAL]))</f>
        <v>0</v>
      </c>
      <c r="S13" s="80">
        <f>SUMPRODUCT(--(BancoDeDados[ano pag]=$C$4),--(BancoDeDados[mês pag]=$D$4),--(BancoDeDados[DIA N]=S$6),--(BancoDeDados[GRUPO]=$C13),(BancoDeDados[TOTAL]))</f>
        <v>0</v>
      </c>
      <c r="T13" s="80">
        <f>SUMPRODUCT(--(BancoDeDados[ano pag]=$C$4),--(BancoDeDados[mês pag]=$D$4),--(BancoDeDados[DIA N]=T$6),--(BancoDeDados[GRUPO]=$C13),(BancoDeDados[TOTAL]))</f>
        <v>0</v>
      </c>
      <c r="U13" s="80">
        <f>SUMPRODUCT(--(BancoDeDados[ano pag]=$C$4),--(BancoDeDados[mês pag]=$D$4),--(BancoDeDados[DIA N]=U$6),--(BancoDeDados[GRUPO]=$C13),(BancoDeDados[TOTAL]))</f>
        <v>0</v>
      </c>
      <c r="V13" s="80">
        <f>SUMPRODUCT(--(BancoDeDados[ano pag]=$C$4),--(BancoDeDados[mês pag]=$D$4),--(BancoDeDados[DIA N]=V$6),--(BancoDeDados[GRUPO]=$C13),(BancoDeDados[TOTAL]))</f>
        <v>0</v>
      </c>
      <c r="W13" s="80">
        <f>SUMPRODUCT(--(BancoDeDados[ano pag]=$C$4),--(BancoDeDados[mês pag]=$D$4),--(BancoDeDados[DIA N]=W$6),--(BancoDeDados[GRUPO]=$C13),(BancoDeDados[TOTAL]))</f>
        <v>0</v>
      </c>
      <c r="X13" s="80">
        <f>SUMPRODUCT(--(BancoDeDados[ano pag]=$C$4),--(BancoDeDados[mês pag]=$D$4),--(BancoDeDados[DIA N]=X$6),--(BancoDeDados[GRUPO]=$C13),(BancoDeDados[TOTAL]))</f>
        <v>0</v>
      </c>
      <c r="Y13" s="80">
        <f>SUMPRODUCT(--(BancoDeDados[ano pag]=$C$4),--(BancoDeDados[mês pag]=$D$4),--(BancoDeDados[DIA N]=Y$6),--(BancoDeDados[GRUPO]=$C13),(BancoDeDados[TOTAL]))</f>
        <v>0</v>
      </c>
      <c r="Z13" s="80">
        <f>SUMPRODUCT(--(BancoDeDados[ano pag]=$C$4),--(BancoDeDados[mês pag]=$D$4),--(BancoDeDados[DIA N]=Z$6),--(BancoDeDados[GRUPO]=$C13),(BancoDeDados[TOTAL]))</f>
        <v>0</v>
      </c>
      <c r="AA13" s="80">
        <f>SUMPRODUCT(--(BancoDeDados[ano pag]=$C$4),--(BancoDeDados[mês pag]=$D$4),--(BancoDeDados[DIA N]=AA$6),--(BancoDeDados[GRUPO]=$C13),(BancoDeDados[TOTAL]))</f>
        <v>0</v>
      </c>
      <c r="AB13" s="80">
        <f>SUMPRODUCT(--(BancoDeDados[ano pag]=$C$4),--(BancoDeDados[mês pag]=$D$4),--(BancoDeDados[DIA N]=AB$6),--(BancoDeDados[GRUPO]=$C13),(BancoDeDados[TOTAL]))</f>
        <v>0</v>
      </c>
      <c r="AC13" s="80">
        <f>SUMPRODUCT(--(BancoDeDados[ano pag]=$C$4),--(BancoDeDados[mês pag]=$D$4),--(BancoDeDados[DIA N]=AC$6),--(BancoDeDados[GRUPO]=$C13),(BancoDeDados[TOTAL]))</f>
        <v>0</v>
      </c>
      <c r="AD13" s="80">
        <f>SUMPRODUCT(--(BancoDeDados[ano pag]=$C$4),--(BancoDeDados[mês pag]=$D$4),--(BancoDeDados[DIA N]=AD$6),--(BancoDeDados[GRUPO]=$C13),(BancoDeDados[TOTAL]))</f>
        <v>0</v>
      </c>
      <c r="AE13" s="80">
        <f>SUMPRODUCT(--(BancoDeDados[ano pag]=$C$4),--(BancoDeDados[mês pag]=$D$4),--(BancoDeDados[DIA N]=AE$6),--(BancoDeDados[GRUPO]=$C13),(BancoDeDados[TOTAL]))</f>
        <v>0</v>
      </c>
      <c r="AF13" s="80">
        <f>SUMPRODUCT(--(BancoDeDados[ano pag]=$C$4),--(BancoDeDados[mês pag]=$D$4),--(BancoDeDados[DIA N]=AF$6),--(BancoDeDados[GRUPO]=$C13),(BancoDeDados[TOTAL]))</f>
        <v>0</v>
      </c>
      <c r="AG13" s="80">
        <f>SUMPRODUCT(--(BancoDeDados[ano pag]=$C$4),--(BancoDeDados[mês pag]=$D$4),--(BancoDeDados[DIA N]=AG$6),--(BancoDeDados[GRUPO]=$C13),(BancoDeDados[TOTAL]))</f>
        <v>0</v>
      </c>
      <c r="AH13" s="80">
        <f>SUMPRODUCT(--(BancoDeDados[ano pag]=$C$4),--(BancoDeDados[mês pag]=$D$4),--(BancoDeDados[DIA N]=AH$6),--(BancoDeDados[GRUPO]=$C13),(BancoDeDados[TOTAL]))</f>
        <v>0</v>
      </c>
      <c r="AI13" s="80">
        <f>SUMPRODUCT(--(BancoDeDados[ano pag]=$C$4),--(BancoDeDados[mês pag]=$D$4),--(BancoDeDados[DIA N]=AI$6),--(BancoDeDados[GRUPO]=$C13),(BancoDeDados[TOTAL]))</f>
        <v>0</v>
      </c>
    </row>
    <row r="14" spans="1:35" ht="21" customHeight="1" x14ac:dyDescent="0.25">
      <c r="A14" s="606" t="s">
        <v>203</v>
      </c>
      <c r="C14" s="507" t="str">
        <f>AjInterno!E17</f>
        <v>AUTOMÓVEL</v>
      </c>
      <c r="D14" s="671">
        <f>SUMPRODUCT(--(BancoDeDados[ano pag]=$C$4),--(BancoDeDados[mês pag]=$D$4),--(BancoDeDados[GRUPO]=$C14),(BancoDeDados[TOTAL]))</f>
        <v>0</v>
      </c>
      <c r="E14" s="80">
        <f>SUMPRODUCT(--(BancoDeDados[ano pag]=$C$4),--(BancoDeDados[mês pag]=$D$4),--(BancoDeDados[DIA N]=E$6),--(BancoDeDados[GRUPO]=$C14),(BancoDeDados[TOTAL]))</f>
        <v>0</v>
      </c>
      <c r="F14" s="80">
        <f>SUMPRODUCT(--(BancoDeDados[ano pag]=$C$4),--(BancoDeDados[mês pag]=$D$4),--(BancoDeDados[DIA N]=F$6),--(BancoDeDados[GRUPO]=$C14),(BancoDeDados[TOTAL]))</f>
        <v>0</v>
      </c>
      <c r="G14" s="80">
        <f>SUMPRODUCT(--(BancoDeDados[ano pag]=$C$4),--(BancoDeDados[mês pag]=$D$4),--(BancoDeDados[DIA N]=G$6),--(BancoDeDados[GRUPO]=$C14),(BancoDeDados[TOTAL]))</f>
        <v>0</v>
      </c>
      <c r="H14" s="80">
        <f>SUMPRODUCT(--(BancoDeDados[ano pag]=$C$4),--(BancoDeDados[mês pag]=$D$4),--(BancoDeDados[DIA N]=H$6),--(BancoDeDados[GRUPO]=$C14),(BancoDeDados[TOTAL]))</f>
        <v>0</v>
      </c>
      <c r="I14" s="80">
        <f>SUMPRODUCT(--(BancoDeDados[ano pag]=$C$4),--(BancoDeDados[mês pag]=$D$4),--(BancoDeDados[DIA N]=I$6),--(BancoDeDados[GRUPO]=$C14),(BancoDeDados[TOTAL]))</f>
        <v>0</v>
      </c>
      <c r="J14" s="80">
        <f>SUMPRODUCT(--(BancoDeDados[ano pag]=$C$4),--(BancoDeDados[mês pag]=$D$4),--(BancoDeDados[DIA N]=J$6),--(BancoDeDados[GRUPO]=$C14),(BancoDeDados[TOTAL]))</f>
        <v>0</v>
      </c>
      <c r="K14" s="80">
        <f>SUMPRODUCT(--(BancoDeDados[ano pag]=$C$4),--(BancoDeDados[mês pag]=$D$4),--(BancoDeDados[DIA N]=K$6),--(BancoDeDados[GRUPO]=$C14),(BancoDeDados[TOTAL]))</f>
        <v>0</v>
      </c>
      <c r="L14" s="80">
        <f>SUMPRODUCT(--(BancoDeDados[ano pag]=$C$4),--(BancoDeDados[mês pag]=$D$4),--(BancoDeDados[DIA N]=L$6),--(BancoDeDados[GRUPO]=$C14),(BancoDeDados[TOTAL]))</f>
        <v>0</v>
      </c>
      <c r="M14" s="80">
        <f>SUMPRODUCT(--(BancoDeDados[ano pag]=$C$4),--(BancoDeDados[mês pag]=$D$4),--(BancoDeDados[DIA N]=M$6),--(BancoDeDados[GRUPO]=$C14),(BancoDeDados[TOTAL]))</f>
        <v>0</v>
      </c>
      <c r="N14" s="80">
        <f>SUMPRODUCT(--(BancoDeDados[ano pag]=$C$4),--(BancoDeDados[mês pag]=$D$4),--(BancoDeDados[DIA N]=N$6),--(BancoDeDados[GRUPO]=$C14),(BancoDeDados[TOTAL]))</f>
        <v>0</v>
      </c>
      <c r="O14" s="80">
        <f>SUMPRODUCT(--(BancoDeDados[ano pag]=$C$4),--(BancoDeDados[mês pag]=$D$4),--(BancoDeDados[DIA N]=O$6),--(BancoDeDados[GRUPO]=$C14),(BancoDeDados[TOTAL]))</f>
        <v>0</v>
      </c>
      <c r="P14" s="80">
        <f>SUMPRODUCT(--(BancoDeDados[ano pag]=$C$4),--(BancoDeDados[mês pag]=$D$4),--(BancoDeDados[DIA N]=P$6),--(BancoDeDados[GRUPO]=$C14),(BancoDeDados[TOTAL]))</f>
        <v>0</v>
      </c>
      <c r="Q14" s="80">
        <f>SUMPRODUCT(--(BancoDeDados[ano pag]=$C$4),--(BancoDeDados[mês pag]=$D$4),--(BancoDeDados[DIA N]=Q$6),--(BancoDeDados[GRUPO]=$C14),(BancoDeDados[TOTAL]))</f>
        <v>0</v>
      </c>
      <c r="R14" s="80">
        <f>SUMPRODUCT(--(BancoDeDados[ano pag]=$C$4),--(BancoDeDados[mês pag]=$D$4),--(BancoDeDados[DIA N]=R$6),--(BancoDeDados[GRUPO]=$C14),(BancoDeDados[TOTAL]))</f>
        <v>0</v>
      </c>
      <c r="S14" s="80">
        <f>SUMPRODUCT(--(BancoDeDados[ano pag]=$C$4),--(BancoDeDados[mês pag]=$D$4),--(BancoDeDados[DIA N]=S$6),--(BancoDeDados[GRUPO]=$C14),(BancoDeDados[TOTAL]))</f>
        <v>0</v>
      </c>
      <c r="T14" s="80">
        <f>SUMPRODUCT(--(BancoDeDados[ano pag]=$C$4),--(BancoDeDados[mês pag]=$D$4),--(BancoDeDados[DIA N]=T$6),--(BancoDeDados[GRUPO]=$C14),(BancoDeDados[TOTAL]))</f>
        <v>0</v>
      </c>
      <c r="U14" s="80">
        <f>SUMPRODUCT(--(BancoDeDados[ano pag]=$C$4),--(BancoDeDados[mês pag]=$D$4),--(BancoDeDados[DIA N]=U$6),--(BancoDeDados[GRUPO]=$C14),(BancoDeDados[TOTAL]))</f>
        <v>0</v>
      </c>
      <c r="V14" s="80">
        <f>SUMPRODUCT(--(BancoDeDados[ano pag]=$C$4),--(BancoDeDados[mês pag]=$D$4),--(BancoDeDados[DIA N]=V$6),--(BancoDeDados[GRUPO]=$C14),(BancoDeDados[TOTAL]))</f>
        <v>0</v>
      </c>
      <c r="W14" s="80">
        <f>SUMPRODUCT(--(BancoDeDados[ano pag]=$C$4),--(BancoDeDados[mês pag]=$D$4),--(BancoDeDados[DIA N]=W$6),--(BancoDeDados[GRUPO]=$C14),(BancoDeDados[TOTAL]))</f>
        <v>0</v>
      </c>
      <c r="X14" s="80">
        <f>SUMPRODUCT(--(BancoDeDados[ano pag]=$C$4),--(BancoDeDados[mês pag]=$D$4),--(BancoDeDados[DIA N]=X$6),--(BancoDeDados[GRUPO]=$C14),(BancoDeDados[TOTAL]))</f>
        <v>0</v>
      </c>
      <c r="Y14" s="80">
        <f>SUMPRODUCT(--(BancoDeDados[ano pag]=$C$4),--(BancoDeDados[mês pag]=$D$4),--(BancoDeDados[DIA N]=Y$6),--(BancoDeDados[GRUPO]=$C14),(BancoDeDados[TOTAL]))</f>
        <v>0</v>
      </c>
      <c r="Z14" s="80">
        <f>SUMPRODUCT(--(BancoDeDados[ano pag]=$C$4),--(BancoDeDados[mês pag]=$D$4),--(BancoDeDados[DIA N]=Z$6),--(BancoDeDados[GRUPO]=$C14),(BancoDeDados[TOTAL]))</f>
        <v>0</v>
      </c>
      <c r="AA14" s="80">
        <f>SUMPRODUCT(--(BancoDeDados[ano pag]=$C$4),--(BancoDeDados[mês pag]=$D$4),--(BancoDeDados[DIA N]=AA$6),--(BancoDeDados[GRUPO]=$C14),(BancoDeDados[TOTAL]))</f>
        <v>0</v>
      </c>
      <c r="AB14" s="80">
        <f>SUMPRODUCT(--(BancoDeDados[ano pag]=$C$4),--(BancoDeDados[mês pag]=$D$4),--(BancoDeDados[DIA N]=AB$6),--(BancoDeDados[GRUPO]=$C14),(BancoDeDados[TOTAL]))</f>
        <v>0</v>
      </c>
      <c r="AC14" s="80">
        <f>SUMPRODUCT(--(BancoDeDados[ano pag]=$C$4),--(BancoDeDados[mês pag]=$D$4),--(BancoDeDados[DIA N]=AC$6),--(BancoDeDados[GRUPO]=$C14),(BancoDeDados[TOTAL]))</f>
        <v>0</v>
      </c>
      <c r="AD14" s="80">
        <f>SUMPRODUCT(--(BancoDeDados[ano pag]=$C$4),--(BancoDeDados[mês pag]=$D$4),--(BancoDeDados[DIA N]=AD$6),--(BancoDeDados[GRUPO]=$C14),(BancoDeDados[TOTAL]))</f>
        <v>0</v>
      </c>
      <c r="AE14" s="80">
        <f>SUMPRODUCT(--(BancoDeDados[ano pag]=$C$4),--(BancoDeDados[mês pag]=$D$4),--(BancoDeDados[DIA N]=AE$6),--(BancoDeDados[GRUPO]=$C14),(BancoDeDados[TOTAL]))</f>
        <v>0</v>
      </c>
      <c r="AF14" s="80">
        <f>SUMPRODUCT(--(BancoDeDados[ano pag]=$C$4),--(BancoDeDados[mês pag]=$D$4),--(BancoDeDados[DIA N]=AF$6),--(BancoDeDados[GRUPO]=$C14),(BancoDeDados[TOTAL]))</f>
        <v>0</v>
      </c>
      <c r="AG14" s="80">
        <f>SUMPRODUCT(--(BancoDeDados[ano pag]=$C$4),--(BancoDeDados[mês pag]=$D$4),--(BancoDeDados[DIA N]=AG$6),--(BancoDeDados[GRUPO]=$C14),(BancoDeDados[TOTAL]))</f>
        <v>0</v>
      </c>
      <c r="AH14" s="80">
        <f>SUMPRODUCT(--(BancoDeDados[ano pag]=$C$4),--(BancoDeDados[mês pag]=$D$4),--(BancoDeDados[DIA N]=AH$6),--(BancoDeDados[GRUPO]=$C14),(BancoDeDados[TOTAL]))</f>
        <v>0</v>
      </c>
      <c r="AI14" s="80">
        <f>SUMPRODUCT(--(BancoDeDados[ano pag]=$C$4),--(BancoDeDados[mês pag]=$D$4),--(BancoDeDados[DIA N]=AI$6),--(BancoDeDados[GRUPO]=$C14),(BancoDeDados[TOTAL]))</f>
        <v>0</v>
      </c>
    </row>
    <row r="15" spans="1:35" ht="21" customHeight="1" x14ac:dyDescent="0.25">
      <c r="A15" s="606"/>
      <c r="C15" s="507" t="str">
        <f>AjInterno!E18</f>
        <v>MOTO</v>
      </c>
      <c r="D15" s="671">
        <f>SUMPRODUCT(--(BancoDeDados[ano pag]=$C$4),--(BancoDeDados[mês pag]=$D$4),--(BancoDeDados[GRUPO]=$C15),(BancoDeDados[TOTAL]))</f>
        <v>0</v>
      </c>
      <c r="E15" s="80">
        <f>SUMPRODUCT(--(BancoDeDados[ano pag]=$C$4),--(BancoDeDados[mês pag]=$D$4),--(BancoDeDados[DIA N]=E$6),--(BancoDeDados[GRUPO]=$C15),(BancoDeDados[TOTAL]))</f>
        <v>0</v>
      </c>
      <c r="F15" s="80">
        <f>SUMPRODUCT(--(BancoDeDados[ano pag]=$C$4),--(BancoDeDados[mês pag]=$D$4),--(BancoDeDados[DIA N]=F$6),--(BancoDeDados[GRUPO]=$C15),(BancoDeDados[TOTAL]))</f>
        <v>0</v>
      </c>
      <c r="G15" s="80">
        <f>SUMPRODUCT(--(BancoDeDados[ano pag]=$C$4),--(BancoDeDados[mês pag]=$D$4),--(BancoDeDados[DIA N]=G$6),--(BancoDeDados[GRUPO]=$C15),(BancoDeDados[TOTAL]))</f>
        <v>0</v>
      </c>
      <c r="H15" s="80">
        <f>SUMPRODUCT(--(BancoDeDados[ano pag]=$C$4),--(BancoDeDados[mês pag]=$D$4),--(BancoDeDados[DIA N]=H$6),--(BancoDeDados[GRUPO]=$C15),(BancoDeDados[TOTAL]))</f>
        <v>0</v>
      </c>
      <c r="I15" s="80">
        <f>SUMPRODUCT(--(BancoDeDados[ano pag]=$C$4),--(BancoDeDados[mês pag]=$D$4),--(BancoDeDados[DIA N]=I$6),--(BancoDeDados[GRUPO]=$C15),(BancoDeDados[TOTAL]))</f>
        <v>0</v>
      </c>
      <c r="J15" s="80">
        <f>SUMPRODUCT(--(BancoDeDados[ano pag]=$C$4),--(BancoDeDados[mês pag]=$D$4),--(BancoDeDados[DIA N]=J$6),--(BancoDeDados[GRUPO]=$C15),(BancoDeDados[TOTAL]))</f>
        <v>0</v>
      </c>
      <c r="K15" s="80">
        <f>SUMPRODUCT(--(BancoDeDados[ano pag]=$C$4),--(BancoDeDados[mês pag]=$D$4),--(BancoDeDados[DIA N]=K$6),--(BancoDeDados[GRUPO]=$C15),(BancoDeDados[TOTAL]))</f>
        <v>0</v>
      </c>
      <c r="L15" s="80">
        <f>SUMPRODUCT(--(BancoDeDados[ano pag]=$C$4),--(BancoDeDados[mês pag]=$D$4),--(BancoDeDados[DIA N]=L$6),--(BancoDeDados[GRUPO]=$C15),(BancoDeDados[TOTAL]))</f>
        <v>0</v>
      </c>
      <c r="M15" s="80">
        <f>SUMPRODUCT(--(BancoDeDados[ano pag]=$C$4),--(BancoDeDados[mês pag]=$D$4),--(BancoDeDados[DIA N]=M$6),--(BancoDeDados[GRUPO]=$C15),(BancoDeDados[TOTAL]))</f>
        <v>0</v>
      </c>
      <c r="N15" s="80">
        <f>SUMPRODUCT(--(BancoDeDados[ano pag]=$C$4),--(BancoDeDados[mês pag]=$D$4),--(BancoDeDados[DIA N]=N$6),--(BancoDeDados[GRUPO]=$C15),(BancoDeDados[TOTAL]))</f>
        <v>0</v>
      </c>
      <c r="O15" s="80">
        <f>SUMPRODUCT(--(BancoDeDados[ano pag]=$C$4),--(BancoDeDados[mês pag]=$D$4),--(BancoDeDados[DIA N]=O$6),--(BancoDeDados[GRUPO]=$C15),(BancoDeDados[TOTAL]))</f>
        <v>0</v>
      </c>
      <c r="P15" s="80">
        <f>SUMPRODUCT(--(BancoDeDados[ano pag]=$C$4),--(BancoDeDados[mês pag]=$D$4),--(BancoDeDados[DIA N]=P$6),--(BancoDeDados[GRUPO]=$C15),(BancoDeDados[TOTAL]))</f>
        <v>0</v>
      </c>
      <c r="Q15" s="80">
        <f>SUMPRODUCT(--(BancoDeDados[ano pag]=$C$4),--(BancoDeDados[mês pag]=$D$4),--(BancoDeDados[DIA N]=Q$6),--(BancoDeDados[GRUPO]=$C15),(BancoDeDados[TOTAL]))</f>
        <v>0</v>
      </c>
      <c r="R15" s="80">
        <f>SUMPRODUCT(--(BancoDeDados[ano pag]=$C$4),--(BancoDeDados[mês pag]=$D$4),--(BancoDeDados[DIA N]=R$6),--(BancoDeDados[GRUPO]=$C15),(BancoDeDados[TOTAL]))</f>
        <v>0</v>
      </c>
      <c r="S15" s="80">
        <f>SUMPRODUCT(--(BancoDeDados[ano pag]=$C$4),--(BancoDeDados[mês pag]=$D$4),--(BancoDeDados[DIA N]=S$6),--(BancoDeDados[GRUPO]=$C15),(BancoDeDados[TOTAL]))</f>
        <v>0</v>
      </c>
      <c r="T15" s="80">
        <f>SUMPRODUCT(--(BancoDeDados[ano pag]=$C$4),--(BancoDeDados[mês pag]=$D$4),--(BancoDeDados[DIA N]=T$6),--(BancoDeDados[GRUPO]=$C15),(BancoDeDados[TOTAL]))</f>
        <v>0</v>
      </c>
      <c r="U15" s="80">
        <f>SUMPRODUCT(--(BancoDeDados[ano pag]=$C$4),--(BancoDeDados[mês pag]=$D$4),--(BancoDeDados[DIA N]=U$6),--(BancoDeDados[GRUPO]=$C15),(BancoDeDados[TOTAL]))</f>
        <v>0</v>
      </c>
      <c r="V15" s="80">
        <f>SUMPRODUCT(--(BancoDeDados[ano pag]=$C$4),--(BancoDeDados[mês pag]=$D$4),--(BancoDeDados[DIA N]=V$6),--(BancoDeDados[GRUPO]=$C15),(BancoDeDados[TOTAL]))</f>
        <v>0</v>
      </c>
      <c r="W15" s="80">
        <f>SUMPRODUCT(--(BancoDeDados[ano pag]=$C$4),--(BancoDeDados[mês pag]=$D$4),--(BancoDeDados[DIA N]=W$6),--(BancoDeDados[GRUPO]=$C15),(BancoDeDados[TOTAL]))</f>
        <v>0</v>
      </c>
      <c r="X15" s="80">
        <f>SUMPRODUCT(--(BancoDeDados[ano pag]=$C$4),--(BancoDeDados[mês pag]=$D$4),--(BancoDeDados[DIA N]=X$6),--(BancoDeDados[GRUPO]=$C15),(BancoDeDados[TOTAL]))</f>
        <v>0</v>
      </c>
      <c r="Y15" s="80">
        <f>SUMPRODUCT(--(BancoDeDados[ano pag]=$C$4),--(BancoDeDados[mês pag]=$D$4),--(BancoDeDados[DIA N]=Y$6),--(BancoDeDados[GRUPO]=$C15),(BancoDeDados[TOTAL]))</f>
        <v>0</v>
      </c>
      <c r="Z15" s="80">
        <f>SUMPRODUCT(--(BancoDeDados[ano pag]=$C$4),--(BancoDeDados[mês pag]=$D$4),--(BancoDeDados[DIA N]=Z$6),--(BancoDeDados[GRUPO]=$C15),(BancoDeDados[TOTAL]))</f>
        <v>0</v>
      </c>
      <c r="AA15" s="80">
        <f>SUMPRODUCT(--(BancoDeDados[ano pag]=$C$4),--(BancoDeDados[mês pag]=$D$4),--(BancoDeDados[DIA N]=AA$6),--(BancoDeDados[GRUPO]=$C15),(BancoDeDados[TOTAL]))</f>
        <v>0</v>
      </c>
      <c r="AB15" s="80">
        <f>SUMPRODUCT(--(BancoDeDados[ano pag]=$C$4),--(BancoDeDados[mês pag]=$D$4),--(BancoDeDados[DIA N]=AB$6),--(BancoDeDados[GRUPO]=$C15),(BancoDeDados[TOTAL]))</f>
        <v>0</v>
      </c>
      <c r="AC15" s="80">
        <f>SUMPRODUCT(--(BancoDeDados[ano pag]=$C$4),--(BancoDeDados[mês pag]=$D$4),--(BancoDeDados[DIA N]=AC$6),--(BancoDeDados[GRUPO]=$C15),(BancoDeDados[TOTAL]))</f>
        <v>0</v>
      </c>
      <c r="AD15" s="80">
        <f>SUMPRODUCT(--(BancoDeDados[ano pag]=$C$4),--(BancoDeDados[mês pag]=$D$4),--(BancoDeDados[DIA N]=AD$6),--(BancoDeDados[GRUPO]=$C15),(BancoDeDados[TOTAL]))</f>
        <v>0</v>
      </c>
      <c r="AE15" s="80">
        <f>SUMPRODUCT(--(BancoDeDados[ano pag]=$C$4),--(BancoDeDados[mês pag]=$D$4),--(BancoDeDados[DIA N]=AE$6),--(BancoDeDados[GRUPO]=$C15),(BancoDeDados[TOTAL]))</f>
        <v>0</v>
      </c>
      <c r="AF15" s="80">
        <f>SUMPRODUCT(--(BancoDeDados[ano pag]=$C$4),--(BancoDeDados[mês pag]=$D$4),--(BancoDeDados[DIA N]=AF$6),--(BancoDeDados[GRUPO]=$C15),(BancoDeDados[TOTAL]))</f>
        <v>0</v>
      </c>
      <c r="AG15" s="80">
        <f>SUMPRODUCT(--(BancoDeDados[ano pag]=$C$4),--(BancoDeDados[mês pag]=$D$4),--(BancoDeDados[DIA N]=AG$6),--(BancoDeDados[GRUPO]=$C15),(BancoDeDados[TOTAL]))</f>
        <v>0</v>
      </c>
      <c r="AH15" s="80">
        <f>SUMPRODUCT(--(BancoDeDados[ano pag]=$C$4),--(BancoDeDados[mês pag]=$D$4),--(BancoDeDados[DIA N]=AH$6),--(BancoDeDados[GRUPO]=$C15),(BancoDeDados[TOTAL]))</f>
        <v>0</v>
      </c>
      <c r="AI15" s="80">
        <f>SUMPRODUCT(--(BancoDeDados[ano pag]=$C$4),--(BancoDeDados[mês pag]=$D$4),--(BancoDeDados[DIA N]=AI$6),--(BancoDeDados[GRUPO]=$C15),(BancoDeDados[TOTAL]))</f>
        <v>0</v>
      </c>
    </row>
    <row r="16" spans="1:35" ht="21" customHeight="1" x14ac:dyDescent="0.25">
      <c r="A16" s="606"/>
      <c r="C16" s="507" t="str">
        <f>AjInterno!E19</f>
        <v>DESPESAS PESSOAIS</v>
      </c>
      <c r="D16" s="671">
        <f>SUMPRODUCT(--(BancoDeDados[ano pag]=$C$4),--(BancoDeDados[mês pag]=$D$4),--(BancoDeDados[GRUPO]=$C16),(BancoDeDados[TOTAL]))</f>
        <v>0</v>
      </c>
      <c r="E16" s="80">
        <f>SUMPRODUCT(--(BancoDeDados[ano pag]=$C$4),--(BancoDeDados[mês pag]=$D$4),--(BancoDeDados[DIA N]=E$6),--(BancoDeDados[GRUPO]=$C16),(BancoDeDados[TOTAL]))</f>
        <v>0</v>
      </c>
      <c r="F16" s="80">
        <f>SUMPRODUCT(--(BancoDeDados[ano pag]=$C$4),--(BancoDeDados[mês pag]=$D$4),--(BancoDeDados[DIA N]=F$6),--(BancoDeDados[GRUPO]=$C16),(BancoDeDados[TOTAL]))</f>
        <v>0</v>
      </c>
      <c r="G16" s="80">
        <f>SUMPRODUCT(--(BancoDeDados[ano pag]=$C$4),--(BancoDeDados[mês pag]=$D$4),--(BancoDeDados[DIA N]=G$6),--(BancoDeDados[GRUPO]=$C16),(BancoDeDados[TOTAL]))</f>
        <v>0</v>
      </c>
      <c r="H16" s="80">
        <f>SUMPRODUCT(--(BancoDeDados[ano pag]=$C$4),--(BancoDeDados[mês pag]=$D$4),--(BancoDeDados[DIA N]=H$6),--(BancoDeDados[GRUPO]=$C16),(BancoDeDados[TOTAL]))</f>
        <v>0</v>
      </c>
      <c r="I16" s="80">
        <f>SUMPRODUCT(--(BancoDeDados[ano pag]=$C$4),--(BancoDeDados[mês pag]=$D$4),--(BancoDeDados[DIA N]=I$6),--(BancoDeDados[GRUPO]=$C16),(BancoDeDados[TOTAL]))</f>
        <v>0</v>
      </c>
      <c r="J16" s="80">
        <f>SUMPRODUCT(--(BancoDeDados[ano pag]=$C$4),--(BancoDeDados[mês pag]=$D$4),--(BancoDeDados[DIA N]=J$6),--(BancoDeDados[GRUPO]=$C16),(BancoDeDados[TOTAL]))</f>
        <v>0</v>
      </c>
      <c r="K16" s="80">
        <f>SUMPRODUCT(--(BancoDeDados[ano pag]=$C$4),--(BancoDeDados[mês pag]=$D$4),--(BancoDeDados[DIA N]=K$6),--(BancoDeDados[GRUPO]=$C16),(BancoDeDados[TOTAL]))</f>
        <v>0</v>
      </c>
      <c r="L16" s="80">
        <f>SUMPRODUCT(--(BancoDeDados[ano pag]=$C$4),--(BancoDeDados[mês pag]=$D$4),--(BancoDeDados[DIA N]=L$6),--(BancoDeDados[GRUPO]=$C16),(BancoDeDados[TOTAL]))</f>
        <v>0</v>
      </c>
      <c r="M16" s="80">
        <f>SUMPRODUCT(--(BancoDeDados[ano pag]=$C$4),--(BancoDeDados[mês pag]=$D$4),--(BancoDeDados[DIA N]=M$6),--(BancoDeDados[GRUPO]=$C16),(BancoDeDados[TOTAL]))</f>
        <v>0</v>
      </c>
      <c r="N16" s="80">
        <f>SUMPRODUCT(--(BancoDeDados[ano pag]=$C$4),--(BancoDeDados[mês pag]=$D$4),--(BancoDeDados[DIA N]=N$6),--(BancoDeDados[GRUPO]=$C16),(BancoDeDados[TOTAL]))</f>
        <v>0</v>
      </c>
      <c r="O16" s="80">
        <f>SUMPRODUCT(--(BancoDeDados[ano pag]=$C$4),--(BancoDeDados[mês pag]=$D$4),--(BancoDeDados[DIA N]=O$6),--(BancoDeDados[GRUPO]=$C16),(BancoDeDados[TOTAL]))</f>
        <v>0</v>
      </c>
      <c r="P16" s="80">
        <f>SUMPRODUCT(--(BancoDeDados[ano pag]=$C$4),--(BancoDeDados[mês pag]=$D$4),--(BancoDeDados[DIA N]=P$6),--(BancoDeDados[GRUPO]=$C16),(BancoDeDados[TOTAL]))</f>
        <v>0</v>
      </c>
      <c r="Q16" s="80">
        <f>SUMPRODUCT(--(BancoDeDados[ano pag]=$C$4),--(BancoDeDados[mês pag]=$D$4),--(BancoDeDados[DIA N]=Q$6),--(BancoDeDados[GRUPO]=$C16),(BancoDeDados[TOTAL]))</f>
        <v>0</v>
      </c>
      <c r="R16" s="80">
        <f>SUMPRODUCT(--(BancoDeDados[ano pag]=$C$4),--(BancoDeDados[mês pag]=$D$4),--(BancoDeDados[DIA N]=R$6),--(BancoDeDados[GRUPO]=$C16),(BancoDeDados[TOTAL]))</f>
        <v>0</v>
      </c>
      <c r="S16" s="80">
        <f>SUMPRODUCT(--(BancoDeDados[ano pag]=$C$4),--(BancoDeDados[mês pag]=$D$4),--(BancoDeDados[DIA N]=S$6),--(BancoDeDados[GRUPO]=$C16),(BancoDeDados[TOTAL]))</f>
        <v>0</v>
      </c>
      <c r="T16" s="80">
        <f>SUMPRODUCT(--(BancoDeDados[ano pag]=$C$4),--(BancoDeDados[mês pag]=$D$4),--(BancoDeDados[DIA N]=T$6),--(BancoDeDados[GRUPO]=$C16),(BancoDeDados[TOTAL]))</f>
        <v>0</v>
      </c>
      <c r="U16" s="80">
        <f>SUMPRODUCT(--(BancoDeDados[ano pag]=$C$4),--(BancoDeDados[mês pag]=$D$4),--(BancoDeDados[DIA N]=U$6),--(BancoDeDados[GRUPO]=$C16),(BancoDeDados[TOTAL]))</f>
        <v>0</v>
      </c>
      <c r="V16" s="80">
        <f>SUMPRODUCT(--(BancoDeDados[ano pag]=$C$4),--(BancoDeDados[mês pag]=$D$4),--(BancoDeDados[DIA N]=V$6),--(BancoDeDados[GRUPO]=$C16),(BancoDeDados[TOTAL]))</f>
        <v>0</v>
      </c>
      <c r="W16" s="80">
        <f>SUMPRODUCT(--(BancoDeDados[ano pag]=$C$4),--(BancoDeDados[mês pag]=$D$4),--(BancoDeDados[DIA N]=W$6),--(BancoDeDados[GRUPO]=$C16),(BancoDeDados[TOTAL]))</f>
        <v>0</v>
      </c>
      <c r="X16" s="80">
        <f>SUMPRODUCT(--(BancoDeDados[ano pag]=$C$4),--(BancoDeDados[mês pag]=$D$4),--(BancoDeDados[DIA N]=X$6),--(BancoDeDados[GRUPO]=$C16),(BancoDeDados[TOTAL]))</f>
        <v>0</v>
      </c>
      <c r="Y16" s="80">
        <f>SUMPRODUCT(--(BancoDeDados[ano pag]=$C$4),--(BancoDeDados[mês pag]=$D$4),--(BancoDeDados[DIA N]=Y$6),--(BancoDeDados[GRUPO]=$C16),(BancoDeDados[TOTAL]))</f>
        <v>0</v>
      </c>
      <c r="Z16" s="80">
        <f>SUMPRODUCT(--(BancoDeDados[ano pag]=$C$4),--(BancoDeDados[mês pag]=$D$4),--(BancoDeDados[DIA N]=Z$6),--(BancoDeDados[GRUPO]=$C16),(BancoDeDados[TOTAL]))</f>
        <v>0</v>
      </c>
      <c r="AA16" s="80">
        <f>SUMPRODUCT(--(BancoDeDados[ano pag]=$C$4),--(BancoDeDados[mês pag]=$D$4),--(BancoDeDados[DIA N]=AA$6),--(BancoDeDados[GRUPO]=$C16),(BancoDeDados[TOTAL]))</f>
        <v>0</v>
      </c>
      <c r="AB16" s="80">
        <f>SUMPRODUCT(--(BancoDeDados[ano pag]=$C$4),--(BancoDeDados[mês pag]=$D$4),--(BancoDeDados[DIA N]=AB$6),--(BancoDeDados[GRUPO]=$C16),(BancoDeDados[TOTAL]))</f>
        <v>0</v>
      </c>
      <c r="AC16" s="80">
        <f>SUMPRODUCT(--(BancoDeDados[ano pag]=$C$4),--(BancoDeDados[mês pag]=$D$4),--(BancoDeDados[DIA N]=AC$6),--(BancoDeDados[GRUPO]=$C16),(BancoDeDados[TOTAL]))</f>
        <v>0</v>
      </c>
      <c r="AD16" s="80">
        <f>SUMPRODUCT(--(BancoDeDados[ano pag]=$C$4),--(BancoDeDados[mês pag]=$D$4),--(BancoDeDados[DIA N]=AD$6),--(BancoDeDados[GRUPO]=$C16),(BancoDeDados[TOTAL]))</f>
        <v>0</v>
      </c>
      <c r="AE16" s="80">
        <f>SUMPRODUCT(--(BancoDeDados[ano pag]=$C$4),--(BancoDeDados[mês pag]=$D$4),--(BancoDeDados[DIA N]=AE$6),--(BancoDeDados[GRUPO]=$C16),(BancoDeDados[TOTAL]))</f>
        <v>0</v>
      </c>
      <c r="AF16" s="80">
        <f>SUMPRODUCT(--(BancoDeDados[ano pag]=$C$4),--(BancoDeDados[mês pag]=$D$4),--(BancoDeDados[DIA N]=AF$6),--(BancoDeDados[GRUPO]=$C16),(BancoDeDados[TOTAL]))</f>
        <v>0</v>
      </c>
      <c r="AG16" s="80">
        <f>SUMPRODUCT(--(BancoDeDados[ano pag]=$C$4),--(BancoDeDados[mês pag]=$D$4),--(BancoDeDados[DIA N]=AG$6),--(BancoDeDados[GRUPO]=$C16),(BancoDeDados[TOTAL]))</f>
        <v>0</v>
      </c>
      <c r="AH16" s="80">
        <f>SUMPRODUCT(--(BancoDeDados[ano pag]=$C$4),--(BancoDeDados[mês pag]=$D$4),--(BancoDeDados[DIA N]=AH$6),--(BancoDeDados[GRUPO]=$C16),(BancoDeDados[TOTAL]))</f>
        <v>0</v>
      </c>
      <c r="AI16" s="80">
        <f>SUMPRODUCT(--(BancoDeDados[ano pag]=$C$4),--(BancoDeDados[mês pag]=$D$4),--(BancoDeDados[DIA N]=AI$6),--(BancoDeDados[GRUPO]=$C16),(BancoDeDados[TOTAL]))</f>
        <v>0</v>
      </c>
    </row>
    <row r="17" spans="1:35" ht="21" customHeight="1" x14ac:dyDescent="0.25">
      <c r="A17" s="606"/>
      <c r="C17" s="507" t="str">
        <f>AjInterno!E20</f>
        <v>DEPENDENTES/FILHOS</v>
      </c>
      <c r="D17" s="671">
        <f>SUMPRODUCT(--(BancoDeDados[ano pag]=$C$4),--(BancoDeDados[mês pag]=$D$4),--(BancoDeDados[GRUPO]=$C17),(BancoDeDados[TOTAL]))</f>
        <v>0</v>
      </c>
      <c r="E17" s="80">
        <f>SUMPRODUCT(--(BancoDeDados[ano pag]=$C$4),--(BancoDeDados[mês pag]=$D$4),--(BancoDeDados[DIA N]=E$6),--(BancoDeDados[GRUPO]=$C17),(BancoDeDados[TOTAL]))</f>
        <v>0</v>
      </c>
      <c r="F17" s="80">
        <f>SUMPRODUCT(--(BancoDeDados[ano pag]=$C$4),--(BancoDeDados[mês pag]=$D$4),--(BancoDeDados[DIA N]=F$6),--(BancoDeDados[GRUPO]=$C17),(BancoDeDados[TOTAL]))</f>
        <v>0</v>
      </c>
      <c r="G17" s="80">
        <f>SUMPRODUCT(--(BancoDeDados[ano pag]=$C$4),--(BancoDeDados[mês pag]=$D$4),--(BancoDeDados[DIA N]=G$6),--(BancoDeDados[GRUPO]=$C17),(BancoDeDados[TOTAL]))</f>
        <v>0</v>
      </c>
      <c r="H17" s="80">
        <f>SUMPRODUCT(--(BancoDeDados[ano pag]=$C$4),--(BancoDeDados[mês pag]=$D$4),--(BancoDeDados[DIA N]=H$6),--(BancoDeDados[GRUPO]=$C17),(BancoDeDados[TOTAL]))</f>
        <v>0</v>
      </c>
      <c r="I17" s="80">
        <f>SUMPRODUCT(--(BancoDeDados[ano pag]=$C$4),--(BancoDeDados[mês pag]=$D$4),--(BancoDeDados[DIA N]=I$6),--(BancoDeDados[GRUPO]=$C17),(BancoDeDados[TOTAL]))</f>
        <v>0</v>
      </c>
      <c r="J17" s="80">
        <f>SUMPRODUCT(--(BancoDeDados[ano pag]=$C$4),--(BancoDeDados[mês pag]=$D$4),--(BancoDeDados[DIA N]=J$6),--(BancoDeDados[GRUPO]=$C17),(BancoDeDados[TOTAL]))</f>
        <v>0</v>
      </c>
      <c r="K17" s="80">
        <f>SUMPRODUCT(--(BancoDeDados[ano pag]=$C$4),--(BancoDeDados[mês pag]=$D$4),--(BancoDeDados[DIA N]=K$6),--(BancoDeDados[GRUPO]=$C17),(BancoDeDados[TOTAL]))</f>
        <v>0</v>
      </c>
      <c r="L17" s="80">
        <f>SUMPRODUCT(--(BancoDeDados[ano pag]=$C$4),--(BancoDeDados[mês pag]=$D$4),--(BancoDeDados[DIA N]=L$6),--(BancoDeDados[GRUPO]=$C17),(BancoDeDados[TOTAL]))</f>
        <v>0</v>
      </c>
      <c r="M17" s="80">
        <f>SUMPRODUCT(--(BancoDeDados[ano pag]=$C$4),--(BancoDeDados[mês pag]=$D$4),--(BancoDeDados[DIA N]=M$6),--(BancoDeDados[GRUPO]=$C17),(BancoDeDados[TOTAL]))</f>
        <v>0</v>
      </c>
      <c r="N17" s="80">
        <f>SUMPRODUCT(--(BancoDeDados[ano pag]=$C$4),--(BancoDeDados[mês pag]=$D$4),--(BancoDeDados[DIA N]=N$6),--(BancoDeDados[GRUPO]=$C17),(BancoDeDados[TOTAL]))</f>
        <v>0</v>
      </c>
      <c r="O17" s="80">
        <f>SUMPRODUCT(--(BancoDeDados[ano pag]=$C$4),--(BancoDeDados[mês pag]=$D$4),--(BancoDeDados[DIA N]=O$6),--(BancoDeDados[GRUPO]=$C17),(BancoDeDados[TOTAL]))</f>
        <v>0</v>
      </c>
      <c r="P17" s="80">
        <f>SUMPRODUCT(--(BancoDeDados[ano pag]=$C$4),--(BancoDeDados[mês pag]=$D$4),--(BancoDeDados[DIA N]=P$6),--(BancoDeDados[GRUPO]=$C17),(BancoDeDados[TOTAL]))</f>
        <v>0</v>
      </c>
      <c r="Q17" s="80">
        <f>SUMPRODUCT(--(BancoDeDados[ano pag]=$C$4),--(BancoDeDados[mês pag]=$D$4),--(BancoDeDados[DIA N]=Q$6),--(BancoDeDados[GRUPO]=$C17),(BancoDeDados[TOTAL]))</f>
        <v>0</v>
      </c>
      <c r="R17" s="80">
        <f>SUMPRODUCT(--(BancoDeDados[ano pag]=$C$4),--(BancoDeDados[mês pag]=$D$4),--(BancoDeDados[DIA N]=R$6),--(BancoDeDados[GRUPO]=$C17),(BancoDeDados[TOTAL]))</f>
        <v>0</v>
      </c>
      <c r="S17" s="80">
        <f>SUMPRODUCT(--(BancoDeDados[ano pag]=$C$4),--(BancoDeDados[mês pag]=$D$4),--(BancoDeDados[DIA N]=S$6),--(BancoDeDados[GRUPO]=$C17),(BancoDeDados[TOTAL]))</f>
        <v>0</v>
      </c>
      <c r="T17" s="80">
        <f>SUMPRODUCT(--(BancoDeDados[ano pag]=$C$4),--(BancoDeDados[mês pag]=$D$4),--(BancoDeDados[DIA N]=T$6),--(BancoDeDados[GRUPO]=$C17),(BancoDeDados[TOTAL]))</f>
        <v>0</v>
      </c>
      <c r="U17" s="80">
        <f>SUMPRODUCT(--(BancoDeDados[ano pag]=$C$4),--(BancoDeDados[mês pag]=$D$4),--(BancoDeDados[DIA N]=U$6),--(BancoDeDados[GRUPO]=$C17),(BancoDeDados[TOTAL]))</f>
        <v>0</v>
      </c>
      <c r="V17" s="80">
        <f>SUMPRODUCT(--(BancoDeDados[ano pag]=$C$4),--(BancoDeDados[mês pag]=$D$4),--(BancoDeDados[DIA N]=V$6),--(BancoDeDados[GRUPO]=$C17),(BancoDeDados[TOTAL]))</f>
        <v>0</v>
      </c>
      <c r="W17" s="80">
        <f>SUMPRODUCT(--(BancoDeDados[ano pag]=$C$4),--(BancoDeDados[mês pag]=$D$4),--(BancoDeDados[DIA N]=W$6),--(BancoDeDados[GRUPO]=$C17),(BancoDeDados[TOTAL]))</f>
        <v>0</v>
      </c>
      <c r="X17" s="80">
        <f>SUMPRODUCT(--(BancoDeDados[ano pag]=$C$4),--(BancoDeDados[mês pag]=$D$4),--(BancoDeDados[DIA N]=X$6),--(BancoDeDados[GRUPO]=$C17),(BancoDeDados[TOTAL]))</f>
        <v>0</v>
      </c>
      <c r="Y17" s="80">
        <f>SUMPRODUCT(--(BancoDeDados[ano pag]=$C$4),--(BancoDeDados[mês pag]=$D$4),--(BancoDeDados[DIA N]=Y$6),--(BancoDeDados[GRUPO]=$C17),(BancoDeDados[TOTAL]))</f>
        <v>0</v>
      </c>
      <c r="Z17" s="80">
        <f>SUMPRODUCT(--(BancoDeDados[ano pag]=$C$4),--(BancoDeDados[mês pag]=$D$4),--(BancoDeDados[DIA N]=Z$6),--(BancoDeDados[GRUPO]=$C17),(BancoDeDados[TOTAL]))</f>
        <v>0</v>
      </c>
      <c r="AA17" s="80">
        <f>SUMPRODUCT(--(BancoDeDados[ano pag]=$C$4),--(BancoDeDados[mês pag]=$D$4),--(BancoDeDados[DIA N]=AA$6),--(BancoDeDados[GRUPO]=$C17),(BancoDeDados[TOTAL]))</f>
        <v>0</v>
      </c>
      <c r="AB17" s="80">
        <f>SUMPRODUCT(--(BancoDeDados[ano pag]=$C$4),--(BancoDeDados[mês pag]=$D$4),--(BancoDeDados[DIA N]=AB$6),--(BancoDeDados[GRUPO]=$C17),(BancoDeDados[TOTAL]))</f>
        <v>0</v>
      </c>
      <c r="AC17" s="80">
        <f>SUMPRODUCT(--(BancoDeDados[ano pag]=$C$4),--(BancoDeDados[mês pag]=$D$4),--(BancoDeDados[DIA N]=AC$6),--(BancoDeDados[GRUPO]=$C17),(BancoDeDados[TOTAL]))</f>
        <v>0</v>
      </c>
      <c r="AD17" s="80">
        <f>SUMPRODUCT(--(BancoDeDados[ano pag]=$C$4),--(BancoDeDados[mês pag]=$D$4),--(BancoDeDados[DIA N]=AD$6),--(BancoDeDados[GRUPO]=$C17),(BancoDeDados[TOTAL]))</f>
        <v>0</v>
      </c>
      <c r="AE17" s="80">
        <f>SUMPRODUCT(--(BancoDeDados[ano pag]=$C$4),--(BancoDeDados[mês pag]=$D$4),--(BancoDeDados[DIA N]=AE$6),--(BancoDeDados[GRUPO]=$C17),(BancoDeDados[TOTAL]))</f>
        <v>0</v>
      </c>
      <c r="AF17" s="80">
        <f>SUMPRODUCT(--(BancoDeDados[ano pag]=$C$4),--(BancoDeDados[mês pag]=$D$4),--(BancoDeDados[DIA N]=AF$6),--(BancoDeDados[GRUPO]=$C17),(BancoDeDados[TOTAL]))</f>
        <v>0</v>
      </c>
      <c r="AG17" s="80">
        <f>SUMPRODUCT(--(BancoDeDados[ano pag]=$C$4),--(BancoDeDados[mês pag]=$D$4),--(BancoDeDados[DIA N]=AG$6),--(BancoDeDados[GRUPO]=$C17),(BancoDeDados[TOTAL]))</f>
        <v>0</v>
      </c>
      <c r="AH17" s="80">
        <f>SUMPRODUCT(--(BancoDeDados[ano pag]=$C$4),--(BancoDeDados[mês pag]=$D$4),--(BancoDeDados[DIA N]=AH$6),--(BancoDeDados[GRUPO]=$C17),(BancoDeDados[TOTAL]))</f>
        <v>0</v>
      </c>
      <c r="AI17" s="80">
        <f>SUMPRODUCT(--(BancoDeDados[ano pag]=$C$4),--(BancoDeDados[mês pag]=$D$4),--(BancoDeDados[DIA N]=AI$6),--(BancoDeDados[GRUPO]=$C17),(BancoDeDados[TOTAL]))</f>
        <v>0</v>
      </c>
    </row>
    <row r="18" spans="1:35" ht="21" customHeight="1" x14ac:dyDescent="0.25">
      <c r="A18" s="606"/>
      <c r="C18" s="507" t="str">
        <f>AjInterno!E21</f>
        <v>LAZER/ENTRETENIMENTO</v>
      </c>
      <c r="D18" s="671">
        <f>SUMPRODUCT(--(BancoDeDados[ano pag]=$C$4),--(BancoDeDados[mês pag]=$D$4),--(BancoDeDados[GRUPO]=$C18),(BancoDeDados[TOTAL]))</f>
        <v>0</v>
      </c>
      <c r="E18" s="80">
        <f>SUMPRODUCT(--(BancoDeDados[ano pag]=$C$4),--(BancoDeDados[mês pag]=$D$4),--(BancoDeDados[DIA N]=E$6),--(BancoDeDados[GRUPO]=$C18),(BancoDeDados[TOTAL]))</f>
        <v>0</v>
      </c>
      <c r="F18" s="80">
        <f>SUMPRODUCT(--(BancoDeDados[ano pag]=$C$4),--(BancoDeDados[mês pag]=$D$4),--(BancoDeDados[DIA N]=F$6),--(BancoDeDados[GRUPO]=$C18),(BancoDeDados[TOTAL]))</f>
        <v>0</v>
      </c>
      <c r="G18" s="80">
        <f>SUMPRODUCT(--(BancoDeDados[ano pag]=$C$4),--(BancoDeDados[mês pag]=$D$4),--(BancoDeDados[DIA N]=G$6),--(BancoDeDados[GRUPO]=$C18),(BancoDeDados[TOTAL]))</f>
        <v>0</v>
      </c>
      <c r="H18" s="80">
        <f>SUMPRODUCT(--(BancoDeDados[ano pag]=$C$4),--(BancoDeDados[mês pag]=$D$4),--(BancoDeDados[DIA N]=H$6),--(BancoDeDados[GRUPO]=$C18),(BancoDeDados[TOTAL]))</f>
        <v>0</v>
      </c>
      <c r="I18" s="80">
        <f>SUMPRODUCT(--(BancoDeDados[ano pag]=$C$4),--(BancoDeDados[mês pag]=$D$4),--(BancoDeDados[DIA N]=I$6),--(BancoDeDados[GRUPO]=$C18),(BancoDeDados[TOTAL]))</f>
        <v>0</v>
      </c>
      <c r="J18" s="80">
        <f>SUMPRODUCT(--(BancoDeDados[ano pag]=$C$4),--(BancoDeDados[mês pag]=$D$4),--(BancoDeDados[DIA N]=J$6),--(BancoDeDados[GRUPO]=$C18),(BancoDeDados[TOTAL]))</f>
        <v>0</v>
      </c>
      <c r="K18" s="80">
        <f>SUMPRODUCT(--(BancoDeDados[ano pag]=$C$4),--(BancoDeDados[mês pag]=$D$4),--(BancoDeDados[DIA N]=K$6),--(BancoDeDados[GRUPO]=$C18),(BancoDeDados[TOTAL]))</f>
        <v>0</v>
      </c>
      <c r="L18" s="80">
        <f>SUMPRODUCT(--(BancoDeDados[ano pag]=$C$4),--(BancoDeDados[mês pag]=$D$4),--(BancoDeDados[DIA N]=L$6),--(BancoDeDados[GRUPO]=$C18),(BancoDeDados[TOTAL]))</f>
        <v>0</v>
      </c>
      <c r="M18" s="80">
        <f>SUMPRODUCT(--(BancoDeDados[ano pag]=$C$4),--(BancoDeDados[mês pag]=$D$4),--(BancoDeDados[DIA N]=M$6),--(BancoDeDados[GRUPO]=$C18),(BancoDeDados[TOTAL]))</f>
        <v>0</v>
      </c>
      <c r="N18" s="80">
        <f>SUMPRODUCT(--(BancoDeDados[ano pag]=$C$4),--(BancoDeDados[mês pag]=$D$4),--(BancoDeDados[DIA N]=N$6),--(BancoDeDados[GRUPO]=$C18),(BancoDeDados[TOTAL]))</f>
        <v>0</v>
      </c>
      <c r="O18" s="80">
        <f>SUMPRODUCT(--(BancoDeDados[ano pag]=$C$4),--(BancoDeDados[mês pag]=$D$4),--(BancoDeDados[DIA N]=O$6),--(BancoDeDados[GRUPO]=$C18),(BancoDeDados[TOTAL]))</f>
        <v>0</v>
      </c>
      <c r="P18" s="80">
        <f>SUMPRODUCT(--(BancoDeDados[ano pag]=$C$4),--(BancoDeDados[mês pag]=$D$4),--(BancoDeDados[DIA N]=P$6),--(BancoDeDados[GRUPO]=$C18),(BancoDeDados[TOTAL]))</f>
        <v>0</v>
      </c>
      <c r="Q18" s="80">
        <f>SUMPRODUCT(--(BancoDeDados[ano pag]=$C$4),--(BancoDeDados[mês pag]=$D$4),--(BancoDeDados[DIA N]=Q$6),--(BancoDeDados[GRUPO]=$C18),(BancoDeDados[TOTAL]))</f>
        <v>0</v>
      </c>
      <c r="R18" s="80">
        <f>SUMPRODUCT(--(BancoDeDados[ano pag]=$C$4),--(BancoDeDados[mês pag]=$D$4),--(BancoDeDados[DIA N]=R$6),--(BancoDeDados[GRUPO]=$C18),(BancoDeDados[TOTAL]))</f>
        <v>0</v>
      </c>
      <c r="S18" s="80">
        <f>SUMPRODUCT(--(BancoDeDados[ano pag]=$C$4),--(BancoDeDados[mês pag]=$D$4),--(BancoDeDados[DIA N]=S$6),--(BancoDeDados[GRUPO]=$C18),(BancoDeDados[TOTAL]))</f>
        <v>0</v>
      </c>
      <c r="T18" s="80">
        <f>SUMPRODUCT(--(BancoDeDados[ano pag]=$C$4),--(BancoDeDados[mês pag]=$D$4),--(BancoDeDados[DIA N]=T$6),--(BancoDeDados[GRUPO]=$C18),(BancoDeDados[TOTAL]))</f>
        <v>0</v>
      </c>
      <c r="U18" s="80">
        <f>SUMPRODUCT(--(BancoDeDados[ano pag]=$C$4),--(BancoDeDados[mês pag]=$D$4),--(BancoDeDados[DIA N]=U$6),--(BancoDeDados[GRUPO]=$C18),(BancoDeDados[TOTAL]))</f>
        <v>0</v>
      </c>
      <c r="V18" s="80">
        <f>SUMPRODUCT(--(BancoDeDados[ano pag]=$C$4),--(BancoDeDados[mês pag]=$D$4),--(BancoDeDados[DIA N]=V$6),--(BancoDeDados[GRUPO]=$C18),(BancoDeDados[TOTAL]))</f>
        <v>0</v>
      </c>
      <c r="W18" s="80">
        <f>SUMPRODUCT(--(BancoDeDados[ano pag]=$C$4),--(BancoDeDados[mês pag]=$D$4),--(BancoDeDados[DIA N]=W$6),--(BancoDeDados[GRUPO]=$C18),(BancoDeDados[TOTAL]))</f>
        <v>0</v>
      </c>
      <c r="X18" s="80">
        <f>SUMPRODUCT(--(BancoDeDados[ano pag]=$C$4),--(BancoDeDados[mês pag]=$D$4),--(BancoDeDados[DIA N]=X$6),--(BancoDeDados[GRUPO]=$C18),(BancoDeDados[TOTAL]))</f>
        <v>0</v>
      </c>
      <c r="Y18" s="80">
        <f>SUMPRODUCT(--(BancoDeDados[ano pag]=$C$4),--(BancoDeDados[mês pag]=$D$4),--(BancoDeDados[DIA N]=Y$6),--(BancoDeDados[GRUPO]=$C18),(BancoDeDados[TOTAL]))</f>
        <v>0</v>
      </c>
      <c r="Z18" s="80">
        <f>SUMPRODUCT(--(BancoDeDados[ano pag]=$C$4),--(BancoDeDados[mês pag]=$D$4),--(BancoDeDados[DIA N]=Z$6),--(BancoDeDados[GRUPO]=$C18),(BancoDeDados[TOTAL]))</f>
        <v>0</v>
      </c>
      <c r="AA18" s="80">
        <f>SUMPRODUCT(--(BancoDeDados[ano pag]=$C$4),--(BancoDeDados[mês pag]=$D$4),--(BancoDeDados[DIA N]=AA$6),--(BancoDeDados[GRUPO]=$C18),(BancoDeDados[TOTAL]))</f>
        <v>0</v>
      </c>
      <c r="AB18" s="80">
        <f>SUMPRODUCT(--(BancoDeDados[ano pag]=$C$4),--(BancoDeDados[mês pag]=$D$4),--(BancoDeDados[DIA N]=AB$6),--(BancoDeDados[GRUPO]=$C18),(BancoDeDados[TOTAL]))</f>
        <v>0</v>
      </c>
      <c r="AC18" s="80">
        <f>SUMPRODUCT(--(BancoDeDados[ano pag]=$C$4),--(BancoDeDados[mês pag]=$D$4),--(BancoDeDados[DIA N]=AC$6),--(BancoDeDados[GRUPO]=$C18),(BancoDeDados[TOTAL]))</f>
        <v>0</v>
      </c>
      <c r="AD18" s="80">
        <f>SUMPRODUCT(--(BancoDeDados[ano pag]=$C$4),--(BancoDeDados[mês pag]=$D$4),--(BancoDeDados[DIA N]=AD$6),--(BancoDeDados[GRUPO]=$C18),(BancoDeDados[TOTAL]))</f>
        <v>0</v>
      </c>
      <c r="AE18" s="80">
        <f>SUMPRODUCT(--(BancoDeDados[ano pag]=$C$4),--(BancoDeDados[mês pag]=$D$4),--(BancoDeDados[DIA N]=AE$6),--(BancoDeDados[GRUPO]=$C18),(BancoDeDados[TOTAL]))</f>
        <v>0</v>
      </c>
      <c r="AF18" s="80">
        <f>SUMPRODUCT(--(BancoDeDados[ano pag]=$C$4),--(BancoDeDados[mês pag]=$D$4),--(BancoDeDados[DIA N]=AF$6),--(BancoDeDados[GRUPO]=$C18),(BancoDeDados[TOTAL]))</f>
        <v>0</v>
      </c>
      <c r="AG18" s="80">
        <f>SUMPRODUCT(--(BancoDeDados[ano pag]=$C$4),--(BancoDeDados[mês pag]=$D$4),--(BancoDeDados[DIA N]=AG$6),--(BancoDeDados[GRUPO]=$C18),(BancoDeDados[TOTAL]))</f>
        <v>0</v>
      </c>
      <c r="AH18" s="80">
        <f>SUMPRODUCT(--(BancoDeDados[ano pag]=$C$4),--(BancoDeDados[mês pag]=$D$4),--(BancoDeDados[DIA N]=AH$6),--(BancoDeDados[GRUPO]=$C18),(BancoDeDados[TOTAL]))</f>
        <v>0</v>
      </c>
      <c r="AI18" s="80">
        <f>SUMPRODUCT(--(BancoDeDados[ano pag]=$C$4),--(BancoDeDados[mês pag]=$D$4),--(BancoDeDados[DIA N]=AI$6),--(BancoDeDados[GRUPO]=$C18),(BancoDeDados[TOTAL]))</f>
        <v>0</v>
      </c>
    </row>
    <row r="19" spans="1:35" ht="21" customHeight="1" x14ac:dyDescent="0.25">
      <c r="A19" s="621"/>
      <c r="C19" s="507" t="str">
        <f>AjInterno!E22</f>
        <v>BANCOS</v>
      </c>
      <c r="D19" s="671">
        <f>SUMPRODUCT(--(BancoDeDados[ano pag]=$C$4),--(BancoDeDados[mês pag]=$D$4),--(BancoDeDados[GRUPO]=$C19),(BancoDeDados[TOTAL]))</f>
        <v>0</v>
      </c>
      <c r="E19" s="80">
        <f>SUMPRODUCT(--(BancoDeDados[ano pag]=$C$4),--(BancoDeDados[mês pag]=$D$4),--(BancoDeDados[DIA N]=E$6),--(BancoDeDados[GRUPO]=$C19),(BancoDeDados[TOTAL]))</f>
        <v>0</v>
      </c>
      <c r="F19" s="80">
        <f>SUMPRODUCT(--(BancoDeDados[ano pag]=$C$4),--(BancoDeDados[mês pag]=$D$4),--(BancoDeDados[DIA N]=F$6),--(BancoDeDados[GRUPO]=$C19),(BancoDeDados[TOTAL]))</f>
        <v>0</v>
      </c>
      <c r="G19" s="80">
        <f>SUMPRODUCT(--(BancoDeDados[ano pag]=$C$4),--(BancoDeDados[mês pag]=$D$4),--(BancoDeDados[DIA N]=G$6),--(BancoDeDados[GRUPO]=$C19),(BancoDeDados[TOTAL]))</f>
        <v>0</v>
      </c>
      <c r="H19" s="80">
        <f>SUMPRODUCT(--(BancoDeDados[ano pag]=$C$4),--(BancoDeDados[mês pag]=$D$4),--(BancoDeDados[DIA N]=H$6),--(BancoDeDados[GRUPO]=$C19),(BancoDeDados[TOTAL]))</f>
        <v>0</v>
      </c>
      <c r="I19" s="80">
        <f>SUMPRODUCT(--(BancoDeDados[ano pag]=$C$4),--(BancoDeDados[mês pag]=$D$4),--(BancoDeDados[DIA N]=I$6),--(BancoDeDados[GRUPO]=$C19),(BancoDeDados[TOTAL]))</f>
        <v>0</v>
      </c>
      <c r="J19" s="80">
        <f>SUMPRODUCT(--(BancoDeDados[ano pag]=$C$4),--(BancoDeDados[mês pag]=$D$4),--(BancoDeDados[DIA N]=J$6),--(BancoDeDados[GRUPO]=$C19),(BancoDeDados[TOTAL]))</f>
        <v>0</v>
      </c>
      <c r="K19" s="80">
        <f>SUMPRODUCT(--(BancoDeDados[ano pag]=$C$4),--(BancoDeDados[mês pag]=$D$4),--(BancoDeDados[DIA N]=K$6),--(BancoDeDados[GRUPO]=$C19),(BancoDeDados[TOTAL]))</f>
        <v>0</v>
      </c>
      <c r="L19" s="80">
        <f>SUMPRODUCT(--(BancoDeDados[ano pag]=$C$4),--(BancoDeDados[mês pag]=$D$4),--(BancoDeDados[DIA N]=L$6),--(BancoDeDados[GRUPO]=$C19),(BancoDeDados[TOTAL]))</f>
        <v>0</v>
      </c>
      <c r="M19" s="80">
        <f>SUMPRODUCT(--(BancoDeDados[ano pag]=$C$4),--(BancoDeDados[mês pag]=$D$4),--(BancoDeDados[DIA N]=M$6),--(BancoDeDados[GRUPO]=$C19),(BancoDeDados[TOTAL]))</f>
        <v>0</v>
      </c>
      <c r="N19" s="80">
        <f>SUMPRODUCT(--(BancoDeDados[ano pag]=$C$4),--(BancoDeDados[mês pag]=$D$4),--(BancoDeDados[DIA N]=N$6),--(BancoDeDados[GRUPO]=$C19),(BancoDeDados[TOTAL]))</f>
        <v>0</v>
      </c>
      <c r="O19" s="80">
        <f>SUMPRODUCT(--(BancoDeDados[ano pag]=$C$4),--(BancoDeDados[mês pag]=$D$4),--(BancoDeDados[DIA N]=O$6),--(BancoDeDados[GRUPO]=$C19),(BancoDeDados[TOTAL]))</f>
        <v>0</v>
      </c>
      <c r="P19" s="80">
        <f>SUMPRODUCT(--(BancoDeDados[ano pag]=$C$4),--(BancoDeDados[mês pag]=$D$4),--(BancoDeDados[DIA N]=P$6),--(BancoDeDados[GRUPO]=$C19),(BancoDeDados[TOTAL]))</f>
        <v>0</v>
      </c>
      <c r="Q19" s="80">
        <f>SUMPRODUCT(--(BancoDeDados[ano pag]=$C$4),--(BancoDeDados[mês pag]=$D$4),--(BancoDeDados[DIA N]=Q$6),--(BancoDeDados[GRUPO]=$C19),(BancoDeDados[TOTAL]))</f>
        <v>0</v>
      </c>
      <c r="R19" s="80">
        <f>SUMPRODUCT(--(BancoDeDados[ano pag]=$C$4),--(BancoDeDados[mês pag]=$D$4),--(BancoDeDados[DIA N]=R$6),--(BancoDeDados[GRUPO]=$C19),(BancoDeDados[TOTAL]))</f>
        <v>0</v>
      </c>
      <c r="S19" s="80">
        <f>SUMPRODUCT(--(BancoDeDados[ano pag]=$C$4),--(BancoDeDados[mês pag]=$D$4),--(BancoDeDados[DIA N]=S$6),--(BancoDeDados[GRUPO]=$C19),(BancoDeDados[TOTAL]))</f>
        <v>0</v>
      </c>
      <c r="T19" s="80">
        <f>SUMPRODUCT(--(BancoDeDados[ano pag]=$C$4),--(BancoDeDados[mês pag]=$D$4),--(BancoDeDados[DIA N]=T$6),--(BancoDeDados[GRUPO]=$C19),(BancoDeDados[TOTAL]))</f>
        <v>0</v>
      </c>
      <c r="U19" s="80">
        <f>SUMPRODUCT(--(BancoDeDados[ano pag]=$C$4),--(BancoDeDados[mês pag]=$D$4),--(BancoDeDados[DIA N]=U$6),--(BancoDeDados[GRUPO]=$C19),(BancoDeDados[TOTAL]))</f>
        <v>0</v>
      </c>
      <c r="V19" s="80">
        <f>SUMPRODUCT(--(BancoDeDados[ano pag]=$C$4),--(BancoDeDados[mês pag]=$D$4),--(BancoDeDados[DIA N]=V$6),--(BancoDeDados[GRUPO]=$C19),(BancoDeDados[TOTAL]))</f>
        <v>0</v>
      </c>
      <c r="W19" s="80">
        <f>SUMPRODUCT(--(BancoDeDados[ano pag]=$C$4),--(BancoDeDados[mês pag]=$D$4),--(BancoDeDados[DIA N]=W$6),--(BancoDeDados[GRUPO]=$C19),(BancoDeDados[TOTAL]))</f>
        <v>0</v>
      </c>
      <c r="X19" s="80">
        <f>SUMPRODUCT(--(BancoDeDados[ano pag]=$C$4),--(BancoDeDados[mês pag]=$D$4),--(BancoDeDados[DIA N]=X$6),--(BancoDeDados[GRUPO]=$C19),(BancoDeDados[TOTAL]))</f>
        <v>0</v>
      </c>
      <c r="Y19" s="80">
        <f>SUMPRODUCT(--(BancoDeDados[ano pag]=$C$4),--(BancoDeDados[mês pag]=$D$4),--(BancoDeDados[DIA N]=Y$6),--(BancoDeDados[GRUPO]=$C19),(BancoDeDados[TOTAL]))</f>
        <v>0</v>
      </c>
      <c r="Z19" s="80">
        <f>SUMPRODUCT(--(BancoDeDados[ano pag]=$C$4),--(BancoDeDados[mês pag]=$D$4),--(BancoDeDados[DIA N]=Z$6),--(BancoDeDados[GRUPO]=$C19),(BancoDeDados[TOTAL]))</f>
        <v>0</v>
      </c>
      <c r="AA19" s="80">
        <f>SUMPRODUCT(--(BancoDeDados[ano pag]=$C$4),--(BancoDeDados[mês pag]=$D$4),--(BancoDeDados[DIA N]=AA$6),--(BancoDeDados[GRUPO]=$C19),(BancoDeDados[TOTAL]))</f>
        <v>0</v>
      </c>
      <c r="AB19" s="80">
        <f>SUMPRODUCT(--(BancoDeDados[ano pag]=$C$4),--(BancoDeDados[mês pag]=$D$4),--(BancoDeDados[DIA N]=AB$6),--(BancoDeDados[GRUPO]=$C19),(BancoDeDados[TOTAL]))</f>
        <v>0</v>
      </c>
      <c r="AC19" s="80">
        <f>SUMPRODUCT(--(BancoDeDados[ano pag]=$C$4),--(BancoDeDados[mês pag]=$D$4),--(BancoDeDados[DIA N]=AC$6),--(BancoDeDados[GRUPO]=$C19),(BancoDeDados[TOTAL]))</f>
        <v>0</v>
      </c>
      <c r="AD19" s="80">
        <f>SUMPRODUCT(--(BancoDeDados[ano pag]=$C$4),--(BancoDeDados[mês pag]=$D$4),--(BancoDeDados[DIA N]=AD$6),--(BancoDeDados[GRUPO]=$C19),(BancoDeDados[TOTAL]))</f>
        <v>0</v>
      </c>
      <c r="AE19" s="80">
        <f>SUMPRODUCT(--(BancoDeDados[ano pag]=$C$4),--(BancoDeDados[mês pag]=$D$4),--(BancoDeDados[DIA N]=AE$6),--(BancoDeDados[GRUPO]=$C19),(BancoDeDados[TOTAL]))</f>
        <v>0</v>
      </c>
      <c r="AF19" s="80">
        <f>SUMPRODUCT(--(BancoDeDados[ano pag]=$C$4),--(BancoDeDados[mês pag]=$D$4),--(BancoDeDados[DIA N]=AF$6),--(BancoDeDados[GRUPO]=$C19),(BancoDeDados[TOTAL]))</f>
        <v>0</v>
      </c>
      <c r="AG19" s="80">
        <f>SUMPRODUCT(--(BancoDeDados[ano pag]=$C$4),--(BancoDeDados[mês pag]=$D$4),--(BancoDeDados[DIA N]=AG$6),--(BancoDeDados[GRUPO]=$C19),(BancoDeDados[TOTAL]))</f>
        <v>0</v>
      </c>
      <c r="AH19" s="80">
        <f>SUMPRODUCT(--(BancoDeDados[ano pag]=$C$4),--(BancoDeDados[mês pag]=$D$4),--(BancoDeDados[DIA N]=AH$6),--(BancoDeDados[GRUPO]=$C19),(BancoDeDados[TOTAL]))</f>
        <v>0</v>
      </c>
      <c r="AI19" s="80">
        <f>SUMPRODUCT(--(BancoDeDados[ano pag]=$C$4),--(BancoDeDados[mês pag]=$D$4),--(BancoDeDados[DIA N]=AI$6),--(BancoDeDados[GRUPO]=$C19),(BancoDeDados[TOTAL]))</f>
        <v>0</v>
      </c>
    </row>
    <row r="20" spans="1:35" ht="21" customHeight="1" x14ac:dyDescent="0.25">
      <c r="A20" s="621"/>
      <c r="C20" s="507" t="str">
        <f>AjInterno!E23</f>
        <v>PRESENTES/DOAÇÃO/CARIDADE</v>
      </c>
      <c r="D20" s="671">
        <f>SUMPRODUCT(--(BancoDeDados[ano pag]=$C$4),--(BancoDeDados[mês pag]=$D$4),--(BancoDeDados[GRUPO]=$C20),(BancoDeDados[TOTAL]))</f>
        <v>0</v>
      </c>
      <c r="E20" s="80">
        <f>SUMPRODUCT(--(BancoDeDados[ano pag]=$C$4),--(BancoDeDados[mês pag]=$D$4),--(BancoDeDados[DIA N]=E$6),--(BancoDeDados[GRUPO]=$C20),(BancoDeDados[TOTAL]))</f>
        <v>0</v>
      </c>
      <c r="F20" s="80">
        <f>SUMPRODUCT(--(BancoDeDados[ano pag]=$C$4),--(BancoDeDados[mês pag]=$D$4),--(BancoDeDados[DIA N]=F$6),--(BancoDeDados[GRUPO]=$C20),(BancoDeDados[TOTAL]))</f>
        <v>0</v>
      </c>
      <c r="G20" s="80">
        <f>SUMPRODUCT(--(BancoDeDados[ano pag]=$C$4),--(BancoDeDados[mês pag]=$D$4),--(BancoDeDados[DIA N]=G$6),--(BancoDeDados[GRUPO]=$C20),(BancoDeDados[TOTAL]))</f>
        <v>0</v>
      </c>
      <c r="H20" s="80">
        <f>SUMPRODUCT(--(BancoDeDados[ano pag]=$C$4),--(BancoDeDados[mês pag]=$D$4),--(BancoDeDados[DIA N]=H$6),--(BancoDeDados[GRUPO]=$C20),(BancoDeDados[TOTAL]))</f>
        <v>0</v>
      </c>
      <c r="I20" s="80">
        <f>SUMPRODUCT(--(BancoDeDados[ano pag]=$C$4),--(BancoDeDados[mês pag]=$D$4),--(BancoDeDados[DIA N]=I$6),--(BancoDeDados[GRUPO]=$C20),(BancoDeDados[TOTAL]))</f>
        <v>0</v>
      </c>
      <c r="J20" s="80">
        <f>SUMPRODUCT(--(BancoDeDados[ano pag]=$C$4),--(BancoDeDados[mês pag]=$D$4),--(BancoDeDados[DIA N]=J$6),--(BancoDeDados[GRUPO]=$C20),(BancoDeDados[TOTAL]))</f>
        <v>0</v>
      </c>
      <c r="K20" s="80">
        <f>SUMPRODUCT(--(BancoDeDados[ano pag]=$C$4),--(BancoDeDados[mês pag]=$D$4),--(BancoDeDados[DIA N]=K$6),--(BancoDeDados[GRUPO]=$C20),(BancoDeDados[TOTAL]))</f>
        <v>0</v>
      </c>
      <c r="L20" s="80">
        <f>SUMPRODUCT(--(BancoDeDados[ano pag]=$C$4),--(BancoDeDados[mês pag]=$D$4),--(BancoDeDados[DIA N]=L$6),--(BancoDeDados[GRUPO]=$C20),(BancoDeDados[TOTAL]))</f>
        <v>0</v>
      </c>
      <c r="M20" s="80">
        <f>SUMPRODUCT(--(BancoDeDados[ano pag]=$C$4),--(BancoDeDados[mês pag]=$D$4),--(BancoDeDados[DIA N]=M$6),--(BancoDeDados[GRUPO]=$C20),(BancoDeDados[TOTAL]))</f>
        <v>0</v>
      </c>
      <c r="N20" s="80">
        <f>SUMPRODUCT(--(BancoDeDados[ano pag]=$C$4),--(BancoDeDados[mês pag]=$D$4),--(BancoDeDados[DIA N]=N$6),--(BancoDeDados[GRUPO]=$C20),(BancoDeDados[TOTAL]))</f>
        <v>0</v>
      </c>
      <c r="O20" s="80">
        <f>SUMPRODUCT(--(BancoDeDados[ano pag]=$C$4),--(BancoDeDados[mês pag]=$D$4),--(BancoDeDados[DIA N]=O$6),--(BancoDeDados[GRUPO]=$C20),(BancoDeDados[TOTAL]))</f>
        <v>0</v>
      </c>
      <c r="P20" s="80">
        <f>SUMPRODUCT(--(BancoDeDados[ano pag]=$C$4),--(BancoDeDados[mês pag]=$D$4),--(BancoDeDados[DIA N]=P$6),--(BancoDeDados[GRUPO]=$C20),(BancoDeDados[TOTAL]))</f>
        <v>0</v>
      </c>
      <c r="Q20" s="80">
        <f>SUMPRODUCT(--(BancoDeDados[ano pag]=$C$4),--(BancoDeDados[mês pag]=$D$4),--(BancoDeDados[DIA N]=Q$6),--(BancoDeDados[GRUPO]=$C20),(BancoDeDados[TOTAL]))</f>
        <v>0</v>
      </c>
      <c r="R20" s="80">
        <f>SUMPRODUCT(--(BancoDeDados[ano pag]=$C$4),--(BancoDeDados[mês pag]=$D$4),--(BancoDeDados[DIA N]=R$6),--(BancoDeDados[GRUPO]=$C20),(BancoDeDados[TOTAL]))</f>
        <v>0</v>
      </c>
      <c r="S20" s="80">
        <f>SUMPRODUCT(--(BancoDeDados[ano pag]=$C$4),--(BancoDeDados[mês pag]=$D$4),--(BancoDeDados[DIA N]=S$6),--(BancoDeDados[GRUPO]=$C20),(BancoDeDados[TOTAL]))</f>
        <v>0</v>
      </c>
      <c r="T20" s="80">
        <f>SUMPRODUCT(--(BancoDeDados[ano pag]=$C$4),--(BancoDeDados[mês pag]=$D$4),--(BancoDeDados[DIA N]=T$6),--(BancoDeDados[GRUPO]=$C20),(BancoDeDados[TOTAL]))</f>
        <v>0</v>
      </c>
      <c r="U20" s="80">
        <f>SUMPRODUCT(--(BancoDeDados[ano pag]=$C$4),--(BancoDeDados[mês pag]=$D$4),--(BancoDeDados[DIA N]=U$6),--(BancoDeDados[GRUPO]=$C20),(BancoDeDados[TOTAL]))</f>
        <v>0</v>
      </c>
      <c r="V20" s="80">
        <f>SUMPRODUCT(--(BancoDeDados[ano pag]=$C$4),--(BancoDeDados[mês pag]=$D$4),--(BancoDeDados[DIA N]=V$6),--(BancoDeDados[GRUPO]=$C20),(BancoDeDados[TOTAL]))</f>
        <v>0</v>
      </c>
      <c r="W20" s="80">
        <f>SUMPRODUCT(--(BancoDeDados[ano pag]=$C$4),--(BancoDeDados[mês pag]=$D$4),--(BancoDeDados[DIA N]=W$6),--(BancoDeDados[GRUPO]=$C20),(BancoDeDados[TOTAL]))</f>
        <v>0</v>
      </c>
      <c r="X20" s="80">
        <f>SUMPRODUCT(--(BancoDeDados[ano pag]=$C$4),--(BancoDeDados[mês pag]=$D$4),--(BancoDeDados[DIA N]=X$6),--(BancoDeDados[GRUPO]=$C20),(BancoDeDados[TOTAL]))</f>
        <v>0</v>
      </c>
      <c r="Y20" s="80">
        <f>SUMPRODUCT(--(BancoDeDados[ano pag]=$C$4),--(BancoDeDados[mês pag]=$D$4),--(BancoDeDados[DIA N]=Y$6),--(BancoDeDados[GRUPO]=$C20),(BancoDeDados[TOTAL]))</f>
        <v>0</v>
      </c>
      <c r="Z20" s="80">
        <f>SUMPRODUCT(--(BancoDeDados[ano pag]=$C$4),--(BancoDeDados[mês pag]=$D$4),--(BancoDeDados[DIA N]=Z$6),--(BancoDeDados[GRUPO]=$C20),(BancoDeDados[TOTAL]))</f>
        <v>0</v>
      </c>
      <c r="AA20" s="80">
        <f>SUMPRODUCT(--(BancoDeDados[ano pag]=$C$4),--(BancoDeDados[mês pag]=$D$4),--(BancoDeDados[DIA N]=AA$6),--(BancoDeDados[GRUPO]=$C20),(BancoDeDados[TOTAL]))</f>
        <v>0</v>
      </c>
      <c r="AB20" s="80">
        <f>SUMPRODUCT(--(BancoDeDados[ano pag]=$C$4),--(BancoDeDados[mês pag]=$D$4),--(BancoDeDados[DIA N]=AB$6),--(BancoDeDados[GRUPO]=$C20),(BancoDeDados[TOTAL]))</f>
        <v>0</v>
      </c>
      <c r="AC20" s="80">
        <f>SUMPRODUCT(--(BancoDeDados[ano pag]=$C$4),--(BancoDeDados[mês pag]=$D$4),--(BancoDeDados[DIA N]=AC$6),--(BancoDeDados[GRUPO]=$C20),(BancoDeDados[TOTAL]))</f>
        <v>0</v>
      </c>
      <c r="AD20" s="80">
        <f>SUMPRODUCT(--(BancoDeDados[ano pag]=$C$4),--(BancoDeDados[mês pag]=$D$4),--(BancoDeDados[DIA N]=AD$6),--(BancoDeDados[GRUPO]=$C20),(BancoDeDados[TOTAL]))</f>
        <v>0</v>
      </c>
      <c r="AE20" s="80">
        <f>SUMPRODUCT(--(BancoDeDados[ano pag]=$C$4),--(BancoDeDados[mês pag]=$D$4),--(BancoDeDados[DIA N]=AE$6),--(BancoDeDados[GRUPO]=$C20),(BancoDeDados[TOTAL]))</f>
        <v>0</v>
      </c>
      <c r="AF20" s="80">
        <f>SUMPRODUCT(--(BancoDeDados[ano pag]=$C$4),--(BancoDeDados[mês pag]=$D$4),--(BancoDeDados[DIA N]=AF$6),--(BancoDeDados[GRUPO]=$C20),(BancoDeDados[TOTAL]))</f>
        <v>0</v>
      </c>
      <c r="AG20" s="80">
        <f>SUMPRODUCT(--(BancoDeDados[ano pag]=$C$4),--(BancoDeDados[mês pag]=$D$4),--(BancoDeDados[DIA N]=AG$6),--(BancoDeDados[GRUPO]=$C20),(BancoDeDados[TOTAL]))</f>
        <v>0</v>
      </c>
      <c r="AH20" s="80">
        <f>SUMPRODUCT(--(BancoDeDados[ano pag]=$C$4),--(BancoDeDados[mês pag]=$D$4),--(BancoDeDados[DIA N]=AH$6),--(BancoDeDados[GRUPO]=$C20),(BancoDeDados[TOTAL]))</f>
        <v>0</v>
      </c>
      <c r="AI20" s="80">
        <f>SUMPRODUCT(--(BancoDeDados[ano pag]=$C$4),--(BancoDeDados[mês pag]=$D$4),--(BancoDeDados[DIA N]=AI$6),--(BancoDeDados[GRUPO]=$C20),(BancoDeDados[TOTAL]))</f>
        <v>0</v>
      </c>
    </row>
    <row r="21" spans="1:35" ht="21" customHeight="1" x14ac:dyDescent="0.25">
      <c r="A21" s="621"/>
      <c r="C21" s="507" t="str">
        <f>AjInterno!E24</f>
        <v>JOGOS E LOTERIA</v>
      </c>
      <c r="D21" s="671">
        <f>SUMPRODUCT(--(BancoDeDados[ano pag]=$C$4),--(BancoDeDados[mês pag]=$D$4),--(BancoDeDados[GRUPO]=$C21),(BancoDeDados[TOTAL]))</f>
        <v>0</v>
      </c>
      <c r="E21" s="80">
        <f>SUMPRODUCT(--(BancoDeDados[ano pag]=$C$4),--(BancoDeDados[mês pag]=$D$4),--(BancoDeDados[DIA N]=E$6),--(BancoDeDados[GRUPO]=$C21),(BancoDeDados[TOTAL]))</f>
        <v>0</v>
      </c>
      <c r="F21" s="80">
        <f>SUMPRODUCT(--(BancoDeDados[ano pag]=$C$4),--(BancoDeDados[mês pag]=$D$4),--(BancoDeDados[DIA N]=F$6),--(BancoDeDados[GRUPO]=$C21),(BancoDeDados[TOTAL]))</f>
        <v>0</v>
      </c>
      <c r="G21" s="80">
        <f>SUMPRODUCT(--(BancoDeDados[ano pag]=$C$4),--(BancoDeDados[mês pag]=$D$4),--(BancoDeDados[DIA N]=G$6),--(BancoDeDados[GRUPO]=$C21),(BancoDeDados[TOTAL]))</f>
        <v>0</v>
      </c>
      <c r="H21" s="80">
        <f>SUMPRODUCT(--(BancoDeDados[ano pag]=$C$4),--(BancoDeDados[mês pag]=$D$4),--(BancoDeDados[DIA N]=H$6),--(BancoDeDados[GRUPO]=$C21),(BancoDeDados[TOTAL]))</f>
        <v>0</v>
      </c>
      <c r="I21" s="80">
        <f>SUMPRODUCT(--(BancoDeDados[ano pag]=$C$4),--(BancoDeDados[mês pag]=$D$4),--(BancoDeDados[DIA N]=I$6),--(BancoDeDados[GRUPO]=$C21),(BancoDeDados[TOTAL]))</f>
        <v>0</v>
      </c>
      <c r="J21" s="80">
        <f>SUMPRODUCT(--(BancoDeDados[ano pag]=$C$4),--(BancoDeDados[mês pag]=$D$4),--(BancoDeDados[DIA N]=J$6),--(BancoDeDados[GRUPO]=$C21),(BancoDeDados[TOTAL]))</f>
        <v>0</v>
      </c>
      <c r="K21" s="80">
        <f>SUMPRODUCT(--(BancoDeDados[ano pag]=$C$4),--(BancoDeDados[mês pag]=$D$4),--(BancoDeDados[DIA N]=K$6),--(BancoDeDados[GRUPO]=$C21),(BancoDeDados[TOTAL]))</f>
        <v>0</v>
      </c>
      <c r="L21" s="80">
        <f>SUMPRODUCT(--(BancoDeDados[ano pag]=$C$4),--(BancoDeDados[mês pag]=$D$4),--(BancoDeDados[DIA N]=L$6),--(BancoDeDados[GRUPO]=$C21),(BancoDeDados[TOTAL]))</f>
        <v>0</v>
      </c>
      <c r="M21" s="80">
        <f>SUMPRODUCT(--(BancoDeDados[ano pag]=$C$4),--(BancoDeDados[mês pag]=$D$4),--(BancoDeDados[DIA N]=M$6),--(BancoDeDados[GRUPO]=$C21),(BancoDeDados[TOTAL]))</f>
        <v>0</v>
      </c>
      <c r="N21" s="80">
        <f>SUMPRODUCT(--(BancoDeDados[ano pag]=$C$4),--(BancoDeDados[mês pag]=$D$4),--(BancoDeDados[DIA N]=N$6),--(BancoDeDados[GRUPO]=$C21),(BancoDeDados[TOTAL]))</f>
        <v>0</v>
      </c>
      <c r="O21" s="80">
        <f>SUMPRODUCT(--(BancoDeDados[ano pag]=$C$4),--(BancoDeDados[mês pag]=$D$4),--(BancoDeDados[DIA N]=O$6),--(BancoDeDados[GRUPO]=$C21),(BancoDeDados[TOTAL]))</f>
        <v>0</v>
      </c>
      <c r="P21" s="80">
        <f>SUMPRODUCT(--(BancoDeDados[ano pag]=$C$4),--(BancoDeDados[mês pag]=$D$4),--(BancoDeDados[DIA N]=P$6),--(BancoDeDados[GRUPO]=$C21),(BancoDeDados[TOTAL]))</f>
        <v>0</v>
      </c>
      <c r="Q21" s="80">
        <f>SUMPRODUCT(--(BancoDeDados[ano pag]=$C$4),--(BancoDeDados[mês pag]=$D$4),--(BancoDeDados[DIA N]=Q$6),--(BancoDeDados[GRUPO]=$C21),(BancoDeDados[TOTAL]))</f>
        <v>0</v>
      </c>
      <c r="R21" s="80">
        <f>SUMPRODUCT(--(BancoDeDados[ano pag]=$C$4),--(BancoDeDados[mês pag]=$D$4),--(BancoDeDados[DIA N]=R$6),--(BancoDeDados[GRUPO]=$C21),(BancoDeDados[TOTAL]))</f>
        <v>0</v>
      </c>
      <c r="S21" s="80">
        <f>SUMPRODUCT(--(BancoDeDados[ano pag]=$C$4),--(BancoDeDados[mês pag]=$D$4),--(BancoDeDados[DIA N]=S$6),--(BancoDeDados[GRUPO]=$C21),(BancoDeDados[TOTAL]))</f>
        <v>0</v>
      </c>
      <c r="T21" s="80">
        <f>SUMPRODUCT(--(BancoDeDados[ano pag]=$C$4),--(BancoDeDados[mês pag]=$D$4),--(BancoDeDados[DIA N]=T$6),--(BancoDeDados[GRUPO]=$C21),(BancoDeDados[TOTAL]))</f>
        <v>0</v>
      </c>
      <c r="U21" s="80">
        <f>SUMPRODUCT(--(BancoDeDados[ano pag]=$C$4),--(BancoDeDados[mês pag]=$D$4),--(BancoDeDados[DIA N]=U$6),--(BancoDeDados[GRUPO]=$C21),(BancoDeDados[TOTAL]))</f>
        <v>0</v>
      </c>
      <c r="V21" s="80">
        <f>SUMPRODUCT(--(BancoDeDados[ano pag]=$C$4),--(BancoDeDados[mês pag]=$D$4),--(BancoDeDados[DIA N]=V$6),--(BancoDeDados[GRUPO]=$C21),(BancoDeDados[TOTAL]))</f>
        <v>0</v>
      </c>
      <c r="W21" s="80">
        <f>SUMPRODUCT(--(BancoDeDados[ano pag]=$C$4),--(BancoDeDados[mês pag]=$D$4),--(BancoDeDados[DIA N]=W$6),--(BancoDeDados[GRUPO]=$C21),(BancoDeDados[TOTAL]))</f>
        <v>0</v>
      </c>
      <c r="X21" s="80">
        <f>SUMPRODUCT(--(BancoDeDados[ano pag]=$C$4),--(BancoDeDados[mês pag]=$D$4),--(BancoDeDados[DIA N]=X$6),--(BancoDeDados[GRUPO]=$C21),(BancoDeDados[TOTAL]))</f>
        <v>0</v>
      </c>
      <c r="Y21" s="80">
        <f>SUMPRODUCT(--(BancoDeDados[ano pag]=$C$4),--(BancoDeDados[mês pag]=$D$4),--(BancoDeDados[DIA N]=Y$6),--(BancoDeDados[GRUPO]=$C21),(BancoDeDados[TOTAL]))</f>
        <v>0</v>
      </c>
      <c r="Z21" s="80">
        <f>SUMPRODUCT(--(BancoDeDados[ano pag]=$C$4),--(BancoDeDados[mês pag]=$D$4),--(BancoDeDados[DIA N]=Z$6),--(BancoDeDados[GRUPO]=$C21),(BancoDeDados[TOTAL]))</f>
        <v>0</v>
      </c>
      <c r="AA21" s="80">
        <f>SUMPRODUCT(--(BancoDeDados[ano pag]=$C$4),--(BancoDeDados[mês pag]=$D$4),--(BancoDeDados[DIA N]=AA$6),--(BancoDeDados[GRUPO]=$C21),(BancoDeDados[TOTAL]))</f>
        <v>0</v>
      </c>
      <c r="AB21" s="80">
        <f>SUMPRODUCT(--(BancoDeDados[ano pag]=$C$4),--(BancoDeDados[mês pag]=$D$4),--(BancoDeDados[DIA N]=AB$6),--(BancoDeDados[GRUPO]=$C21),(BancoDeDados[TOTAL]))</f>
        <v>0</v>
      </c>
      <c r="AC21" s="80">
        <f>SUMPRODUCT(--(BancoDeDados[ano pag]=$C$4),--(BancoDeDados[mês pag]=$D$4),--(BancoDeDados[DIA N]=AC$6),--(BancoDeDados[GRUPO]=$C21),(BancoDeDados[TOTAL]))</f>
        <v>0</v>
      </c>
      <c r="AD21" s="80">
        <f>SUMPRODUCT(--(BancoDeDados[ano pag]=$C$4),--(BancoDeDados[mês pag]=$D$4),--(BancoDeDados[DIA N]=AD$6),--(BancoDeDados[GRUPO]=$C21),(BancoDeDados[TOTAL]))</f>
        <v>0</v>
      </c>
      <c r="AE21" s="80">
        <f>SUMPRODUCT(--(BancoDeDados[ano pag]=$C$4),--(BancoDeDados[mês pag]=$D$4),--(BancoDeDados[DIA N]=AE$6),--(BancoDeDados[GRUPO]=$C21),(BancoDeDados[TOTAL]))</f>
        <v>0</v>
      </c>
      <c r="AF21" s="80">
        <f>SUMPRODUCT(--(BancoDeDados[ano pag]=$C$4),--(BancoDeDados[mês pag]=$D$4),--(BancoDeDados[DIA N]=AF$6),--(BancoDeDados[GRUPO]=$C21),(BancoDeDados[TOTAL]))</f>
        <v>0</v>
      </c>
      <c r="AG21" s="80">
        <f>SUMPRODUCT(--(BancoDeDados[ano pag]=$C$4),--(BancoDeDados[mês pag]=$D$4),--(BancoDeDados[DIA N]=AG$6),--(BancoDeDados[GRUPO]=$C21),(BancoDeDados[TOTAL]))</f>
        <v>0</v>
      </c>
      <c r="AH21" s="80">
        <f>SUMPRODUCT(--(BancoDeDados[ano pag]=$C$4),--(BancoDeDados[mês pag]=$D$4),--(BancoDeDados[DIA N]=AH$6),--(BancoDeDados[GRUPO]=$C21),(BancoDeDados[TOTAL]))</f>
        <v>0</v>
      </c>
      <c r="AI21" s="80">
        <f>SUMPRODUCT(--(BancoDeDados[ano pag]=$C$4),--(BancoDeDados[mês pag]=$D$4),--(BancoDeDados[DIA N]=AI$6),--(BancoDeDados[GRUPO]=$C21),(BancoDeDados[TOTAL]))</f>
        <v>0</v>
      </c>
    </row>
    <row r="22" spans="1:35" ht="21" customHeight="1" x14ac:dyDescent="0.25">
      <c r="A22" s="621"/>
      <c r="C22" s="507" t="str">
        <f>AjInterno!E25</f>
        <v>PRESTAÇÃO DE SERVIÇOS</v>
      </c>
      <c r="D22" s="671">
        <f>SUMPRODUCT(--(BancoDeDados[ano pag]=$C$4),--(BancoDeDados[mês pag]=$D$4),--(BancoDeDados[GRUPO]=$C22),(BancoDeDados[TOTAL]))</f>
        <v>0</v>
      </c>
      <c r="E22" s="80">
        <f>SUMPRODUCT(--(BancoDeDados[ano pag]=$C$4),--(BancoDeDados[mês pag]=$D$4),--(BancoDeDados[DIA N]=E$6),--(BancoDeDados[GRUPO]=$C22),(BancoDeDados[TOTAL]))</f>
        <v>0</v>
      </c>
      <c r="F22" s="80">
        <f>SUMPRODUCT(--(BancoDeDados[ano pag]=$C$4),--(BancoDeDados[mês pag]=$D$4),--(BancoDeDados[DIA N]=F$6),--(BancoDeDados[GRUPO]=$C22),(BancoDeDados[TOTAL]))</f>
        <v>0</v>
      </c>
      <c r="G22" s="80">
        <f>SUMPRODUCT(--(BancoDeDados[ano pag]=$C$4),--(BancoDeDados[mês pag]=$D$4),--(BancoDeDados[DIA N]=G$6),--(BancoDeDados[GRUPO]=$C22),(BancoDeDados[TOTAL]))</f>
        <v>0</v>
      </c>
      <c r="H22" s="80">
        <f>SUMPRODUCT(--(BancoDeDados[ano pag]=$C$4),--(BancoDeDados[mês pag]=$D$4),--(BancoDeDados[DIA N]=H$6),--(BancoDeDados[GRUPO]=$C22),(BancoDeDados[TOTAL]))</f>
        <v>0</v>
      </c>
      <c r="I22" s="80">
        <f>SUMPRODUCT(--(BancoDeDados[ano pag]=$C$4),--(BancoDeDados[mês pag]=$D$4),--(BancoDeDados[DIA N]=I$6),--(BancoDeDados[GRUPO]=$C22),(BancoDeDados[TOTAL]))</f>
        <v>0</v>
      </c>
      <c r="J22" s="80">
        <f>SUMPRODUCT(--(BancoDeDados[ano pag]=$C$4),--(BancoDeDados[mês pag]=$D$4),--(BancoDeDados[DIA N]=J$6),--(BancoDeDados[GRUPO]=$C22),(BancoDeDados[TOTAL]))</f>
        <v>0</v>
      </c>
      <c r="K22" s="80">
        <f>SUMPRODUCT(--(BancoDeDados[ano pag]=$C$4),--(BancoDeDados[mês pag]=$D$4),--(BancoDeDados[DIA N]=K$6),--(BancoDeDados[GRUPO]=$C22),(BancoDeDados[TOTAL]))</f>
        <v>0</v>
      </c>
      <c r="L22" s="80">
        <f>SUMPRODUCT(--(BancoDeDados[ano pag]=$C$4),--(BancoDeDados[mês pag]=$D$4),--(BancoDeDados[DIA N]=L$6),--(BancoDeDados[GRUPO]=$C22),(BancoDeDados[TOTAL]))</f>
        <v>0</v>
      </c>
      <c r="M22" s="80">
        <f>SUMPRODUCT(--(BancoDeDados[ano pag]=$C$4),--(BancoDeDados[mês pag]=$D$4),--(BancoDeDados[DIA N]=M$6),--(BancoDeDados[GRUPO]=$C22),(BancoDeDados[TOTAL]))</f>
        <v>0</v>
      </c>
      <c r="N22" s="80">
        <f>SUMPRODUCT(--(BancoDeDados[ano pag]=$C$4),--(BancoDeDados[mês pag]=$D$4),--(BancoDeDados[DIA N]=N$6),--(BancoDeDados[GRUPO]=$C22),(BancoDeDados[TOTAL]))</f>
        <v>0</v>
      </c>
      <c r="O22" s="80">
        <f>SUMPRODUCT(--(BancoDeDados[ano pag]=$C$4),--(BancoDeDados[mês pag]=$D$4),--(BancoDeDados[DIA N]=O$6),--(BancoDeDados[GRUPO]=$C22),(BancoDeDados[TOTAL]))</f>
        <v>0</v>
      </c>
      <c r="P22" s="80">
        <f>SUMPRODUCT(--(BancoDeDados[ano pag]=$C$4),--(BancoDeDados[mês pag]=$D$4),--(BancoDeDados[DIA N]=P$6),--(BancoDeDados[GRUPO]=$C22),(BancoDeDados[TOTAL]))</f>
        <v>0</v>
      </c>
      <c r="Q22" s="80">
        <f>SUMPRODUCT(--(BancoDeDados[ano pag]=$C$4),--(BancoDeDados[mês pag]=$D$4),--(BancoDeDados[DIA N]=Q$6),--(BancoDeDados[GRUPO]=$C22),(BancoDeDados[TOTAL]))</f>
        <v>0</v>
      </c>
      <c r="R22" s="80">
        <f>SUMPRODUCT(--(BancoDeDados[ano pag]=$C$4),--(BancoDeDados[mês pag]=$D$4),--(BancoDeDados[DIA N]=R$6),--(BancoDeDados[GRUPO]=$C22),(BancoDeDados[TOTAL]))</f>
        <v>0</v>
      </c>
      <c r="S22" s="80">
        <f>SUMPRODUCT(--(BancoDeDados[ano pag]=$C$4),--(BancoDeDados[mês pag]=$D$4),--(BancoDeDados[DIA N]=S$6),--(BancoDeDados[GRUPO]=$C22),(BancoDeDados[TOTAL]))</f>
        <v>0</v>
      </c>
      <c r="T22" s="80">
        <f>SUMPRODUCT(--(BancoDeDados[ano pag]=$C$4),--(BancoDeDados[mês pag]=$D$4),--(BancoDeDados[DIA N]=T$6),--(BancoDeDados[GRUPO]=$C22),(BancoDeDados[TOTAL]))</f>
        <v>0</v>
      </c>
      <c r="U22" s="80">
        <f>SUMPRODUCT(--(BancoDeDados[ano pag]=$C$4),--(BancoDeDados[mês pag]=$D$4),--(BancoDeDados[DIA N]=U$6),--(BancoDeDados[GRUPO]=$C22),(BancoDeDados[TOTAL]))</f>
        <v>0</v>
      </c>
      <c r="V22" s="80">
        <f>SUMPRODUCT(--(BancoDeDados[ano pag]=$C$4),--(BancoDeDados[mês pag]=$D$4),--(BancoDeDados[DIA N]=V$6),--(BancoDeDados[GRUPO]=$C22),(BancoDeDados[TOTAL]))</f>
        <v>0</v>
      </c>
      <c r="W22" s="80">
        <f>SUMPRODUCT(--(BancoDeDados[ano pag]=$C$4),--(BancoDeDados[mês pag]=$D$4),--(BancoDeDados[DIA N]=W$6),--(BancoDeDados[GRUPO]=$C22),(BancoDeDados[TOTAL]))</f>
        <v>0</v>
      </c>
      <c r="X22" s="80">
        <f>SUMPRODUCT(--(BancoDeDados[ano pag]=$C$4),--(BancoDeDados[mês pag]=$D$4),--(BancoDeDados[DIA N]=X$6),--(BancoDeDados[GRUPO]=$C22),(BancoDeDados[TOTAL]))</f>
        <v>0</v>
      </c>
      <c r="Y22" s="80">
        <f>SUMPRODUCT(--(BancoDeDados[ano pag]=$C$4),--(BancoDeDados[mês pag]=$D$4),--(BancoDeDados[DIA N]=Y$6),--(BancoDeDados[GRUPO]=$C22),(BancoDeDados[TOTAL]))</f>
        <v>0</v>
      </c>
      <c r="Z22" s="80">
        <f>SUMPRODUCT(--(BancoDeDados[ano pag]=$C$4),--(BancoDeDados[mês pag]=$D$4),--(BancoDeDados[DIA N]=Z$6),--(BancoDeDados[GRUPO]=$C22),(BancoDeDados[TOTAL]))</f>
        <v>0</v>
      </c>
      <c r="AA22" s="80">
        <f>SUMPRODUCT(--(BancoDeDados[ano pag]=$C$4),--(BancoDeDados[mês pag]=$D$4),--(BancoDeDados[DIA N]=AA$6),--(BancoDeDados[GRUPO]=$C22),(BancoDeDados[TOTAL]))</f>
        <v>0</v>
      </c>
      <c r="AB22" s="80">
        <f>SUMPRODUCT(--(BancoDeDados[ano pag]=$C$4),--(BancoDeDados[mês pag]=$D$4),--(BancoDeDados[DIA N]=AB$6),--(BancoDeDados[GRUPO]=$C22),(BancoDeDados[TOTAL]))</f>
        <v>0</v>
      </c>
      <c r="AC22" s="80">
        <f>SUMPRODUCT(--(BancoDeDados[ano pag]=$C$4),--(BancoDeDados[mês pag]=$D$4),--(BancoDeDados[DIA N]=AC$6),--(BancoDeDados[GRUPO]=$C22),(BancoDeDados[TOTAL]))</f>
        <v>0</v>
      </c>
      <c r="AD22" s="80">
        <f>SUMPRODUCT(--(BancoDeDados[ano pag]=$C$4),--(BancoDeDados[mês pag]=$D$4),--(BancoDeDados[DIA N]=AD$6),--(BancoDeDados[GRUPO]=$C22),(BancoDeDados[TOTAL]))</f>
        <v>0</v>
      </c>
      <c r="AE22" s="80">
        <f>SUMPRODUCT(--(BancoDeDados[ano pag]=$C$4),--(BancoDeDados[mês pag]=$D$4),--(BancoDeDados[DIA N]=AE$6),--(BancoDeDados[GRUPO]=$C22),(BancoDeDados[TOTAL]))</f>
        <v>0</v>
      </c>
      <c r="AF22" s="80">
        <f>SUMPRODUCT(--(BancoDeDados[ano pag]=$C$4),--(BancoDeDados[mês pag]=$D$4),--(BancoDeDados[DIA N]=AF$6),--(BancoDeDados[GRUPO]=$C22),(BancoDeDados[TOTAL]))</f>
        <v>0</v>
      </c>
      <c r="AG22" s="80">
        <f>SUMPRODUCT(--(BancoDeDados[ano pag]=$C$4),--(BancoDeDados[mês pag]=$D$4),--(BancoDeDados[DIA N]=AG$6),--(BancoDeDados[GRUPO]=$C22),(BancoDeDados[TOTAL]))</f>
        <v>0</v>
      </c>
      <c r="AH22" s="80">
        <f>SUMPRODUCT(--(BancoDeDados[ano pag]=$C$4),--(BancoDeDados[mês pag]=$D$4),--(BancoDeDados[DIA N]=AH$6),--(BancoDeDados[GRUPO]=$C22),(BancoDeDados[TOTAL]))</f>
        <v>0</v>
      </c>
      <c r="AI22" s="80">
        <f>SUMPRODUCT(--(BancoDeDados[ano pag]=$C$4),--(BancoDeDados[mês pag]=$D$4),--(BancoDeDados[DIA N]=AI$6),--(BancoDeDados[GRUPO]=$C22),(BancoDeDados[TOTAL]))</f>
        <v>0</v>
      </c>
    </row>
    <row r="23" spans="1:35" ht="21" customHeight="1" x14ac:dyDescent="0.25">
      <c r="A23" s="621"/>
      <c r="C23" s="507" t="str">
        <f>AjInterno!E26</f>
        <v>AJUSTAR SALDOS</v>
      </c>
      <c r="D23" s="671">
        <f>SUMPRODUCT(--(BancoDeDados[ano pag]=$C$4),--(BancoDeDados[mês pag]=$D$4),--(BancoDeDados[GRUPO]=$C23),(BancoDeDados[TOTAL]))</f>
        <v>0</v>
      </c>
      <c r="E23" s="80">
        <f>SUMPRODUCT(--(BancoDeDados[ano pag]=$C$4),--(BancoDeDados[mês pag]=$D$4),--(BancoDeDados[DIA N]=E$6),--(BancoDeDados[GRUPO]=$C23),(BancoDeDados[TOTAL]))</f>
        <v>0</v>
      </c>
      <c r="F23" s="80">
        <f>SUMPRODUCT(--(BancoDeDados[ano pag]=$C$4),--(BancoDeDados[mês pag]=$D$4),--(BancoDeDados[DIA N]=F$6),--(BancoDeDados[GRUPO]=$C23),(BancoDeDados[TOTAL]))</f>
        <v>0</v>
      </c>
      <c r="G23" s="80">
        <f>SUMPRODUCT(--(BancoDeDados[ano pag]=$C$4),--(BancoDeDados[mês pag]=$D$4),--(BancoDeDados[DIA N]=G$6),--(BancoDeDados[GRUPO]=$C23),(BancoDeDados[TOTAL]))</f>
        <v>0</v>
      </c>
      <c r="H23" s="80">
        <f>SUMPRODUCT(--(BancoDeDados[ano pag]=$C$4),--(BancoDeDados[mês pag]=$D$4),--(BancoDeDados[DIA N]=H$6),--(BancoDeDados[GRUPO]=$C23),(BancoDeDados[TOTAL]))</f>
        <v>0</v>
      </c>
      <c r="I23" s="80">
        <f>SUMPRODUCT(--(BancoDeDados[ano pag]=$C$4),--(BancoDeDados[mês pag]=$D$4),--(BancoDeDados[DIA N]=I$6),--(BancoDeDados[GRUPO]=$C23),(BancoDeDados[TOTAL]))</f>
        <v>0</v>
      </c>
      <c r="J23" s="80">
        <f>SUMPRODUCT(--(BancoDeDados[ano pag]=$C$4),--(BancoDeDados[mês pag]=$D$4),--(BancoDeDados[DIA N]=J$6),--(BancoDeDados[GRUPO]=$C23),(BancoDeDados[TOTAL]))</f>
        <v>0</v>
      </c>
      <c r="K23" s="80">
        <f>SUMPRODUCT(--(BancoDeDados[ano pag]=$C$4),--(BancoDeDados[mês pag]=$D$4),--(BancoDeDados[DIA N]=K$6),--(BancoDeDados[GRUPO]=$C23),(BancoDeDados[TOTAL]))</f>
        <v>0</v>
      </c>
      <c r="L23" s="80">
        <f>SUMPRODUCT(--(BancoDeDados[ano pag]=$C$4),--(BancoDeDados[mês pag]=$D$4),--(BancoDeDados[DIA N]=L$6),--(BancoDeDados[GRUPO]=$C23),(BancoDeDados[TOTAL]))</f>
        <v>0</v>
      </c>
      <c r="M23" s="80">
        <f>SUMPRODUCT(--(BancoDeDados[ano pag]=$C$4),--(BancoDeDados[mês pag]=$D$4),--(BancoDeDados[DIA N]=M$6),--(BancoDeDados[GRUPO]=$C23),(BancoDeDados[TOTAL]))</f>
        <v>0</v>
      </c>
      <c r="N23" s="80">
        <f>SUMPRODUCT(--(BancoDeDados[ano pag]=$C$4),--(BancoDeDados[mês pag]=$D$4),--(BancoDeDados[DIA N]=N$6),--(BancoDeDados[GRUPO]=$C23),(BancoDeDados[TOTAL]))</f>
        <v>0</v>
      </c>
      <c r="O23" s="80">
        <f>SUMPRODUCT(--(BancoDeDados[ano pag]=$C$4),--(BancoDeDados[mês pag]=$D$4),--(BancoDeDados[DIA N]=O$6),--(BancoDeDados[GRUPO]=$C23),(BancoDeDados[TOTAL]))</f>
        <v>0</v>
      </c>
      <c r="P23" s="80">
        <f>SUMPRODUCT(--(BancoDeDados[ano pag]=$C$4),--(BancoDeDados[mês pag]=$D$4),--(BancoDeDados[DIA N]=P$6),--(BancoDeDados[GRUPO]=$C23),(BancoDeDados[TOTAL]))</f>
        <v>0</v>
      </c>
      <c r="Q23" s="80">
        <f>SUMPRODUCT(--(BancoDeDados[ano pag]=$C$4),--(BancoDeDados[mês pag]=$D$4),--(BancoDeDados[DIA N]=Q$6),--(BancoDeDados[GRUPO]=$C23),(BancoDeDados[TOTAL]))</f>
        <v>0</v>
      </c>
      <c r="R23" s="80">
        <f>SUMPRODUCT(--(BancoDeDados[ano pag]=$C$4),--(BancoDeDados[mês pag]=$D$4),--(BancoDeDados[DIA N]=R$6),--(BancoDeDados[GRUPO]=$C23),(BancoDeDados[TOTAL]))</f>
        <v>0</v>
      </c>
      <c r="S23" s="80">
        <f>SUMPRODUCT(--(BancoDeDados[ano pag]=$C$4),--(BancoDeDados[mês pag]=$D$4),--(BancoDeDados[DIA N]=S$6),--(BancoDeDados[GRUPO]=$C23),(BancoDeDados[TOTAL]))</f>
        <v>0</v>
      </c>
      <c r="T23" s="80">
        <f>SUMPRODUCT(--(BancoDeDados[ano pag]=$C$4),--(BancoDeDados[mês pag]=$D$4),--(BancoDeDados[DIA N]=T$6),--(BancoDeDados[GRUPO]=$C23),(BancoDeDados[TOTAL]))</f>
        <v>0</v>
      </c>
      <c r="U23" s="80">
        <f>SUMPRODUCT(--(BancoDeDados[ano pag]=$C$4),--(BancoDeDados[mês pag]=$D$4),--(BancoDeDados[DIA N]=U$6),--(BancoDeDados[GRUPO]=$C23),(BancoDeDados[TOTAL]))</f>
        <v>0</v>
      </c>
      <c r="V23" s="80">
        <f>SUMPRODUCT(--(BancoDeDados[ano pag]=$C$4),--(BancoDeDados[mês pag]=$D$4),--(BancoDeDados[DIA N]=V$6),--(BancoDeDados[GRUPO]=$C23),(BancoDeDados[TOTAL]))</f>
        <v>0</v>
      </c>
      <c r="W23" s="80">
        <f>SUMPRODUCT(--(BancoDeDados[ano pag]=$C$4),--(BancoDeDados[mês pag]=$D$4),--(BancoDeDados[DIA N]=W$6),--(BancoDeDados[GRUPO]=$C23),(BancoDeDados[TOTAL]))</f>
        <v>0</v>
      </c>
      <c r="X23" s="80">
        <f>SUMPRODUCT(--(BancoDeDados[ano pag]=$C$4),--(BancoDeDados[mês pag]=$D$4),--(BancoDeDados[DIA N]=X$6),--(BancoDeDados[GRUPO]=$C23),(BancoDeDados[TOTAL]))</f>
        <v>0</v>
      </c>
      <c r="Y23" s="80">
        <f>SUMPRODUCT(--(BancoDeDados[ano pag]=$C$4),--(BancoDeDados[mês pag]=$D$4),--(BancoDeDados[DIA N]=Y$6),--(BancoDeDados[GRUPO]=$C23),(BancoDeDados[TOTAL]))</f>
        <v>0</v>
      </c>
      <c r="Z23" s="80">
        <f>SUMPRODUCT(--(BancoDeDados[ano pag]=$C$4),--(BancoDeDados[mês pag]=$D$4),--(BancoDeDados[DIA N]=Z$6),--(BancoDeDados[GRUPO]=$C23),(BancoDeDados[TOTAL]))</f>
        <v>0</v>
      </c>
      <c r="AA23" s="80">
        <f>SUMPRODUCT(--(BancoDeDados[ano pag]=$C$4),--(BancoDeDados[mês pag]=$D$4),--(BancoDeDados[DIA N]=AA$6),--(BancoDeDados[GRUPO]=$C23),(BancoDeDados[TOTAL]))</f>
        <v>0</v>
      </c>
      <c r="AB23" s="80">
        <f>SUMPRODUCT(--(BancoDeDados[ano pag]=$C$4),--(BancoDeDados[mês pag]=$D$4),--(BancoDeDados[DIA N]=AB$6),--(BancoDeDados[GRUPO]=$C23),(BancoDeDados[TOTAL]))</f>
        <v>0</v>
      </c>
      <c r="AC23" s="80">
        <f>SUMPRODUCT(--(BancoDeDados[ano pag]=$C$4),--(BancoDeDados[mês pag]=$D$4),--(BancoDeDados[DIA N]=AC$6),--(BancoDeDados[GRUPO]=$C23),(BancoDeDados[TOTAL]))</f>
        <v>0</v>
      </c>
      <c r="AD23" s="80">
        <f>SUMPRODUCT(--(BancoDeDados[ano pag]=$C$4),--(BancoDeDados[mês pag]=$D$4),--(BancoDeDados[DIA N]=AD$6),--(BancoDeDados[GRUPO]=$C23),(BancoDeDados[TOTAL]))</f>
        <v>0</v>
      </c>
      <c r="AE23" s="80">
        <f>SUMPRODUCT(--(BancoDeDados[ano pag]=$C$4),--(BancoDeDados[mês pag]=$D$4),--(BancoDeDados[DIA N]=AE$6),--(BancoDeDados[GRUPO]=$C23),(BancoDeDados[TOTAL]))</f>
        <v>0</v>
      </c>
      <c r="AF23" s="80">
        <f>SUMPRODUCT(--(BancoDeDados[ano pag]=$C$4),--(BancoDeDados[mês pag]=$D$4),--(BancoDeDados[DIA N]=AF$6),--(BancoDeDados[GRUPO]=$C23),(BancoDeDados[TOTAL]))</f>
        <v>0</v>
      </c>
      <c r="AG23" s="80">
        <f>SUMPRODUCT(--(BancoDeDados[ano pag]=$C$4),--(BancoDeDados[mês pag]=$D$4),--(BancoDeDados[DIA N]=AG$6),--(BancoDeDados[GRUPO]=$C23),(BancoDeDados[TOTAL]))</f>
        <v>0</v>
      </c>
      <c r="AH23" s="80">
        <f>SUMPRODUCT(--(BancoDeDados[ano pag]=$C$4),--(BancoDeDados[mês pag]=$D$4),--(BancoDeDados[DIA N]=AH$6),--(BancoDeDados[GRUPO]=$C23),(BancoDeDados[TOTAL]))</f>
        <v>0</v>
      </c>
      <c r="AI23" s="80">
        <f>SUMPRODUCT(--(BancoDeDados[ano pag]=$C$4),--(BancoDeDados[mês pag]=$D$4),--(BancoDeDados[DIA N]=AI$6),--(BancoDeDados[GRUPO]=$C23),(BancoDeDados[TOTAL]))</f>
        <v>0</v>
      </c>
    </row>
    <row r="24" spans="1:35" ht="21" customHeight="1" x14ac:dyDescent="0.25">
      <c r="A24" s="621"/>
      <c r="C24" s="507" t="str">
        <f>AjInterno!E27</f>
        <v>OUTROS</v>
      </c>
      <c r="D24" s="671">
        <f>SUMPRODUCT(--(BancoDeDados[ano pag]=$C$4),--(BancoDeDados[mês pag]=$D$4),--(BancoDeDados[GRUPO]=$C24),(BancoDeDados[TOTAL]))</f>
        <v>0</v>
      </c>
      <c r="E24" s="80">
        <f>SUMPRODUCT(--(BancoDeDados[ano pag]=$C$4),--(BancoDeDados[mês pag]=$D$4),--(BancoDeDados[DIA N]=E$6),--(BancoDeDados[GRUPO]=$C24),(BancoDeDados[TOTAL]))</f>
        <v>0</v>
      </c>
      <c r="F24" s="80">
        <f>SUMPRODUCT(--(BancoDeDados[ano pag]=$C$4),--(BancoDeDados[mês pag]=$D$4),--(BancoDeDados[DIA N]=F$6),--(BancoDeDados[GRUPO]=$C24),(BancoDeDados[TOTAL]))</f>
        <v>0</v>
      </c>
      <c r="G24" s="80">
        <f>SUMPRODUCT(--(BancoDeDados[ano pag]=$C$4),--(BancoDeDados[mês pag]=$D$4),--(BancoDeDados[DIA N]=G$6),--(BancoDeDados[GRUPO]=$C24),(BancoDeDados[TOTAL]))</f>
        <v>0</v>
      </c>
      <c r="H24" s="80">
        <f>SUMPRODUCT(--(BancoDeDados[ano pag]=$C$4),--(BancoDeDados[mês pag]=$D$4),--(BancoDeDados[DIA N]=H$6),--(BancoDeDados[GRUPO]=$C24),(BancoDeDados[TOTAL]))</f>
        <v>0</v>
      </c>
      <c r="I24" s="80">
        <f>SUMPRODUCT(--(BancoDeDados[ano pag]=$C$4),--(BancoDeDados[mês pag]=$D$4),--(BancoDeDados[DIA N]=I$6),--(BancoDeDados[GRUPO]=$C24),(BancoDeDados[TOTAL]))</f>
        <v>0</v>
      </c>
      <c r="J24" s="80">
        <f>SUMPRODUCT(--(BancoDeDados[ano pag]=$C$4),--(BancoDeDados[mês pag]=$D$4),--(BancoDeDados[DIA N]=J$6),--(BancoDeDados[GRUPO]=$C24),(BancoDeDados[TOTAL]))</f>
        <v>0</v>
      </c>
      <c r="K24" s="80">
        <f>SUMPRODUCT(--(BancoDeDados[ano pag]=$C$4),--(BancoDeDados[mês pag]=$D$4),--(BancoDeDados[DIA N]=K$6),--(BancoDeDados[GRUPO]=$C24),(BancoDeDados[TOTAL]))</f>
        <v>0</v>
      </c>
      <c r="L24" s="80">
        <f>SUMPRODUCT(--(BancoDeDados[ano pag]=$C$4),--(BancoDeDados[mês pag]=$D$4),--(BancoDeDados[DIA N]=L$6),--(BancoDeDados[GRUPO]=$C24),(BancoDeDados[TOTAL]))</f>
        <v>0</v>
      </c>
      <c r="M24" s="80">
        <f>SUMPRODUCT(--(BancoDeDados[ano pag]=$C$4),--(BancoDeDados[mês pag]=$D$4),--(BancoDeDados[DIA N]=M$6),--(BancoDeDados[GRUPO]=$C24),(BancoDeDados[TOTAL]))</f>
        <v>0</v>
      </c>
      <c r="N24" s="80">
        <f>SUMPRODUCT(--(BancoDeDados[ano pag]=$C$4),--(BancoDeDados[mês pag]=$D$4),--(BancoDeDados[DIA N]=N$6),--(BancoDeDados[GRUPO]=$C24),(BancoDeDados[TOTAL]))</f>
        <v>0</v>
      </c>
      <c r="O24" s="80">
        <f>SUMPRODUCT(--(BancoDeDados[ano pag]=$C$4),--(BancoDeDados[mês pag]=$D$4),--(BancoDeDados[DIA N]=O$6),--(BancoDeDados[GRUPO]=$C24),(BancoDeDados[TOTAL]))</f>
        <v>0</v>
      </c>
      <c r="P24" s="80">
        <f>SUMPRODUCT(--(BancoDeDados[ano pag]=$C$4),--(BancoDeDados[mês pag]=$D$4),--(BancoDeDados[DIA N]=P$6),--(BancoDeDados[GRUPO]=$C24),(BancoDeDados[TOTAL]))</f>
        <v>0</v>
      </c>
      <c r="Q24" s="80">
        <f>SUMPRODUCT(--(BancoDeDados[ano pag]=$C$4),--(BancoDeDados[mês pag]=$D$4),--(BancoDeDados[DIA N]=Q$6),--(BancoDeDados[GRUPO]=$C24),(BancoDeDados[TOTAL]))</f>
        <v>0</v>
      </c>
      <c r="R24" s="80">
        <f>SUMPRODUCT(--(BancoDeDados[ano pag]=$C$4),--(BancoDeDados[mês pag]=$D$4),--(BancoDeDados[DIA N]=R$6),--(BancoDeDados[GRUPO]=$C24),(BancoDeDados[TOTAL]))</f>
        <v>0</v>
      </c>
      <c r="S24" s="80">
        <f>SUMPRODUCT(--(BancoDeDados[ano pag]=$C$4),--(BancoDeDados[mês pag]=$D$4),--(BancoDeDados[DIA N]=S$6),--(BancoDeDados[GRUPO]=$C24),(BancoDeDados[TOTAL]))</f>
        <v>0</v>
      </c>
      <c r="T24" s="80">
        <f>SUMPRODUCT(--(BancoDeDados[ano pag]=$C$4),--(BancoDeDados[mês pag]=$D$4),--(BancoDeDados[DIA N]=T$6),--(BancoDeDados[GRUPO]=$C24),(BancoDeDados[TOTAL]))</f>
        <v>0</v>
      </c>
      <c r="U24" s="80">
        <f>SUMPRODUCT(--(BancoDeDados[ano pag]=$C$4),--(BancoDeDados[mês pag]=$D$4),--(BancoDeDados[DIA N]=U$6),--(BancoDeDados[GRUPO]=$C24),(BancoDeDados[TOTAL]))</f>
        <v>0</v>
      </c>
      <c r="V24" s="80">
        <f>SUMPRODUCT(--(BancoDeDados[ano pag]=$C$4),--(BancoDeDados[mês pag]=$D$4),--(BancoDeDados[DIA N]=V$6),--(BancoDeDados[GRUPO]=$C24),(BancoDeDados[TOTAL]))</f>
        <v>0</v>
      </c>
      <c r="W24" s="80">
        <f>SUMPRODUCT(--(BancoDeDados[ano pag]=$C$4),--(BancoDeDados[mês pag]=$D$4),--(BancoDeDados[DIA N]=W$6),--(BancoDeDados[GRUPO]=$C24),(BancoDeDados[TOTAL]))</f>
        <v>0</v>
      </c>
      <c r="X24" s="80">
        <f>SUMPRODUCT(--(BancoDeDados[ano pag]=$C$4),--(BancoDeDados[mês pag]=$D$4),--(BancoDeDados[DIA N]=X$6),--(BancoDeDados[GRUPO]=$C24),(BancoDeDados[TOTAL]))</f>
        <v>0</v>
      </c>
      <c r="Y24" s="80">
        <f>SUMPRODUCT(--(BancoDeDados[ano pag]=$C$4),--(BancoDeDados[mês pag]=$D$4),--(BancoDeDados[DIA N]=Y$6),--(BancoDeDados[GRUPO]=$C24),(BancoDeDados[TOTAL]))</f>
        <v>0</v>
      </c>
      <c r="Z24" s="80">
        <f>SUMPRODUCT(--(BancoDeDados[ano pag]=$C$4),--(BancoDeDados[mês pag]=$D$4),--(BancoDeDados[DIA N]=Z$6),--(BancoDeDados[GRUPO]=$C24),(BancoDeDados[TOTAL]))</f>
        <v>0</v>
      </c>
      <c r="AA24" s="80">
        <f>SUMPRODUCT(--(BancoDeDados[ano pag]=$C$4),--(BancoDeDados[mês pag]=$D$4),--(BancoDeDados[DIA N]=AA$6),--(BancoDeDados[GRUPO]=$C24),(BancoDeDados[TOTAL]))</f>
        <v>0</v>
      </c>
      <c r="AB24" s="80">
        <f>SUMPRODUCT(--(BancoDeDados[ano pag]=$C$4),--(BancoDeDados[mês pag]=$D$4),--(BancoDeDados[DIA N]=AB$6),--(BancoDeDados[GRUPO]=$C24),(BancoDeDados[TOTAL]))</f>
        <v>0</v>
      </c>
      <c r="AC24" s="80">
        <f>SUMPRODUCT(--(BancoDeDados[ano pag]=$C$4),--(BancoDeDados[mês pag]=$D$4),--(BancoDeDados[DIA N]=AC$6),--(BancoDeDados[GRUPO]=$C24),(BancoDeDados[TOTAL]))</f>
        <v>0</v>
      </c>
      <c r="AD24" s="80">
        <f>SUMPRODUCT(--(BancoDeDados[ano pag]=$C$4),--(BancoDeDados[mês pag]=$D$4),--(BancoDeDados[DIA N]=AD$6),--(BancoDeDados[GRUPO]=$C24),(BancoDeDados[TOTAL]))</f>
        <v>0</v>
      </c>
      <c r="AE24" s="80">
        <f>SUMPRODUCT(--(BancoDeDados[ano pag]=$C$4),--(BancoDeDados[mês pag]=$D$4),--(BancoDeDados[DIA N]=AE$6),--(BancoDeDados[GRUPO]=$C24),(BancoDeDados[TOTAL]))</f>
        <v>0</v>
      </c>
      <c r="AF24" s="80">
        <f>SUMPRODUCT(--(BancoDeDados[ano pag]=$C$4),--(BancoDeDados[mês pag]=$D$4),--(BancoDeDados[DIA N]=AF$6),--(BancoDeDados[GRUPO]=$C24),(BancoDeDados[TOTAL]))</f>
        <v>0</v>
      </c>
      <c r="AG24" s="80">
        <f>SUMPRODUCT(--(BancoDeDados[ano pag]=$C$4),--(BancoDeDados[mês pag]=$D$4),--(BancoDeDados[DIA N]=AG$6),--(BancoDeDados[GRUPO]=$C24),(BancoDeDados[TOTAL]))</f>
        <v>0</v>
      </c>
      <c r="AH24" s="80">
        <f>SUMPRODUCT(--(BancoDeDados[ano pag]=$C$4),--(BancoDeDados[mês pag]=$D$4),--(BancoDeDados[DIA N]=AH$6),--(BancoDeDados[GRUPO]=$C24),(BancoDeDados[TOTAL]))</f>
        <v>0</v>
      </c>
      <c r="AI24" s="80">
        <f>SUMPRODUCT(--(BancoDeDados[ano pag]=$C$4),--(BancoDeDados[mês pag]=$D$4),--(BancoDeDados[DIA N]=AI$6),--(BancoDeDados[GRUPO]=$C24),(BancoDeDados[TOTAL]))</f>
        <v>0</v>
      </c>
    </row>
    <row r="25" spans="1:35" ht="21" customHeight="1" x14ac:dyDescent="0.25">
      <c r="A25" s="621"/>
      <c r="C25" s="507" t="str">
        <f>AjInterno!E28</f>
        <v>VAZIO</v>
      </c>
      <c r="D25" s="671">
        <f>SUMPRODUCT(--(BancoDeDados[ano pag]=$C$4),--(BancoDeDados[mês pag]=$D$4),--(BancoDeDados[GRUPO]=$C25),(BancoDeDados[TOTAL]))</f>
        <v>0</v>
      </c>
      <c r="E25" s="80">
        <f>SUMPRODUCT(--(BancoDeDados[ano pag]=$C$4),--(BancoDeDados[mês pag]=$D$4),--(BancoDeDados[DIA N]=E$6),--(BancoDeDados[GRUPO]=$C25),(BancoDeDados[TOTAL]))</f>
        <v>0</v>
      </c>
      <c r="F25" s="80">
        <f>SUMPRODUCT(--(BancoDeDados[ano pag]=$C$4),--(BancoDeDados[mês pag]=$D$4),--(BancoDeDados[DIA N]=F$6),--(BancoDeDados[GRUPO]=$C25),(BancoDeDados[TOTAL]))</f>
        <v>0</v>
      </c>
      <c r="G25" s="80">
        <f>SUMPRODUCT(--(BancoDeDados[ano pag]=$C$4),--(BancoDeDados[mês pag]=$D$4),--(BancoDeDados[DIA N]=G$6),--(BancoDeDados[GRUPO]=$C25),(BancoDeDados[TOTAL]))</f>
        <v>0</v>
      </c>
      <c r="H25" s="80">
        <f>SUMPRODUCT(--(BancoDeDados[ano pag]=$C$4),--(BancoDeDados[mês pag]=$D$4),--(BancoDeDados[DIA N]=H$6),--(BancoDeDados[GRUPO]=$C25),(BancoDeDados[TOTAL]))</f>
        <v>0</v>
      </c>
      <c r="I25" s="80">
        <f>SUMPRODUCT(--(BancoDeDados[ano pag]=$C$4),--(BancoDeDados[mês pag]=$D$4),--(BancoDeDados[DIA N]=I$6),--(BancoDeDados[GRUPO]=$C25),(BancoDeDados[TOTAL]))</f>
        <v>0</v>
      </c>
      <c r="J25" s="80">
        <f>SUMPRODUCT(--(BancoDeDados[ano pag]=$C$4),--(BancoDeDados[mês pag]=$D$4),--(BancoDeDados[DIA N]=J$6),--(BancoDeDados[GRUPO]=$C25),(BancoDeDados[TOTAL]))</f>
        <v>0</v>
      </c>
      <c r="K25" s="80">
        <f>SUMPRODUCT(--(BancoDeDados[ano pag]=$C$4),--(BancoDeDados[mês pag]=$D$4),--(BancoDeDados[DIA N]=K$6),--(BancoDeDados[GRUPO]=$C25),(BancoDeDados[TOTAL]))</f>
        <v>0</v>
      </c>
      <c r="L25" s="80">
        <f>SUMPRODUCT(--(BancoDeDados[ano pag]=$C$4),--(BancoDeDados[mês pag]=$D$4),--(BancoDeDados[DIA N]=L$6),--(BancoDeDados[GRUPO]=$C25),(BancoDeDados[TOTAL]))</f>
        <v>0</v>
      </c>
      <c r="M25" s="80">
        <f>SUMPRODUCT(--(BancoDeDados[ano pag]=$C$4),--(BancoDeDados[mês pag]=$D$4),--(BancoDeDados[DIA N]=M$6),--(BancoDeDados[GRUPO]=$C25),(BancoDeDados[TOTAL]))</f>
        <v>0</v>
      </c>
      <c r="N25" s="80">
        <f>SUMPRODUCT(--(BancoDeDados[ano pag]=$C$4),--(BancoDeDados[mês pag]=$D$4),--(BancoDeDados[DIA N]=N$6),--(BancoDeDados[GRUPO]=$C25),(BancoDeDados[TOTAL]))</f>
        <v>0</v>
      </c>
      <c r="O25" s="80">
        <f>SUMPRODUCT(--(BancoDeDados[ano pag]=$C$4),--(BancoDeDados[mês pag]=$D$4),--(BancoDeDados[DIA N]=O$6),--(BancoDeDados[GRUPO]=$C25),(BancoDeDados[TOTAL]))</f>
        <v>0</v>
      </c>
      <c r="P25" s="80">
        <f>SUMPRODUCT(--(BancoDeDados[ano pag]=$C$4),--(BancoDeDados[mês pag]=$D$4),--(BancoDeDados[DIA N]=P$6),--(BancoDeDados[GRUPO]=$C25),(BancoDeDados[TOTAL]))</f>
        <v>0</v>
      </c>
      <c r="Q25" s="80">
        <f>SUMPRODUCT(--(BancoDeDados[ano pag]=$C$4),--(BancoDeDados[mês pag]=$D$4),--(BancoDeDados[DIA N]=Q$6),--(BancoDeDados[GRUPO]=$C25),(BancoDeDados[TOTAL]))</f>
        <v>0</v>
      </c>
      <c r="R25" s="80">
        <f>SUMPRODUCT(--(BancoDeDados[ano pag]=$C$4),--(BancoDeDados[mês pag]=$D$4),--(BancoDeDados[DIA N]=R$6),--(BancoDeDados[GRUPO]=$C25),(BancoDeDados[TOTAL]))</f>
        <v>0</v>
      </c>
      <c r="S25" s="80">
        <f>SUMPRODUCT(--(BancoDeDados[ano pag]=$C$4),--(BancoDeDados[mês pag]=$D$4),--(BancoDeDados[DIA N]=S$6),--(BancoDeDados[GRUPO]=$C25),(BancoDeDados[TOTAL]))</f>
        <v>0</v>
      </c>
      <c r="T25" s="80">
        <f>SUMPRODUCT(--(BancoDeDados[ano pag]=$C$4),--(BancoDeDados[mês pag]=$D$4),--(BancoDeDados[DIA N]=T$6),--(BancoDeDados[GRUPO]=$C25),(BancoDeDados[TOTAL]))</f>
        <v>0</v>
      </c>
      <c r="U25" s="80">
        <f>SUMPRODUCT(--(BancoDeDados[ano pag]=$C$4),--(BancoDeDados[mês pag]=$D$4),--(BancoDeDados[DIA N]=U$6),--(BancoDeDados[GRUPO]=$C25),(BancoDeDados[TOTAL]))</f>
        <v>0</v>
      </c>
      <c r="V25" s="80">
        <f>SUMPRODUCT(--(BancoDeDados[ano pag]=$C$4),--(BancoDeDados[mês pag]=$D$4),--(BancoDeDados[DIA N]=V$6),--(BancoDeDados[GRUPO]=$C25),(BancoDeDados[TOTAL]))</f>
        <v>0</v>
      </c>
      <c r="W25" s="80">
        <f>SUMPRODUCT(--(BancoDeDados[ano pag]=$C$4),--(BancoDeDados[mês pag]=$D$4),--(BancoDeDados[DIA N]=W$6),--(BancoDeDados[GRUPO]=$C25),(BancoDeDados[TOTAL]))</f>
        <v>0</v>
      </c>
      <c r="X25" s="80">
        <f>SUMPRODUCT(--(BancoDeDados[ano pag]=$C$4),--(BancoDeDados[mês pag]=$D$4),--(BancoDeDados[DIA N]=X$6),--(BancoDeDados[GRUPO]=$C25),(BancoDeDados[TOTAL]))</f>
        <v>0</v>
      </c>
      <c r="Y25" s="80">
        <f>SUMPRODUCT(--(BancoDeDados[ano pag]=$C$4),--(BancoDeDados[mês pag]=$D$4),--(BancoDeDados[DIA N]=Y$6),--(BancoDeDados[GRUPO]=$C25),(BancoDeDados[TOTAL]))</f>
        <v>0</v>
      </c>
      <c r="Z25" s="80">
        <f>SUMPRODUCT(--(BancoDeDados[ano pag]=$C$4),--(BancoDeDados[mês pag]=$D$4),--(BancoDeDados[DIA N]=Z$6),--(BancoDeDados[GRUPO]=$C25),(BancoDeDados[TOTAL]))</f>
        <v>0</v>
      </c>
      <c r="AA25" s="80">
        <f>SUMPRODUCT(--(BancoDeDados[ano pag]=$C$4),--(BancoDeDados[mês pag]=$D$4),--(BancoDeDados[DIA N]=AA$6),--(BancoDeDados[GRUPO]=$C25),(BancoDeDados[TOTAL]))</f>
        <v>0</v>
      </c>
      <c r="AB25" s="80">
        <f>SUMPRODUCT(--(BancoDeDados[ano pag]=$C$4),--(BancoDeDados[mês pag]=$D$4),--(BancoDeDados[DIA N]=AB$6),--(BancoDeDados[GRUPO]=$C25),(BancoDeDados[TOTAL]))</f>
        <v>0</v>
      </c>
      <c r="AC25" s="80">
        <f>SUMPRODUCT(--(BancoDeDados[ano pag]=$C$4),--(BancoDeDados[mês pag]=$D$4),--(BancoDeDados[DIA N]=AC$6),--(BancoDeDados[GRUPO]=$C25),(BancoDeDados[TOTAL]))</f>
        <v>0</v>
      </c>
      <c r="AD25" s="80">
        <f>SUMPRODUCT(--(BancoDeDados[ano pag]=$C$4),--(BancoDeDados[mês pag]=$D$4),--(BancoDeDados[DIA N]=AD$6),--(BancoDeDados[GRUPO]=$C25),(BancoDeDados[TOTAL]))</f>
        <v>0</v>
      </c>
      <c r="AE25" s="80">
        <f>SUMPRODUCT(--(BancoDeDados[ano pag]=$C$4),--(BancoDeDados[mês pag]=$D$4),--(BancoDeDados[DIA N]=AE$6),--(BancoDeDados[GRUPO]=$C25),(BancoDeDados[TOTAL]))</f>
        <v>0</v>
      </c>
      <c r="AF25" s="80">
        <f>SUMPRODUCT(--(BancoDeDados[ano pag]=$C$4),--(BancoDeDados[mês pag]=$D$4),--(BancoDeDados[DIA N]=AF$6),--(BancoDeDados[GRUPO]=$C25),(BancoDeDados[TOTAL]))</f>
        <v>0</v>
      </c>
      <c r="AG25" s="80">
        <f>SUMPRODUCT(--(BancoDeDados[ano pag]=$C$4),--(BancoDeDados[mês pag]=$D$4),--(BancoDeDados[DIA N]=AG$6),--(BancoDeDados[GRUPO]=$C25),(BancoDeDados[TOTAL]))</f>
        <v>0</v>
      </c>
      <c r="AH25" s="80">
        <f>SUMPRODUCT(--(BancoDeDados[ano pag]=$C$4),--(BancoDeDados[mês pag]=$D$4),--(BancoDeDados[DIA N]=AH$6),--(BancoDeDados[GRUPO]=$C25),(BancoDeDados[TOTAL]))</f>
        <v>0</v>
      </c>
      <c r="AI25" s="80">
        <f>SUMPRODUCT(--(BancoDeDados[ano pag]=$C$4),--(BancoDeDados[mês pag]=$D$4),--(BancoDeDados[DIA N]=AI$6),--(BancoDeDados[GRUPO]=$C25),(BancoDeDados[TOTAL]))</f>
        <v>0</v>
      </c>
    </row>
    <row r="26" spans="1:35" ht="21" customHeight="1" x14ac:dyDescent="0.25">
      <c r="A26" s="621"/>
      <c r="C26" s="507" t="str">
        <f>AjInterno!E29</f>
        <v>VAZIO</v>
      </c>
      <c r="D26" s="671">
        <f>SUMPRODUCT(--(BancoDeDados[ano pag]=$C$4),--(BancoDeDados[mês pag]=$D$4),--(BancoDeDados[GRUPO]=$C26),(BancoDeDados[TOTAL]))</f>
        <v>0</v>
      </c>
      <c r="E26" s="80">
        <f>SUMPRODUCT(--(BancoDeDados[ano pag]=$C$4),--(BancoDeDados[mês pag]=$D$4),--(BancoDeDados[DIA N]=E$6),--(BancoDeDados[GRUPO]=$C26),(BancoDeDados[TOTAL]))</f>
        <v>0</v>
      </c>
      <c r="F26" s="80">
        <f>SUMPRODUCT(--(BancoDeDados[ano pag]=$C$4),--(BancoDeDados[mês pag]=$D$4),--(BancoDeDados[DIA N]=F$6),--(BancoDeDados[GRUPO]=$C26),(BancoDeDados[TOTAL]))</f>
        <v>0</v>
      </c>
      <c r="G26" s="80">
        <f>SUMPRODUCT(--(BancoDeDados[ano pag]=$C$4),--(BancoDeDados[mês pag]=$D$4),--(BancoDeDados[DIA N]=G$6),--(BancoDeDados[GRUPO]=$C26),(BancoDeDados[TOTAL]))</f>
        <v>0</v>
      </c>
      <c r="H26" s="80">
        <f>SUMPRODUCT(--(BancoDeDados[ano pag]=$C$4),--(BancoDeDados[mês pag]=$D$4),--(BancoDeDados[DIA N]=H$6),--(BancoDeDados[GRUPO]=$C26),(BancoDeDados[TOTAL]))</f>
        <v>0</v>
      </c>
      <c r="I26" s="80">
        <f>SUMPRODUCT(--(BancoDeDados[ano pag]=$C$4),--(BancoDeDados[mês pag]=$D$4),--(BancoDeDados[DIA N]=I$6),--(BancoDeDados[GRUPO]=$C26),(BancoDeDados[TOTAL]))</f>
        <v>0</v>
      </c>
      <c r="J26" s="80">
        <f>SUMPRODUCT(--(BancoDeDados[ano pag]=$C$4),--(BancoDeDados[mês pag]=$D$4),--(BancoDeDados[DIA N]=J$6),--(BancoDeDados[GRUPO]=$C26),(BancoDeDados[TOTAL]))</f>
        <v>0</v>
      </c>
      <c r="K26" s="80">
        <f>SUMPRODUCT(--(BancoDeDados[ano pag]=$C$4),--(BancoDeDados[mês pag]=$D$4),--(BancoDeDados[DIA N]=K$6),--(BancoDeDados[GRUPO]=$C26),(BancoDeDados[TOTAL]))</f>
        <v>0</v>
      </c>
      <c r="L26" s="80">
        <f>SUMPRODUCT(--(BancoDeDados[ano pag]=$C$4),--(BancoDeDados[mês pag]=$D$4),--(BancoDeDados[DIA N]=L$6),--(BancoDeDados[GRUPO]=$C26),(BancoDeDados[TOTAL]))</f>
        <v>0</v>
      </c>
      <c r="M26" s="80">
        <f>SUMPRODUCT(--(BancoDeDados[ano pag]=$C$4),--(BancoDeDados[mês pag]=$D$4),--(BancoDeDados[DIA N]=M$6),--(BancoDeDados[GRUPO]=$C26),(BancoDeDados[TOTAL]))</f>
        <v>0</v>
      </c>
      <c r="N26" s="80">
        <f>SUMPRODUCT(--(BancoDeDados[ano pag]=$C$4),--(BancoDeDados[mês pag]=$D$4),--(BancoDeDados[DIA N]=N$6),--(BancoDeDados[GRUPO]=$C26),(BancoDeDados[TOTAL]))</f>
        <v>0</v>
      </c>
      <c r="O26" s="80">
        <f>SUMPRODUCT(--(BancoDeDados[ano pag]=$C$4),--(BancoDeDados[mês pag]=$D$4),--(BancoDeDados[DIA N]=O$6),--(BancoDeDados[GRUPO]=$C26),(BancoDeDados[TOTAL]))</f>
        <v>0</v>
      </c>
      <c r="P26" s="80">
        <f>SUMPRODUCT(--(BancoDeDados[ano pag]=$C$4),--(BancoDeDados[mês pag]=$D$4),--(BancoDeDados[DIA N]=P$6),--(BancoDeDados[GRUPO]=$C26),(BancoDeDados[TOTAL]))</f>
        <v>0</v>
      </c>
      <c r="Q26" s="80">
        <f>SUMPRODUCT(--(BancoDeDados[ano pag]=$C$4),--(BancoDeDados[mês pag]=$D$4),--(BancoDeDados[DIA N]=Q$6),--(BancoDeDados[GRUPO]=$C26),(BancoDeDados[TOTAL]))</f>
        <v>0</v>
      </c>
      <c r="R26" s="80">
        <f>SUMPRODUCT(--(BancoDeDados[ano pag]=$C$4),--(BancoDeDados[mês pag]=$D$4),--(BancoDeDados[DIA N]=R$6),--(BancoDeDados[GRUPO]=$C26),(BancoDeDados[TOTAL]))</f>
        <v>0</v>
      </c>
      <c r="S26" s="80">
        <f>SUMPRODUCT(--(BancoDeDados[ano pag]=$C$4),--(BancoDeDados[mês pag]=$D$4),--(BancoDeDados[DIA N]=S$6),--(BancoDeDados[GRUPO]=$C26),(BancoDeDados[TOTAL]))</f>
        <v>0</v>
      </c>
      <c r="T26" s="80">
        <f>SUMPRODUCT(--(BancoDeDados[ano pag]=$C$4),--(BancoDeDados[mês pag]=$D$4),--(BancoDeDados[DIA N]=T$6),--(BancoDeDados[GRUPO]=$C26),(BancoDeDados[TOTAL]))</f>
        <v>0</v>
      </c>
      <c r="U26" s="80">
        <f>SUMPRODUCT(--(BancoDeDados[ano pag]=$C$4),--(BancoDeDados[mês pag]=$D$4),--(BancoDeDados[DIA N]=U$6),--(BancoDeDados[GRUPO]=$C26),(BancoDeDados[TOTAL]))</f>
        <v>0</v>
      </c>
      <c r="V26" s="80">
        <f>SUMPRODUCT(--(BancoDeDados[ano pag]=$C$4),--(BancoDeDados[mês pag]=$D$4),--(BancoDeDados[DIA N]=V$6),--(BancoDeDados[GRUPO]=$C26),(BancoDeDados[TOTAL]))</f>
        <v>0</v>
      </c>
      <c r="W26" s="80">
        <f>SUMPRODUCT(--(BancoDeDados[ano pag]=$C$4),--(BancoDeDados[mês pag]=$D$4),--(BancoDeDados[DIA N]=W$6),--(BancoDeDados[GRUPO]=$C26),(BancoDeDados[TOTAL]))</f>
        <v>0</v>
      </c>
      <c r="X26" s="80">
        <f>SUMPRODUCT(--(BancoDeDados[ano pag]=$C$4),--(BancoDeDados[mês pag]=$D$4),--(BancoDeDados[DIA N]=X$6),--(BancoDeDados[GRUPO]=$C26),(BancoDeDados[TOTAL]))</f>
        <v>0</v>
      </c>
      <c r="Y26" s="80">
        <f>SUMPRODUCT(--(BancoDeDados[ano pag]=$C$4),--(BancoDeDados[mês pag]=$D$4),--(BancoDeDados[DIA N]=Y$6),--(BancoDeDados[GRUPO]=$C26),(BancoDeDados[TOTAL]))</f>
        <v>0</v>
      </c>
      <c r="Z26" s="80">
        <f>SUMPRODUCT(--(BancoDeDados[ano pag]=$C$4),--(BancoDeDados[mês pag]=$D$4),--(BancoDeDados[DIA N]=Z$6),--(BancoDeDados[GRUPO]=$C26),(BancoDeDados[TOTAL]))</f>
        <v>0</v>
      </c>
      <c r="AA26" s="80">
        <f>SUMPRODUCT(--(BancoDeDados[ano pag]=$C$4),--(BancoDeDados[mês pag]=$D$4),--(BancoDeDados[DIA N]=AA$6),--(BancoDeDados[GRUPO]=$C26),(BancoDeDados[TOTAL]))</f>
        <v>0</v>
      </c>
      <c r="AB26" s="80">
        <f>SUMPRODUCT(--(BancoDeDados[ano pag]=$C$4),--(BancoDeDados[mês pag]=$D$4),--(BancoDeDados[DIA N]=AB$6),--(BancoDeDados[GRUPO]=$C26),(BancoDeDados[TOTAL]))</f>
        <v>0</v>
      </c>
      <c r="AC26" s="80">
        <f>SUMPRODUCT(--(BancoDeDados[ano pag]=$C$4),--(BancoDeDados[mês pag]=$D$4),--(BancoDeDados[DIA N]=AC$6),--(BancoDeDados[GRUPO]=$C26),(BancoDeDados[TOTAL]))</f>
        <v>0</v>
      </c>
      <c r="AD26" s="80">
        <f>SUMPRODUCT(--(BancoDeDados[ano pag]=$C$4),--(BancoDeDados[mês pag]=$D$4),--(BancoDeDados[DIA N]=AD$6),--(BancoDeDados[GRUPO]=$C26),(BancoDeDados[TOTAL]))</f>
        <v>0</v>
      </c>
      <c r="AE26" s="80">
        <f>SUMPRODUCT(--(BancoDeDados[ano pag]=$C$4),--(BancoDeDados[mês pag]=$D$4),--(BancoDeDados[DIA N]=AE$6),--(BancoDeDados[GRUPO]=$C26),(BancoDeDados[TOTAL]))</f>
        <v>0</v>
      </c>
      <c r="AF26" s="80">
        <f>SUMPRODUCT(--(BancoDeDados[ano pag]=$C$4),--(BancoDeDados[mês pag]=$D$4),--(BancoDeDados[DIA N]=AF$6),--(BancoDeDados[GRUPO]=$C26),(BancoDeDados[TOTAL]))</f>
        <v>0</v>
      </c>
      <c r="AG26" s="80">
        <f>SUMPRODUCT(--(BancoDeDados[ano pag]=$C$4),--(BancoDeDados[mês pag]=$D$4),--(BancoDeDados[DIA N]=AG$6),--(BancoDeDados[GRUPO]=$C26),(BancoDeDados[TOTAL]))</f>
        <v>0</v>
      </c>
      <c r="AH26" s="80">
        <f>SUMPRODUCT(--(BancoDeDados[ano pag]=$C$4),--(BancoDeDados[mês pag]=$D$4),--(BancoDeDados[DIA N]=AH$6),--(BancoDeDados[GRUPO]=$C26),(BancoDeDados[TOTAL]))</f>
        <v>0</v>
      </c>
      <c r="AI26" s="80">
        <f>SUMPRODUCT(--(BancoDeDados[ano pag]=$C$4),--(BancoDeDados[mês pag]=$D$4),--(BancoDeDados[DIA N]=AI$6),--(BancoDeDados[GRUPO]=$C26),(BancoDeDados[TOTAL]))</f>
        <v>0</v>
      </c>
    </row>
    <row r="27" spans="1:35" ht="21" customHeight="1" x14ac:dyDescent="0.25">
      <c r="A27" s="621"/>
      <c r="C27" s="507" t="str">
        <f>AjInterno!E30</f>
        <v>VAZIO</v>
      </c>
      <c r="D27" s="671">
        <f>SUMPRODUCT(--(BancoDeDados[ano pag]=$C$4),--(BancoDeDados[mês pag]=$D$4),--(BancoDeDados[GRUPO]=$C27),(BancoDeDados[TOTAL]))</f>
        <v>0</v>
      </c>
      <c r="E27" s="80">
        <f>SUMPRODUCT(--(BancoDeDados[ano pag]=$C$4),--(BancoDeDados[mês pag]=$D$4),--(BancoDeDados[DIA N]=E$6),--(BancoDeDados[GRUPO]=$C27),(BancoDeDados[TOTAL]))</f>
        <v>0</v>
      </c>
      <c r="F27" s="80">
        <f>SUMPRODUCT(--(BancoDeDados[ano pag]=$C$4),--(BancoDeDados[mês pag]=$D$4),--(BancoDeDados[DIA N]=F$6),--(BancoDeDados[GRUPO]=$C27),(BancoDeDados[TOTAL]))</f>
        <v>0</v>
      </c>
      <c r="G27" s="80">
        <f>SUMPRODUCT(--(BancoDeDados[ano pag]=$C$4),--(BancoDeDados[mês pag]=$D$4),--(BancoDeDados[DIA N]=G$6),--(BancoDeDados[GRUPO]=$C27),(BancoDeDados[TOTAL]))</f>
        <v>0</v>
      </c>
      <c r="H27" s="80">
        <f>SUMPRODUCT(--(BancoDeDados[ano pag]=$C$4),--(BancoDeDados[mês pag]=$D$4),--(BancoDeDados[DIA N]=H$6),--(BancoDeDados[GRUPO]=$C27),(BancoDeDados[TOTAL]))</f>
        <v>0</v>
      </c>
      <c r="I27" s="80">
        <f>SUMPRODUCT(--(BancoDeDados[ano pag]=$C$4),--(BancoDeDados[mês pag]=$D$4),--(BancoDeDados[DIA N]=I$6),--(BancoDeDados[GRUPO]=$C27),(BancoDeDados[TOTAL]))</f>
        <v>0</v>
      </c>
      <c r="J27" s="80">
        <f>SUMPRODUCT(--(BancoDeDados[ano pag]=$C$4),--(BancoDeDados[mês pag]=$D$4),--(BancoDeDados[DIA N]=J$6),--(BancoDeDados[GRUPO]=$C27),(BancoDeDados[TOTAL]))</f>
        <v>0</v>
      </c>
      <c r="K27" s="80">
        <f>SUMPRODUCT(--(BancoDeDados[ano pag]=$C$4),--(BancoDeDados[mês pag]=$D$4),--(BancoDeDados[DIA N]=K$6),--(BancoDeDados[GRUPO]=$C27),(BancoDeDados[TOTAL]))</f>
        <v>0</v>
      </c>
      <c r="L27" s="80">
        <f>SUMPRODUCT(--(BancoDeDados[ano pag]=$C$4),--(BancoDeDados[mês pag]=$D$4),--(BancoDeDados[DIA N]=L$6),--(BancoDeDados[GRUPO]=$C27),(BancoDeDados[TOTAL]))</f>
        <v>0</v>
      </c>
      <c r="M27" s="80">
        <f>SUMPRODUCT(--(BancoDeDados[ano pag]=$C$4),--(BancoDeDados[mês pag]=$D$4),--(BancoDeDados[DIA N]=M$6),--(BancoDeDados[GRUPO]=$C27),(BancoDeDados[TOTAL]))</f>
        <v>0</v>
      </c>
      <c r="N27" s="80">
        <f>SUMPRODUCT(--(BancoDeDados[ano pag]=$C$4),--(BancoDeDados[mês pag]=$D$4),--(BancoDeDados[DIA N]=N$6),--(BancoDeDados[GRUPO]=$C27),(BancoDeDados[TOTAL]))</f>
        <v>0</v>
      </c>
      <c r="O27" s="80">
        <f>SUMPRODUCT(--(BancoDeDados[ano pag]=$C$4),--(BancoDeDados[mês pag]=$D$4),--(BancoDeDados[DIA N]=O$6),--(BancoDeDados[GRUPO]=$C27),(BancoDeDados[TOTAL]))</f>
        <v>0</v>
      </c>
      <c r="P27" s="80">
        <f>SUMPRODUCT(--(BancoDeDados[ano pag]=$C$4),--(BancoDeDados[mês pag]=$D$4),--(BancoDeDados[DIA N]=P$6),--(BancoDeDados[GRUPO]=$C27),(BancoDeDados[TOTAL]))</f>
        <v>0</v>
      </c>
      <c r="Q27" s="80">
        <f>SUMPRODUCT(--(BancoDeDados[ano pag]=$C$4),--(BancoDeDados[mês pag]=$D$4),--(BancoDeDados[DIA N]=Q$6),--(BancoDeDados[GRUPO]=$C27),(BancoDeDados[TOTAL]))</f>
        <v>0</v>
      </c>
      <c r="R27" s="80">
        <f>SUMPRODUCT(--(BancoDeDados[ano pag]=$C$4),--(BancoDeDados[mês pag]=$D$4),--(BancoDeDados[DIA N]=R$6),--(BancoDeDados[GRUPO]=$C27),(BancoDeDados[TOTAL]))</f>
        <v>0</v>
      </c>
      <c r="S27" s="80">
        <f>SUMPRODUCT(--(BancoDeDados[ano pag]=$C$4),--(BancoDeDados[mês pag]=$D$4),--(BancoDeDados[DIA N]=S$6),--(BancoDeDados[GRUPO]=$C27),(BancoDeDados[TOTAL]))</f>
        <v>0</v>
      </c>
      <c r="T27" s="80">
        <f>SUMPRODUCT(--(BancoDeDados[ano pag]=$C$4),--(BancoDeDados[mês pag]=$D$4),--(BancoDeDados[DIA N]=T$6),--(BancoDeDados[GRUPO]=$C27),(BancoDeDados[TOTAL]))</f>
        <v>0</v>
      </c>
      <c r="U27" s="80">
        <f>SUMPRODUCT(--(BancoDeDados[ano pag]=$C$4),--(BancoDeDados[mês pag]=$D$4),--(BancoDeDados[DIA N]=U$6),--(BancoDeDados[GRUPO]=$C27),(BancoDeDados[TOTAL]))</f>
        <v>0</v>
      </c>
      <c r="V27" s="80">
        <f>SUMPRODUCT(--(BancoDeDados[ano pag]=$C$4),--(BancoDeDados[mês pag]=$D$4),--(BancoDeDados[DIA N]=V$6),--(BancoDeDados[GRUPO]=$C27),(BancoDeDados[TOTAL]))</f>
        <v>0</v>
      </c>
      <c r="W27" s="80">
        <f>SUMPRODUCT(--(BancoDeDados[ano pag]=$C$4),--(BancoDeDados[mês pag]=$D$4),--(BancoDeDados[DIA N]=W$6),--(BancoDeDados[GRUPO]=$C27),(BancoDeDados[TOTAL]))</f>
        <v>0</v>
      </c>
      <c r="X27" s="80">
        <f>SUMPRODUCT(--(BancoDeDados[ano pag]=$C$4),--(BancoDeDados[mês pag]=$D$4),--(BancoDeDados[DIA N]=X$6),--(BancoDeDados[GRUPO]=$C27),(BancoDeDados[TOTAL]))</f>
        <v>0</v>
      </c>
      <c r="Y27" s="80">
        <f>SUMPRODUCT(--(BancoDeDados[ano pag]=$C$4),--(BancoDeDados[mês pag]=$D$4),--(BancoDeDados[DIA N]=Y$6),--(BancoDeDados[GRUPO]=$C27),(BancoDeDados[TOTAL]))</f>
        <v>0</v>
      </c>
      <c r="Z27" s="80">
        <f>SUMPRODUCT(--(BancoDeDados[ano pag]=$C$4),--(BancoDeDados[mês pag]=$D$4),--(BancoDeDados[DIA N]=Z$6),--(BancoDeDados[GRUPO]=$C27),(BancoDeDados[TOTAL]))</f>
        <v>0</v>
      </c>
      <c r="AA27" s="80">
        <f>SUMPRODUCT(--(BancoDeDados[ano pag]=$C$4),--(BancoDeDados[mês pag]=$D$4),--(BancoDeDados[DIA N]=AA$6),--(BancoDeDados[GRUPO]=$C27),(BancoDeDados[TOTAL]))</f>
        <v>0</v>
      </c>
      <c r="AB27" s="80">
        <f>SUMPRODUCT(--(BancoDeDados[ano pag]=$C$4),--(BancoDeDados[mês pag]=$D$4),--(BancoDeDados[DIA N]=AB$6),--(BancoDeDados[GRUPO]=$C27),(BancoDeDados[TOTAL]))</f>
        <v>0</v>
      </c>
      <c r="AC27" s="80">
        <f>SUMPRODUCT(--(BancoDeDados[ano pag]=$C$4),--(BancoDeDados[mês pag]=$D$4),--(BancoDeDados[DIA N]=AC$6),--(BancoDeDados[GRUPO]=$C27),(BancoDeDados[TOTAL]))</f>
        <v>0</v>
      </c>
      <c r="AD27" s="80">
        <f>SUMPRODUCT(--(BancoDeDados[ano pag]=$C$4),--(BancoDeDados[mês pag]=$D$4),--(BancoDeDados[DIA N]=AD$6),--(BancoDeDados[GRUPO]=$C27),(BancoDeDados[TOTAL]))</f>
        <v>0</v>
      </c>
      <c r="AE27" s="80">
        <f>SUMPRODUCT(--(BancoDeDados[ano pag]=$C$4),--(BancoDeDados[mês pag]=$D$4),--(BancoDeDados[DIA N]=AE$6),--(BancoDeDados[GRUPO]=$C27),(BancoDeDados[TOTAL]))</f>
        <v>0</v>
      </c>
      <c r="AF27" s="80">
        <f>SUMPRODUCT(--(BancoDeDados[ano pag]=$C$4),--(BancoDeDados[mês pag]=$D$4),--(BancoDeDados[DIA N]=AF$6),--(BancoDeDados[GRUPO]=$C27),(BancoDeDados[TOTAL]))</f>
        <v>0</v>
      </c>
      <c r="AG27" s="80">
        <f>SUMPRODUCT(--(BancoDeDados[ano pag]=$C$4),--(BancoDeDados[mês pag]=$D$4),--(BancoDeDados[DIA N]=AG$6),--(BancoDeDados[GRUPO]=$C27),(BancoDeDados[TOTAL]))</f>
        <v>0</v>
      </c>
      <c r="AH27" s="80">
        <f>SUMPRODUCT(--(BancoDeDados[ano pag]=$C$4),--(BancoDeDados[mês pag]=$D$4),--(BancoDeDados[DIA N]=AH$6),--(BancoDeDados[GRUPO]=$C27),(BancoDeDados[TOTAL]))</f>
        <v>0</v>
      </c>
      <c r="AI27" s="80">
        <f>SUMPRODUCT(--(BancoDeDados[ano pag]=$C$4),--(BancoDeDados[mês pag]=$D$4),--(BancoDeDados[DIA N]=AI$6),--(BancoDeDados[GRUPO]=$C27),(BancoDeDados[TOTAL]))</f>
        <v>0</v>
      </c>
    </row>
    <row r="28" spans="1:35" ht="21" customHeight="1" x14ac:dyDescent="0.25">
      <c r="A28" s="621"/>
      <c r="C28" s="507" t="str">
        <f>AjInterno!E31</f>
        <v>VAZIO</v>
      </c>
      <c r="D28" s="671">
        <f>SUMPRODUCT(--(BancoDeDados[ano pag]=$C$4),--(BancoDeDados[mês pag]=$D$4),--(BancoDeDados[GRUPO]=$C28),(BancoDeDados[TOTAL]))</f>
        <v>0</v>
      </c>
      <c r="E28" s="80">
        <f>SUMPRODUCT(--(BancoDeDados[ano pag]=$C$4),--(BancoDeDados[mês pag]=$D$4),--(BancoDeDados[DIA N]=E$6),--(BancoDeDados[GRUPO]=$C28),(BancoDeDados[TOTAL]))</f>
        <v>0</v>
      </c>
      <c r="F28" s="80">
        <f>SUMPRODUCT(--(BancoDeDados[ano pag]=$C$4),--(BancoDeDados[mês pag]=$D$4),--(BancoDeDados[DIA N]=F$6),--(BancoDeDados[GRUPO]=$C28),(BancoDeDados[TOTAL]))</f>
        <v>0</v>
      </c>
      <c r="G28" s="80">
        <f>SUMPRODUCT(--(BancoDeDados[ano pag]=$C$4),--(BancoDeDados[mês pag]=$D$4),--(BancoDeDados[DIA N]=G$6),--(BancoDeDados[GRUPO]=$C28),(BancoDeDados[TOTAL]))</f>
        <v>0</v>
      </c>
      <c r="H28" s="80">
        <f>SUMPRODUCT(--(BancoDeDados[ano pag]=$C$4),--(BancoDeDados[mês pag]=$D$4),--(BancoDeDados[DIA N]=H$6),--(BancoDeDados[GRUPO]=$C28),(BancoDeDados[TOTAL]))</f>
        <v>0</v>
      </c>
      <c r="I28" s="80">
        <f>SUMPRODUCT(--(BancoDeDados[ano pag]=$C$4),--(BancoDeDados[mês pag]=$D$4),--(BancoDeDados[DIA N]=I$6),--(BancoDeDados[GRUPO]=$C28),(BancoDeDados[TOTAL]))</f>
        <v>0</v>
      </c>
      <c r="J28" s="80">
        <f>SUMPRODUCT(--(BancoDeDados[ano pag]=$C$4),--(BancoDeDados[mês pag]=$D$4),--(BancoDeDados[DIA N]=J$6),--(BancoDeDados[GRUPO]=$C28),(BancoDeDados[TOTAL]))</f>
        <v>0</v>
      </c>
      <c r="K28" s="80">
        <f>SUMPRODUCT(--(BancoDeDados[ano pag]=$C$4),--(BancoDeDados[mês pag]=$D$4),--(BancoDeDados[DIA N]=K$6),--(BancoDeDados[GRUPO]=$C28),(BancoDeDados[TOTAL]))</f>
        <v>0</v>
      </c>
      <c r="L28" s="80">
        <f>SUMPRODUCT(--(BancoDeDados[ano pag]=$C$4),--(BancoDeDados[mês pag]=$D$4),--(BancoDeDados[DIA N]=L$6),--(BancoDeDados[GRUPO]=$C28),(BancoDeDados[TOTAL]))</f>
        <v>0</v>
      </c>
      <c r="M28" s="80">
        <f>SUMPRODUCT(--(BancoDeDados[ano pag]=$C$4),--(BancoDeDados[mês pag]=$D$4),--(BancoDeDados[DIA N]=M$6),--(BancoDeDados[GRUPO]=$C28),(BancoDeDados[TOTAL]))</f>
        <v>0</v>
      </c>
      <c r="N28" s="80">
        <f>SUMPRODUCT(--(BancoDeDados[ano pag]=$C$4),--(BancoDeDados[mês pag]=$D$4),--(BancoDeDados[DIA N]=N$6),--(BancoDeDados[GRUPO]=$C28),(BancoDeDados[TOTAL]))</f>
        <v>0</v>
      </c>
      <c r="O28" s="80">
        <f>SUMPRODUCT(--(BancoDeDados[ano pag]=$C$4),--(BancoDeDados[mês pag]=$D$4),--(BancoDeDados[DIA N]=O$6),--(BancoDeDados[GRUPO]=$C28),(BancoDeDados[TOTAL]))</f>
        <v>0</v>
      </c>
      <c r="P28" s="80">
        <f>SUMPRODUCT(--(BancoDeDados[ano pag]=$C$4),--(BancoDeDados[mês pag]=$D$4),--(BancoDeDados[DIA N]=P$6),--(BancoDeDados[GRUPO]=$C28),(BancoDeDados[TOTAL]))</f>
        <v>0</v>
      </c>
      <c r="Q28" s="80">
        <f>SUMPRODUCT(--(BancoDeDados[ano pag]=$C$4),--(BancoDeDados[mês pag]=$D$4),--(BancoDeDados[DIA N]=Q$6),--(BancoDeDados[GRUPO]=$C28),(BancoDeDados[TOTAL]))</f>
        <v>0</v>
      </c>
      <c r="R28" s="80">
        <f>SUMPRODUCT(--(BancoDeDados[ano pag]=$C$4),--(BancoDeDados[mês pag]=$D$4),--(BancoDeDados[DIA N]=R$6),--(BancoDeDados[GRUPO]=$C28),(BancoDeDados[TOTAL]))</f>
        <v>0</v>
      </c>
      <c r="S28" s="80">
        <f>SUMPRODUCT(--(BancoDeDados[ano pag]=$C$4),--(BancoDeDados[mês pag]=$D$4),--(BancoDeDados[DIA N]=S$6),--(BancoDeDados[GRUPO]=$C28),(BancoDeDados[TOTAL]))</f>
        <v>0</v>
      </c>
      <c r="T28" s="80">
        <f>SUMPRODUCT(--(BancoDeDados[ano pag]=$C$4),--(BancoDeDados[mês pag]=$D$4),--(BancoDeDados[DIA N]=T$6),--(BancoDeDados[GRUPO]=$C28),(BancoDeDados[TOTAL]))</f>
        <v>0</v>
      </c>
      <c r="U28" s="80">
        <f>SUMPRODUCT(--(BancoDeDados[ano pag]=$C$4),--(BancoDeDados[mês pag]=$D$4),--(BancoDeDados[DIA N]=U$6),--(BancoDeDados[GRUPO]=$C28),(BancoDeDados[TOTAL]))</f>
        <v>0</v>
      </c>
      <c r="V28" s="80">
        <f>SUMPRODUCT(--(BancoDeDados[ano pag]=$C$4),--(BancoDeDados[mês pag]=$D$4),--(BancoDeDados[DIA N]=V$6),--(BancoDeDados[GRUPO]=$C28),(BancoDeDados[TOTAL]))</f>
        <v>0</v>
      </c>
      <c r="W28" s="80">
        <f>SUMPRODUCT(--(BancoDeDados[ano pag]=$C$4),--(BancoDeDados[mês pag]=$D$4),--(BancoDeDados[DIA N]=W$6),--(BancoDeDados[GRUPO]=$C28),(BancoDeDados[TOTAL]))</f>
        <v>0</v>
      </c>
      <c r="X28" s="80">
        <f>SUMPRODUCT(--(BancoDeDados[ano pag]=$C$4),--(BancoDeDados[mês pag]=$D$4),--(BancoDeDados[DIA N]=X$6),--(BancoDeDados[GRUPO]=$C28),(BancoDeDados[TOTAL]))</f>
        <v>0</v>
      </c>
      <c r="Y28" s="80">
        <f>SUMPRODUCT(--(BancoDeDados[ano pag]=$C$4),--(BancoDeDados[mês pag]=$D$4),--(BancoDeDados[DIA N]=Y$6),--(BancoDeDados[GRUPO]=$C28),(BancoDeDados[TOTAL]))</f>
        <v>0</v>
      </c>
      <c r="Z28" s="80">
        <f>SUMPRODUCT(--(BancoDeDados[ano pag]=$C$4),--(BancoDeDados[mês pag]=$D$4),--(BancoDeDados[DIA N]=Z$6),--(BancoDeDados[GRUPO]=$C28),(BancoDeDados[TOTAL]))</f>
        <v>0</v>
      </c>
      <c r="AA28" s="80">
        <f>SUMPRODUCT(--(BancoDeDados[ano pag]=$C$4),--(BancoDeDados[mês pag]=$D$4),--(BancoDeDados[DIA N]=AA$6),--(BancoDeDados[GRUPO]=$C28),(BancoDeDados[TOTAL]))</f>
        <v>0</v>
      </c>
      <c r="AB28" s="80">
        <f>SUMPRODUCT(--(BancoDeDados[ano pag]=$C$4),--(BancoDeDados[mês pag]=$D$4),--(BancoDeDados[DIA N]=AB$6),--(BancoDeDados[GRUPO]=$C28),(BancoDeDados[TOTAL]))</f>
        <v>0</v>
      </c>
      <c r="AC28" s="80">
        <f>SUMPRODUCT(--(BancoDeDados[ano pag]=$C$4),--(BancoDeDados[mês pag]=$D$4),--(BancoDeDados[DIA N]=AC$6),--(BancoDeDados[GRUPO]=$C28),(BancoDeDados[TOTAL]))</f>
        <v>0</v>
      </c>
      <c r="AD28" s="80">
        <f>SUMPRODUCT(--(BancoDeDados[ano pag]=$C$4),--(BancoDeDados[mês pag]=$D$4),--(BancoDeDados[DIA N]=AD$6),--(BancoDeDados[GRUPO]=$C28),(BancoDeDados[TOTAL]))</f>
        <v>0</v>
      </c>
      <c r="AE28" s="80">
        <f>SUMPRODUCT(--(BancoDeDados[ano pag]=$C$4),--(BancoDeDados[mês pag]=$D$4),--(BancoDeDados[DIA N]=AE$6),--(BancoDeDados[GRUPO]=$C28),(BancoDeDados[TOTAL]))</f>
        <v>0</v>
      </c>
      <c r="AF28" s="80">
        <f>SUMPRODUCT(--(BancoDeDados[ano pag]=$C$4),--(BancoDeDados[mês pag]=$D$4),--(BancoDeDados[DIA N]=AF$6),--(BancoDeDados[GRUPO]=$C28),(BancoDeDados[TOTAL]))</f>
        <v>0</v>
      </c>
      <c r="AG28" s="80">
        <f>SUMPRODUCT(--(BancoDeDados[ano pag]=$C$4),--(BancoDeDados[mês pag]=$D$4),--(BancoDeDados[DIA N]=AG$6),--(BancoDeDados[GRUPO]=$C28),(BancoDeDados[TOTAL]))</f>
        <v>0</v>
      </c>
      <c r="AH28" s="80">
        <f>SUMPRODUCT(--(BancoDeDados[ano pag]=$C$4),--(BancoDeDados[mês pag]=$D$4),--(BancoDeDados[DIA N]=AH$6),--(BancoDeDados[GRUPO]=$C28),(BancoDeDados[TOTAL]))</f>
        <v>0</v>
      </c>
      <c r="AI28" s="80">
        <f>SUMPRODUCT(--(BancoDeDados[ano pag]=$C$4),--(BancoDeDados[mês pag]=$D$4),--(BancoDeDados[DIA N]=AI$6),--(BancoDeDados[GRUPO]=$C28),(BancoDeDados[TOTAL]))</f>
        <v>0</v>
      </c>
    </row>
    <row r="29" spans="1:35" ht="21" customHeight="1" x14ac:dyDescent="0.25">
      <c r="A29" s="621"/>
      <c r="C29" s="507" t="str">
        <f>AjInterno!E32</f>
        <v>VAZIO</v>
      </c>
      <c r="D29" s="671">
        <f>SUMPRODUCT(--(BancoDeDados[ano pag]=$C$4),--(BancoDeDados[mês pag]=$D$4),--(BancoDeDados[GRUPO]=$C29),(BancoDeDados[TOTAL]))</f>
        <v>0</v>
      </c>
      <c r="E29" s="80">
        <f>SUMPRODUCT(--(BancoDeDados[ano pag]=$C$4),--(BancoDeDados[mês pag]=$D$4),--(BancoDeDados[DIA N]=E$6),--(BancoDeDados[GRUPO]=$C29),(BancoDeDados[TOTAL]))</f>
        <v>0</v>
      </c>
      <c r="F29" s="80">
        <f>SUMPRODUCT(--(BancoDeDados[ano pag]=$C$4),--(BancoDeDados[mês pag]=$D$4),--(BancoDeDados[DIA N]=F$6),--(BancoDeDados[GRUPO]=$C29),(BancoDeDados[TOTAL]))</f>
        <v>0</v>
      </c>
      <c r="G29" s="80">
        <f>SUMPRODUCT(--(BancoDeDados[ano pag]=$C$4),--(BancoDeDados[mês pag]=$D$4),--(BancoDeDados[DIA N]=G$6),--(BancoDeDados[GRUPO]=$C29),(BancoDeDados[TOTAL]))</f>
        <v>0</v>
      </c>
      <c r="H29" s="80">
        <f>SUMPRODUCT(--(BancoDeDados[ano pag]=$C$4),--(BancoDeDados[mês pag]=$D$4),--(BancoDeDados[DIA N]=H$6),--(BancoDeDados[GRUPO]=$C29),(BancoDeDados[TOTAL]))</f>
        <v>0</v>
      </c>
      <c r="I29" s="80">
        <f>SUMPRODUCT(--(BancoDeDados[ano pag]=$C$4),--(BancoDeDados[mês pag]=$D$4),--(BancoDeDados[DIA N]=I$6),--(BancoDeDados[GRUPO]=$C29),(BancoDeDados[TOTAL]))</f>
        <v>0</v>
      </c>
      <c r="J29" s="80">
        <f>SUMPRODUCT(--(BancoDeDados[ano pag]=$C$4),--(BancoDeDados[mês pag]=$D$4),--(BancoDeDados[DIA N]=J$6),--(BancoDeDados[GRUPO]=$C29),(BancoDeDados[TOTAL]))</f>
        <v>0</v>
      </c>
      <c r="K29" s="80">
        <f>SUMPRODUCT(--(BancoDeDados[ano pag]=$C$4),--(BancoDeDados[mês pag]=$D$4),--(BancoDeDados[DIA N]=K$6),--(BancoDeDados[GRUPO]=$C29),(BancoDeDados[TOTAL]))</f>
        <v>0</v>
      </c>
      <c r="L29" s="80">
        <f>SUMPRODUCT(--(BancoDeDados[ano pag]=$C$4),--(BancoDeDados[mês pag]=$D$4),--(BancoDeDados[DIA N]=L$6),--(BancoDeDados[GRUPO]=$C29),(BancoDeDados[TOTAL]))</f>
        <v>0</v>
      </c>
      <c r="M29" s="80">
        <f>SUMPRODUCT(--(BancoDeDados[ano pag]=$C$4),--(BancoDeDados[mês pag]=$D$4),--(BancoDeDados[DIA N]=M$6),--(BancoDeDados[GRUPO]=$C29),(BancoDeDados[TOTAL]))</f>
        <v>0</v>
      </c>
      <c r="N29" s="80">
        <f>SUMPRODUCT(--(BancoDeDados[ano pag]=$C$4),--(BancoDeDados[mês pag]=$D$4),--(BancoDeDados[DIA N]=N$6),--(BancoDeDados[GRUPO]=$C29),(BancoDeDados[TOTAL]))</f>
        <v>0</v>
      </c>
      <c r="O29" s="80">
        <f>SUMPRODUCT(--(BancoDeDados[ano pag]=$C$4),--(BancoDeDados[mês pag]=$D$4),--(BancoDeDados[DIA N]=O$6),--(BancoDeDados[GRUPO]=$C29),(BancoDeDados[TOTAL]))</f>
        <v>0</v>
      </c>
      <c r="P29" s="80">
        <f>SUMPRODUCT(--(BancoDeDados[ano pag]=$C$4),--(BancoDeDados[mês pag]=$D$4),--(BancoDeDados[DIA N]=P$6),--(BancoDeDados[GRUPO]=$C29),(BancoDeDados[TOTAL]))</f>
        <v>0</v>
      </c>
      <c r="Q29" s="80">
        <f>SUMPRODUCT(--(BancoDeDados[ano pag]=$C$4),--(BancoDeDados[mês pag]=$D$4),--(BancoDeDados[DIA N]=Q$6),--(BancoDeDados[GRUPO]=$C29),(BancoDeDados[TOTAL]))</f>
        <v>0</v>
      </c>
      <c r="R29" s="80">
        <f>SUMPRODUCT(--(BancoDeDados[ano pag]=$C$4),--(BancoDeDados[mês pag]=$D$4),--(BancoDeDados[DIA N]=R$6),--(BancoDeDados[GRUPO]=$C29),(BancoDeDados[TOTAL]))</f>
        <v>0</v>
      </c>
      <c r="S29" s="80">
        <f>SUMPRODUCT(--(BancoDeDados[ano pag]=$C$4),--(BancoDeDados[mês pag]=$D$4),--(BancoDeDados[DIA N]=S$6),--(BancoDeDados[GRUPO]=$C29),(BancoDeDados[TOTAL]))</f>
        <v>0</v>
      </c>
      <c r="T29" s="80">
        <f>SUMPRODUCT(--(BancoDeDados[ano pag]=$C$4),--(BancoDeDados[mês pag]=$D$4),--(BancoDeDados[DIA N]=T$6),--(BancoDeDados[GRUPO]=$C29),(BancoDeDados[TOTAL]))</f>
        <v>0</v>
      </c>
      <c r="U29" s="80">
        <f>SUMPRODUCT(--(BancoDeDados[ano pag]=$C$4),--(BancoDeDados[mês pag]=$D$4),--(BancoDeDados[DIA N]=U$6),--(BancoDeDados[GRUPO]=$C29),(BancoDeDados[TOTAL]))</f>
        <v>0</v>
      </c>
      <c r="V29" s="80">
        <f>SUMPRODUCT(--(BancoDeDados[ano pag]=$C$4),--(BancoDeDados[mês pag]=$D$4),--(BancoDeDados[DIA N]=V$6),--(BancoDeDados[GRUPO]=$C29),(BancoDeDados[TOTAL]))</f>
        <v>0</v>
      </c>
      <c r="W29" s="80">
        <f>SUMPRODUCT(--(BancoDeDados[ano pag]=$C$4),--(BancoDeDados[mês pag]=$D$4),--(BancoDeDados[DIA N]=W$6),--(BancoDeDados[GRUPO]=$C29),(BancoDeDados[TOTAL]))</f>
        <v>0</v>
      </c>
      <c r="X29" s="80">
        <f>SUMPRODUCT(--(BancoDeDados[ano pag]=$C$4),--(BancoDeDados[mês pag]=$D$4),--(BancoDeDados[DIA N]=X$6),--(BancoDeDados[GRUPO]=$C29),(BancoDeDados[TOTAL]))</f>
        <v>0</v>
      </c>
      <c r="Y29" s="80">
        <f>SUMPRODUCT(--(BancoDeDados[ano pag]=$C$4),--(BancoDeDados[mês pag]=$D$4),--(BancoDeDados[DIA N]=Y$6),--(BancoDeDados[GRUPO]=$C29),(BancoDeDados[TOTAL]))</f>
        <v>0</v>
      </c>
      <c r="Z29" s="80">
        <f>SUMPRODUCT(--(BancoDeDados[ano pag]=$C$4),--(BancoDeDados[mês pag]=$D$4),--(BancoDeDados[DIA N]=Z$6),--(BancoDeDados[GRUPO]=$C29),(BancoDeDados[TOTAL]))</f>
        <v>0</v>
      </c>
      <c r="AA29" s="80">
        <f>SUMPRODUCT(--(BancoDeDados[ano pag]=$C$4),--(BancoDeDados[mês pag]=$D$4),--(BancoDeDados[DIA N]=AA$6),--(BancoDeDados[GRUPO]=$C29),(BancoDeDados[TOTAL]))</f>
        <v>0</v>
      </c>
      <c r="AB29" s="80">
        <f>SUMPRODUCT(--(BancoDeDados[ano pag]=$C$4),--(BancoDeDados[mês pag]=$D$4),--(BancoDeDados[DIA N]=AB$6),--(BancoDeDados[GRUPO]=$C29),(BancoDeDados[TOTAL]))</f>
        <v>0</v>
      </c>
      <c r="AC29" s="80">
        <f>SUMPRODUCT(--(BancoDeDados[ano pag]=$C$4),--(BancoDeDados[mês pag]=$D$4),--(BancoDeDados[DIA N]=AC$6),--(BancoDeDados[GRUPO]=$C29),(BancoDeDados[TOTAL]))</f>
        <v>0</v>
      </c>
      <c r="AD29" s="80">
        <f>SUMPRODUCT(--(BancoDeDados[ano pag]=$C$4),--(BancoDeDados[mês pag]=$D$4),--(BancoDeDados[DIA N]=AD$6),--(BancoDeDados[GRUPO]=$C29),(BancoDeDados[TOTAL]))</f>
        <v>0</v>
      </c>
      <c r="AE29" s="80">
        <f>SUMPRODUCT(--(BancoDeDados[ano pag]=$C$4),--(BancoDeDados[mês pag]=$D$4),--(BancoDeDados[DIA N]=AE$6),--(BancoDeDados[GRUPO]=$C29),(BancoDeDados[TOTAL]))</f>
        <v>0</v>
      </c>
      <c r="AF29" s="80">
        <f>SUMPRODUCT(--(BancoDeDados[ano pag]=$C$4),--(BancoDeDados[mês pag]=$D$4),--(BancoDeDados[DIA N]=AF$6),--(BancoDeDados[GRUPO]=$C29),(BancoDeDados[TOTAL]))</f>
        <v>0</v>
      </c>
      <c r="AG29" s="80">
        <f>SUMPRODUCT(--(BancoDeDados[ano pag]=$C$4),--(BancoDeDados[mês pag]=$D$4),--(BancoDeDados[DIA N]=AG$6),--(BancoDeDados[GRUPO]=$C29),(BancoDeDados[TOTAL]))</f>
        <v>0</v>
      </c>
      <c r="AH29" s="80">
        <f>SUMPRODUCT(--(BancoDeDados[ano pag]=$C$4),--(BancoDeDados[mês pag]=$D$4),--(BancoDeDados[DIA N]=AH$6),--(BancoDeDados[GRUPO]=$C29),(BancoDeDados[TOTAL]))</f>
        <v>0</v>
      </c>
      <c r="AI29" s="80">
        <f>SUMPRODUCT(--(BancoDeDados[ano pag]=$C$4),--(BancoDeDados[mês pag]=$D$4),--(BancoDeDados[DIA N]=AI$6),--(BancoDeDados[GRUPO]=$C29),(BancoDeDados[TOTAL]))</f>
        <v>0</v>
      </c>
    </row>
    <row r="30" spans="1:35" ht="21" customHeight="1" x14ac:dyDescent="0.25">
      <c r="A30" s="621"/>
      <c r="C30" s="513" t="str">
        <f>AjInterno!E33</f>
        <v>VAZIO</v>
      </c>
      <c r="D30" s="672">
        <f>SUMPRODUCT(--(BancoDeDados[ano pag]=$C$4),--(BancoDeDados[mês pag]=$D$4),--(BancoDeDados[GRUPO]=$C30),(BancoDeDados[TOTAL]))</f>
        <v>0</v>
      </c>
      <c r="E30" s="80">
        <f>SUMPRODUCT(--(BancoDeDados[ano pag]=$C$4),--(BancoDeDados[mês pag]=$D$4),--(BancoDeDados[DIA N]=E$6),--(BancoDeDados[GRUPO]=$C30),(BancoDeDados[TOTAL]))</f>
        <v>0</v>
      </c>
      <c r="F30" s="80">
        <f>SUMPRODUCT(--(BancoDeDados[ano pag]=$C$4),--(BancoDeDados[mês pag]=$D$4),--(BancoDeDados[DIA N]=F$6),--(BancoDeDados[GRUPO]=$C30),(BancoDeDados[TOTAL]))</f>
        <v>0</v>
      </c>
      <c r="G30" s="80">
        <f>SUMPRODUCT(--(BancoDeDados[ano pag]=$C$4),--(BancoDeDados[mês pag]=$D$4),--(BancoDeDados[DIA N]=G$6),--(BancoDeDados[GRUPO]=$C30),(BancoDeDados[TOTAL]))</f>
        <v>0</v>
      </c>
      <c r="H30" s="80">
        <f>SUMPRODUCT(--(BancoDeDados[ano pag]=$C$4),--(BancoDeDados[mês pag]=$D$4),--(BancoDeDados[DIA N]=H$6),--(BancoDeDados[GRUPO]=$C30),(BancoDeDados[TOTAL]))</f>
        <v>0</v>
      </c>
      <c r="I30" s="80">
        <f>SUMPRODUCT(--(BancoDeDados[ano pag]=$C$4),--(BancoDeDados[mês pag]=$D$4),--(BancoDeDados[DIA N]=I$6),--(BancoDeDados[GRUPO]=$C30),(BancoDeDados[TOTAL]))</f>
        <v>0</v>
      </c>
      <c r="J30" s="80">
        <f>SUMPRODUCT(--(BancoDeDados[ano pag]=$C$4),--(BancoDeDados[mês pag]=$D$4),--(BancoDeDados[DIA N]=J$6),--(BancoDeDados[GRUPO]=$C30),(BancoDeDados[TOTAL]))</f>
        <v>0</v>
      </c>
      <c r="K30" s="80">
        <f>SUMPRODUCT(--(BancoDeDados[ano pag]=$C$4),--(BancoDeDados[mês pag]=$D$4),--(BancoDeDados[DIA N]=K$6),--(BancoDeDados[GRUPO]=$C30),(BancoDeDados[TOTAL]))</f>
        <v>0</v>
      </c>
      <c r="L30" s="80">
        <f>SUMPRODUCT(--(BancoDeDados[ano pag]=$C$4),--(BancoDeDados[mês pag]=$D$4),--(BancoDeDados[DIA N]=L$6),--(BancoDeDados[GRUPO]=$C30),(BancoDeDados[TOTAL]))</f>
        <v>0</v>
      </c>
      <c r="M30" s="80">
        <f>SUMPRODUCT(--(BancoDeDados[ano pag]=$C$4),--(BancoDeDados[mês pag]=$D$4),--(BancoDeDados[DIA N]=M$6),--(BancoDeDados[GRUPO]=$C30),(BancoDeDados[TOTAL]))</f>
        <v>0</v>
      </c>
      <c r="N30" s="80">
        <f>SUMPRODUCT(--(BancoDeDados[ano pag]=$C$4),--(BancoDeDados[mês pag]=$D$4),--(BancoDeDados[DIA N]=N$6),--(BancoDeDados[GRUPO]=$C30),(BancoDeDados[TOTAL]))</f>
        <v>0</v>
      </c>
      <c r="O30" s="80">
        <f>SUMPRODUCT(--(BancoDeDados[ano pag]=$C$4),--(BancoDeDados[mês pag]=$D$4),--(BancoDeDados[DIA N]=O$6),--(BancoDeDados[GRUPO]=$C30),(BancoDeDados[TOTAL]))</f>
        <v>0</v>
      </c>
      <c r="P30" s="80">
        <f>SUMPRODUCT(--(BancoDeDados[ano pag]=$C$4),--(BancoDeDados[mês pag]=$D$4),--(BancoDeDados[DIA N]=P$6),--(BancoDeDados[GRUPO]=$C30),(BancoDeDados[TOTAL]))</f>
        <v>0</v>
      </c>
      <c r="Q30" s="80">
        <f>SUMPRODUCT(--(BancoDeDados[ano pag]=$C$4),--(BancoDeDados[mês pag]=$D$4),--(BancoDeDados[DIA N]=Q$6),--(BancoDeDados[GRUPO]=$C30),(BancoDeDados[TOTAL]))</f>
        <v>0</v>
      </c>
      <c r="R30" s="80">
        <f>SUMPRODUCT(--(BancoDeDados[ano pag]=$C$4),--(BancoDeDados[mês pag]=$D$4),--(BancoDeDados[DIA N]=R$6),--(BancoDeDados[GRUPO]=$C30),(BancoDeDados[TOTAL]))</f>
        <v>0</v>
      </c>
      <c r="S30" s="80">
        <f>SUMPRODUCT(--(BancoDeDados[ano pag]=$C$4),--(BancoDeDados[mês pag]=$D$4),--(BancoDeDados[DIA N]=S$6),--(BancoDeDados[GRUPO]=$C30),(BancoDeDados[TOTAL]))</f>
        <v>0</v>
      </c>
      <c r="T30" s="80">
        <f>SUMPRODUCT(--(BancoDeDados[ano pag]=$C$4),--(BancoDeDados[mês pag]=$D$4),--(BancoDeDados[DIA N]=T$6),--(BancoDeDados[GRUPO]=$C30),(BancoDeDados[TOTAL]))</f>
        <v>0</v>
      </c>
      <c r="U30" s="80">
        <f>SUMPRODUCT(--(BancoDeDados[ano pag]=$C$4),--(BancoDeDados[mês pag]=$D$4),--(BancoDeDados[DIA N]=U$6),--(BancoDeDados[GRUPO]=$C30),(BancoDeDados[TOTAL]))</f>
        <v>0</v>
      </c>
      <c r="V30" s="80">
        <f>SUMPRODUCT(--(BancoDeDados[ano pag]=$C$4),--(BancoDeDados[mês pag]=$D$4),--(BancoDeDados[DIA N]=V$6),--(BancoDeDados[GRUPO]=$C30),(BancoDeDados[TOTAL]))</f>
        <v>0</v>
      </c>
      <c r="W30" s="80">
        <f>SUMPRODUCT(--(BancoDeDados[ano pag]=$C$4),--(BancoDeDados[mês pag]=$D$4),--(BancoDeDados[DIA N]=W$6),--(BancoDeDados[GRUPO]=$C30),(BancoDeDados[TOTAL]))</f>
        <v>0</v>
      </c>
      <c r="X30" s="80">
        <f>SUMPRODUCT(--(BancoDeDados[ano pag]=$C$4),--(BancoDeDados[mês pag]=$D$4),--(BancoDeDados[DIA N]=X$6),--(BancoDeDados[GRUPO]=$C30),(BancoDeDados[TOTAL]))</f>
        <v>0</v>
      </c>
      <c r="Y30" s="80">
        <f>SUMPRODUCT(--(BancoDeDados[ano pag]=$C$4),--(BancoDeDados[mês pag]=$D$4),--(BancoDeDados[DIA N]=Y$6),--(BancoDeDados[GRUPO]=$C30),(BancoDeDados[TOTAL]))</f>
        <v>0</v>
      </c>
      <c r="Z30" s="80">
        <f>SUMPRODUCT(--(BancoDeDados[ano pag]=$C$4),--(BancoDeDados[mês pag]=$D$4),--(BancoDeDados[DIA N]=Z$6),--(BancoDeDados[GRUPO]=$C30),(BancoDeDados[TOTAL]))</f>
        <v>0</v>
      </c>
      <c r="AA30" s="80">
        <f>SUMPRODUCT(--(BancoDeDados[ano pag]=$C$4),--(BancoDeDados[mês pag]=$D$4),--(BancoDeDados[DIA N]=AA$6),--(BancoDeDados[GRUPO]=$C30),(BancoDeDados[TOTAL]))</f>
        <v>0</v>
      </c>
      <c r="AB30" s="80">
        <f>SUMPRODUCT(--(BancoDeDados[ano pag]=$C$4),--(BancoDeDados[mês pag]=$D$4),--(BancoDeDados[DIA N]=AB$6),--(BancoDeDados[GRUPO]=$C30),(BancoDeDados[TOTAL]))</f>
        <v>0</v>
      </c>
      <c r="AC30" s="80">
        <f>SUMPRODUCT(--(BancoDeDados[ano pag]=$C$4),--(BancoDeDados[mês pag]=$D$4),--(BancoDeDados[DIA N]=AC$6),--(BancoDeDados[GRUPO]=$C30),(BancoDeDados[TOTAL]))</f>
        <v>0</v>
      </c>
      <c r="AD30" s="80">
        <f>SUMPRODUCT(--(BancoDeDados[ano pag]=$C$4),--(BancoDeDados[mês pag]=$D$4),--(BancoDeDados[DIA N]=AD$6),--(BancoDeDados[GRUPO]=$C30),(BancoDeDados[TOTAL]))</f>
        <v>0</v>
      </c>
      <c r="AE30" s="80">
        <f>SUMPRODUCT(--(BancoDeDados[ano pag]=$C$4),--(BancoDeDados[mês pag]=$D$4),--(BancoDeDados[DIA N]=AE$6),--(BancoDeDados[GRUPO]=$C30),(BancoDeDados[TOTAL]))</f>
        <v>0</v>
      </c>
      <c r="AF30" s="80">
        <f>SUMPRODUCT(--(BancoDeDados[ano pag]=$C$4),--(BancoDeDados[mês pag]=$D$4),--(BancoDeDados[DIA N]=AF$6),--(BancoDeDados[GRUPO]=$C30),(BancoDeDados[TOTAL]))</f>
        <v>0</v>
      </c>
      <c r="AG30" s="80">
        <f>SUMPRODUCT(--(BancoDeDados[ano pag]=$C$4),--(BancoDeDados[mês pag]=$D$4),--(BancoDeDados[DIA N]=AG$6),--(BancoDeDados[GRUPO]=$C30),(BancoDeDados[TOTAL]))</f>
        <v>0</v>
      </c>
      <c r="AH30" s="80">
        <f>SUMPRODUCT(--(BancoDeDados[ano pag]=$C$4),--(BancoDeDados[mês pag]=$D$4),--(BancoDeDados[DIA N]=AH$6),--(BancoDeDados[GRUPO]=$C30),(BancoDeDados[TOTAL]))</f>
        <v>0</v>
      </c>
      <c r="AI30" s="80">
        <f>SUMPRODUCT(--(BancoDeDados[ano pag]=$C$4),--(BancoDeDados[mês pag]=$D$4),--(BancoDeDados[DIA N]=AI$6),--(BancoDeDados[GRUPO]=$C30),(BancoDeDados[TOTAL]))</f>
        <v>0</v>
      </c>
    </row>
    <row r="31" spans="1:35" ht="21" customHeight="1" x14ac:dyDescent="0.25">
      <c r="A31" s="621"/>
      <c r="C31" s="510"/>
      <c r="D31" s="511" t="s">
        <v>556</v>
      </c>
      <c r="E31" s="512">
        <f>SUM(E11:E30)</f>
        <v>0</v>
      </c>
      <c r="F31" s="512">
        <f>SUM(F11:F30)</f>
        <v>0</v>
      </c>
      <c r="G31" s="512">
        <f t="shared" ref="G31:AI31" si="0">SUM(G11:G30)</f>
        <v>0</v>
      </c>
      <c r="H31" s="512">
        <f t="shared" si="0"/>
        <v>0</v>
      </c>
      <c r="I31" s="512">
        <f t="shared" si="0"/>
        <v>0</v>
      </c>
      <c r="J31" s="512">
        <f t="shared" si="0"/>
        <v>0</v>
      </c>
      <c r="K31" s="512">
        <f t="shared" si="0"/>
        <v>0</v>
      </c>
      <c r="L31" s="512">
        <f t="shared" si="0"/>
        <v>0</v>
      </c>
      <c r="M31" s="512">
        <f t="shared" si="0"/>
        <v>0</v>
      </c>
      <c r="N31" s="512">
        <f t="shared" si="0"/>
        <v>0</v>
      </c>
      <c r="O31" s="512">
        <f t="shared" si="0"/>
        <v>0</v>
      </c>
      <c r="P31" s="512">
        <f t="shared" si="0"/>
        <v>0</v>
      </c>
      <c r="Q31" s="512">
        <f t="shared" si="0"/>
        <v>0</v>
      </c>
      <c r="R31" s="512">
        <f t="shared" si="0"/>
        <v>0</v>
      </c>
      <c r="S31" s="512">
        <f t="shared" si="0"/>
        <v>0</v>
      </c>
      <c r="T31" s="512">
        <f t="shared" si="0"/>
        <v>0</v>
      </c>
      <c r="U31" s="512">
        <f t="shared" si="0"/>
        <v>0</v>
      </c>
      <c r="V31" s="512">
        <f t="shared" si="0"/>
        <v>0</v>
      </c>
      <c r="W31" s="512">
        <f t="shared" si="0"/>
        <v>0</v>
      </c>
      <c r="X31" s="512">
        <f t="shared" si="0"/>
        <v>0</v>
      </c>
      <c r="Y31" s="512">
        <f t="shared" si="0"/>
        <v>0</v>
      </c>
      <c r="Z31" s="512">
        <f t="shared" si="0"/>
        <v>0</v>
      </c>
      <c r="AA31" s="512">
        <f t="shared" si="0"/>
        <v>0</v>
      </c>
      <c r="AB31" s="512">
        <f t="shared" si="0"/>
        <v>0</v>
      </c>
      <c r="AC31" s="512">
        <f t="shared" si="0"/>
        <v>0</v>
      </c>
      <c r="AD31" s="512">
        <f t="shared" si="0"/>
        <v>0</v>
      </c>
      <c r="AE31" s="512">
        <f t="shared" si="0"/>
        <v>0</v>
      </c>
      <c r="AF31" s="512">
        <f t="shared" si="0"/>
        <v>0</v>
      </c>
      <c r="AG31" s="512">
        <f t="shared" si="0"/>
        <v>0</v>
      </c>
      <c r="AH31" s="512">
        <f t="shared" si="0"/>
        <v>0</v>
      </c>
      <c r="AI31" s="512">
        <f t="shared" si="0"/>
        <v>0</v>
      </c>
    </row>
    <row r="32" spans="1:35" ht="21" customHeight="1" x14ac:dyDescent="0.25">
      <c r="A32" s="6"/>
    </row>
    <row r="33" spans="1:1" ht="21" customHeight="1" x14ac:dyDescent="0.25">
      <c r="A33" s="6"/>
    </row>
    <row r="34" spans="1:1" ht="21" customHeight="1" x14ac:dyDescent="0.25">
      <c r="A34" s="6"/>
    </row>
    <row r="35" spans="1:1" ht="21" customHeight="1" x14ac:dyDescent="0.25">
      <c r="A35" s="6"/>
    </row>
  </sheetData>
  <mergeCells count="1">
    <mergeCell ref="A1:A2"/>
  </mergeCells>
  <conditionalFormatting sqref="E11:AI3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{07A11355-F1E8-46A9-BA5D-492F45EAED46}</x14:id>
        </ext>
      </extLst>
    </cfRule>
  </conditionalFormatting>
  <hyperlinks>
    <hyperlink ref="A6" location="Ação!A1" display="Ação" xr:uid="{00000000-0004-0000-2C00-000000000000}"/>
    <hyperlink ref="A7" location="Resultado!A1" display="Resultado" xr:uid="{00000000-0004-0000-2C00-000001000000}"/>
    <hyperlink ref="A3" location="Menu!A1" display="Início" xr:uid="{00000000-0004-0000-2C00-000002000000}"/>
    <hyperlink ref="A5" location="Diagnostico!A1" display="Diagnóstico" xr:uid="{00000000-0004-0000-2C00-000003000000}"/>
    <hyperlink ref="A9" location="Registrar!A1" display="Registrar" xr:uid="{00000000-0004-0000-2C00-000004000000}"/>
    <hyperlink ref="A10" location="'Banco de Dados'!A1" display="Banco de dados" xr:uid="{00000000-0004-0000-2C00-000005000000}"/>
    <hyperlink ref="A12" location="Ajustes!A1" display="Ajustes" xr:uid="{00000000-0004-0000-2C00-000006000000}"/>
    <hyperlink ref="A14" location="Sobre!A1" display="Atualizar Planilha" xr:uid="{00000000-0004-0000-2C00-000007000000}"/>
    <hyperlink ref="A13" location="'Ajuda-videos'!A1" display="Ajuda e créditos" xr:uid="{00000000-0004-0000-2C00-000008000000}"/>
  </hyperlinks>
  <pageMargins left="0.51181102362204722" right="0.51181102362204722" top="0.78740157480314965" bottom="0.78740157480314965" header="0.31496062992125984" footer="0.31496062992125984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076" r:id="rId4" name="List Box 5">
              <controlPr defaultSize="0" autoLine="0" autoPict="0">
                <anchor moveWithCells="1">
                  <from>
                    <xdr:col>5</xdr:col>
                    <xdr:colOff>0</xdr:colOff>
                    <xdr:row>0</xdr:row>
                    <xdr:rowOff>38100</xdr:rowOff>
                  </from>
                  <to>
                    <xdr:col>6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77" r:id="rId5" name="Spinner 10">
              <controlPr defaultSize="0" autoPict="0">
                <anchor moveWithCells="1">
                  <from>
                    <xdr:col>2</xdr:col>
                    <xdr:colOff>9525</xdr:colOff>
                    <xdr:row>1</xdr:row>
                    <xdr:rowOff>133350</xdr:rowOff>
                  </from>
                  <to>
                    <xdr:col>2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A11355-F1E8-46A9-BA5D-492F45EAED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E11:AI30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22"/>
  <dimension ref="A1:U35"/>
  <sheetViews>
    <sheetView showGridLines="0" workbookViewId="0">
      <selection activeCell="A3" sqref="A3"/>
    </sheetView>
  </sheetViews>
  <sheetFormatPr defaultColWidth="8.85546875" defaultRowHeight="21" customHeight="1" x14ac:dyDescent="0.25"/>
  <cols>
    <col min="1" max="1" width="28" style="4" customWidth="1"/>
    <col min="2" max="2" width="1.7109375" customWidth="1"/>
    <col min="3" max="3" width="11.7109375" customWidth="1"/>
    <col min="4" max="4" width="9.28515625" bestFit="1" customWidth="1"/>
    <col min="16" max="16" width="11.5703125" customWidth="1"/>
    <col min="20" max="20" width="15.85546875" customWidth="1"/>
  </cols>
  <sheetData>
    <row r="1" spans="1:21" ht="21" customHeight="1" x14ac:dyDescent="0.35">
      <c r="A1" s="963"/>
      <c r="C1" s="111" t="s">
        <v>557</v>
      </c>
      <c r="H1" s="10"/>
    </row>
    <row r="2" spans="1:21" ht="21" customHeight="1" x14ac:dyDescent="0.25">
      <c r="A2" s="964"/>
      <c r="B2" s="606"/>
      <c r="C2" s="606"/>
      <c r="D2" s="606"/>
      <c r="E2" s="606"/>
      <c r="F2" s="606"/>
      <c r="G2" s="606"/>
      <c r="H2" s="606"/>
      <c r="I2" s="1089" t="s">
        <v>140</v>
      </c>
      <c r="J2" s="1089"/>
      <c r="K2" s="1090"/>
      <c r="L2" s="606"/>
      <c r="M2" s="606"/>
      <c r="N2" s="606"/>
      <c r="O2" s="606"/>
      <c r="P2" s="606"/>
      <c r="Q2" s="606"/>
    </row>
    <row r="3" spans="1:21" ht="21" customHeight="1" x14ac:dyDescent="0.25">
      <c r="A3" s="606" t="s">
        <v>0</v>
      </c>
      <c r="C3" s="10"/>
      <c r="D3" s="10"/>
      <c r="E3" s="10"/>
      <c r="F3" s="10"/>
      <c r="G3" s="10"/>
      <c r="H3" s="10"/>
      <c r="I3" s="1091">
        <f ca="1">SUM(H5:S5)</f>
        <v>0</v>
      </c>
      <c r="J3" s="1092"/>
      <c r="K3" s="1092"/>
      <c r="L3" s="10"/>
      <c r="M3" s="10"/>
      <c r="N3" s="10"/>
      <c r="O3" s="10"/>
      <c r="P3" s="10"/>
      <c r="Q3" s="10"/>
    </row>
    <row r="4" spans="1:21" ht="21" customHeight="1" x14ac:dyDescent="0.25">
      <c r="A4" s="606"/>
      <c r="C4" s="39" t="s">
        <v>19</v>
      </c>
      <c r="D4" s="1099">
        <v>2018</v>
      </c>
      <c r="E4" s="1100"/>
      <c r="F4" s="1100"/>
      <c r="G4" s="1101"/>
      <c r="H4" s="845" t="s">
        <v>49</v>
      </c>
      <c r="I4" s="845" t="s">
        <v>50</v>
      </c>
      <c r="J4" s="845" t="s">
        <v>51</v>
      </c>
      <c r="K4" s="845" t="s">
        <v>52</v>
      </c>
      <c r="L4" s="845" t="s">
        <v>53</v>
      </c>
      <c r="M4" s="845" t="s">
        <v>54</v>
      </c>
      <c r="N4" s="845" t="s">
        <v>55</v>
      </c>
      <c r="O4" s="845" t="s">
        <v>56</v>
      </c>
      <c r="P4" s="845" t="s">
        <v>57</v>
      </c>
      <c r="Q4" s="845" t="s">
        <v>58</v>
      </c>
      <c r="R4" s="845" t="s">
        <v>59</v>
      </c>
      <c r="S4" s="845" t="s">
        <v>60</v>
      </c>
      <c r="T4" s="84" t="s">
        <v>65</v>
      </c>
      <c r="U4" s="84" t="s">
        <v>638</v>
      </c>
    </row>
    <row r="5" spans="1:21" ht="15.75" x14ac:dyDescent="0.25">
      <c r="A5" s="548" t="s">
        <v>201</v>
      </c>
      <c r="C5" s="39" t="s">
        <v>12</v>
      </c>
      <c r="D5" s="1093" t="s">
        <v>5</v>
      </c>
      <c r="E5" s="1094"/>
      <c r="F5" s="1094"/>
      <c r="G5" s="1095"/>
      <c r="H5" s="81">
        <f ca="1">IFERROR(SUMPRODUCT(--(BancoDeDados[ano pag]=$D$4),--(BancoDeDados[mês pag]=H4),--(BancoDeDados[GRUPO]=$D$5),--(BancoDeDados[SUBGRUPO]=$D$6),--(BancoDeDados[STATUS]="Pago"),(BancoDeDados[TOTAL])),"")</f>
        <v>0</v>
      </c>
      <c r="I5" s="81">
        <f ca="1">IFERROR(SUMPRODUCT(--(BancoDeDados[ano pag]=$D$4),--(BancoDeDados[mês pag]=I4),--(BancoDeDados[GRUPO]=$D$5),--(BancoDeDados[STATUS]="Pago"),(BancoDeDados[TOTAL])),"")</f>
        <v>0</v>
      </c>
      <c r="J5" s="81">
        <f ca="1">IFERROR(SUMPRODUCT(--(BancoDeDados[ano pag]=$D$4),--(BancoDeDados[mês pag]=J4),--(BancoDeDados[GRUPO]=$D$5),--(BancoDeDados[STATUS]="Pago"),(BancoDeDados[TOTAL])),"")</f>
        <v>0</v>
      </c>
      <c r="K5" s="81">
        <f ca="1">IFERROR(SUMPRODUCT(--(BancoDeDados[ano pag]=$D$4),--(BancoDeDados[mês pag]=K4),--(BancoDeDados[GRUPO]=$D$5),--(BancoDeDados[STATUS]="Pago"),(BancoDeDados[TOTAL])),"")</f>
        <v>0</v>
      </c>
      <c r="L5" s="81">
        <f ca="1">IFERROR(SUMPRODUCT(--(BancoDeDados[ano pag]=$D$4),--(BancoDeDados[mês pag]=L4),--(BancoDeDados[GRUPO]=$D$5),--(BancoDeDados[STATUS]="Pago"),(BancoDeDados[TOTAL])),"")</f>
        <v>0</v>
      </c>
      <c r="M5" s="81">
        <f ca="1">IFERROR(SUMPRODUCT(--(BancoDeDados[ano pag]=$D$4),--(BancoDeDados[mês pag]=M4),--(BancoDeDados[GRUPO]=$D$5),--(BancoDeDados[STATUS]="Pago"),(BancoDeDados[TOTAL])),"")</f>
        <v>0</v>
      </c>
      <c r="N5" s="81">
        <f ca="1">IFERROR(SUMPRODUCT(--(BancoDeDados[ano pag]=$D$4),--(BancoDeDados[mês pag]=N4),--(BancoDeDados[GRUPO]=$D$5),--(BancoDeDados[STATUS]="Pago"),(BancoDeDados[TOTAL])),"")</f>
        <v>0</v>
      </c>
      <c r="O5" s="81">
        <f ca="1">IFERROR(SUMPRODUCT(--(BancoDeDados[ano pag]=$D$4),--(BancoDeDados[mês pag]=O4),--(BancoDeDados[GRUPO]=$D$5),--(BancoDeDados[STATUS]="Pago"),(BancoDeDados[TOTAL])),"")</f>
        <v>0</v>
      </c>
      <c r="P5" s="81">
        <f ca="1">IFERROR(SUMPRODUCT(--(BancoDeDados[ano pag]=$D$4),--(BancoDeDados[mês pag]=P4),--(BancoDeDados[GRUPO]=$D$5),--(BancoDeDados[STATUS]="Pago"),(BancoDeDados[TOTAL])),"")</f>
        <v>0</v>
      </c>
      <c r="Q5" s="81">
        <f ca="1">IFERROR(SUMPRODUCT(--(BancoDeDados[ano pag]=$D$4),--(BancoDeDados[mês pag]=Q4),--(BancoDeDados[GRUPO]=$D$5),--(BancoDeDados[STATUS]="Pago"),(BancoDeDados[TOTAL])),"")</f>
        <v>0</v>
      </c>
      <c r="R5" s="81">
        <f ca="1">IFERROR(SUMPRODUCT(--(BancoDeDados[ano pag]=$D$4),--(BancoDeDados[mês pag]=R4),--(BancoDeDados[GRUPO]=$D$5),--(BancoDeDados[STATUS]="Pago"),(BancoDeDados[TOTAL])),"")</f>
        <v>0</v>
      </c>
      <c r="S5" s="81">
        <f ca="1">IFERROR(SUMPRODUCT(--(BancoDeDados[ano pag]=$D$4),--(BancoDeDados[mês pag]=S4),--(BancoDeDados[GRUPO]=$D$5),--(BancoDeDados[STATUS]="Pago"),(BancoDeDados[TOTAL])),"")</f>
        <v>0</v>
      </c>
      <c r="T5" s="83">
        <f ca="1">SUM(H5:S5)</f>
        <v>0</v>
      </c>
      <c r="U5" s="83" t="e">
        <f ca="1">AVERAGEIF(H5:S5,"&gt;0",H5:S5)</f>
        <v>#DIV/0!</v>
      </c>
    </row>
    <row r="6" spans="1:21" ht="21" customHeight="1" x14ac:dyDescent="0.25">
      <c r="A6" s="606" t="s">
        <v>198</v>
      </c>
      <c r="C6" s="39" t="s">
        <v>13</v>
      </c>
      <c r="D6" s="1096" t="s">
        <v>7</v>
      </c>
      <c r="E6" s="1097"/>
      <c r="F6" s="1097"/>
      <c r="G6" s="1098"/>
      <c r="H6" s="81">
        <f ca="1">IFERROR(SUMPRODUCT(--(BancoDeDados[ano pag]=$D$4),--(BancoDeDados[mês pag]=H4),--(BancoDeDados[GRUPO]=$D$5),--(BancoDeDados[SUBGRUPO]=$D$6),--(BancoDeDados[STATUS]="Pago"),(BancoDeDados[TOTAL])),"")</f>
        <v>0</v>
      </c>
      <c r="I6" s="81">
        <f ca="1">IFERROR(SUMPRODUCT(--(BancoDeDados[ano pag]=$D$4),--(BancoDeDados[mês pag]=I4),--(BancoDeDados[GRUPO]=$D$5),--(BancoDeDados[SUBGRUPO]=$D$6),--(BancoDeDados[STATUS]="Pago"),(BancoDeDados[TOTAL])),"")</f>
        <v>0</v>
      </c>
      <c r="J6" s="81">
        <f ca="1">IFERROR(SUMPRODUCT(--(BancoDeDados[ano pag]=$D$4),--(BancoDeDados[mês pag]=J4),--(BancoDeDados[GRUPO]=$D$5),--(BancoDeDados[SUBGRUPO]=$D$6),--(BancoDeDados[STATUS]="Pago"),(BancoDeDados[TOTAL])),"")</f>
        <v>0</v>
      </c>
      <c r="K6" s="81">
        <f ca="1">IFERROR(SUMPRODUCT(--(BancoDeDados[ano pag]=$D$4),--(BancoDeDados[mês pag]=K4),--(BancoDeDados[GRUPO]=$D$5),--(BancoDeDados[SUBGRUPO]=$D$6),--(BancoDeDados[STATUS]="Pago"),(BancoDeDados[TOTAL])),"")</f>
        <v>0</v>
      </c>
      <c r="L6" s="81">
        <f ca="1">IFERROR(SUMPRODUCT(--(BancoDeDados[ano pag]=$D$4),--(BancoDeDados[mês pag]=L4),--(BancoDeDados[GRUPO]=$D$5),--(BancoDeDados[SUBGRUPO]=$D$6),--(BancoDeDados[STATUS]="Pago"),(BancoDeDados[TOTAL])),"")</f>
        <v>0</v>
      </c>
      <c r="M6" s="81">
        <f ca="1">IFERROR(SUMPRODUCT(--(BancoDeDados[ano pag]=$D$4),--(BancoDeDados[mês pag]=M4),--(BancoDeDados[GRUPO]=$D$5),--(BancoDeDados[SUBGRUPO]=$D$6),--(BancoDeDados[STATUS]="Pago"),(BancoDeDados[TOTAL])),"")</f>
        <v>0</v>
      </c>
      <c r="N6" s="81">
        <f ca="1">IFERROR(SUMPRODUCT(--(BancoDeDados[ano pag]=$D$4),--(BancoDeDados[mês pag]=N4),--(BancoDeDados[GRUPO]=$D$5),--(BancoDeDados[SUBGRUPO]=$D$6),--(BancoDeDados[STATUS]="Pago"),(BancoDeDados[TOTAL])),"")</f>
        <v>0</v>
      </c>
      <c r="O6" s="81">
        <f ca="1">IFERROR(SUMPRODUCT(--(BancoDeDados[ano pag]=$D$4),--(BancoDeDados[mês pag]=O4),--(BancoDeDados[GRUPO]=$D$5),--(BancoDeDados[SUBGRUPO]=$D$6),--(BancoDeDados[STATUS]="Pago"),(BancoDeDados[TOTAL])),"")</f>
        <v>0</v>
      </c>
      <c r="P6" s="81">
        <f ca="1">IFERROR(SUMPRODUCT(--(BancoDeDados[ano pag]=$D$4),--(BancoDeDados[mês pag]=P4),--(BancoDeDados[GRUPO]=$D$5),--(BancoDeDados[SUBGRUPO]=$D$6),--(BancoDeDados[STATUS]="Pago"),(BancoDeDados[TOTAL])),"")</f>
        <v>0</v>
      </c>
      <c r="Q6" s="81">
        <f ca="1">IFERROR(SUMPRODUCT(--(BancoDeDados[ano pag]=$D$4),--(BancoDeDados[mês pag]=Q4),--(BancoDeDados[GRUPO]=$D$5),--(BancoDeDados[SUBGRUPO]=$D$6),--(BancoDeDados[STATUS]="Pago"),(BancoDeDados[TOTAL])),"")</f>
        <v>0</v>
      </c>
      <c r="R6" s="81">
        <f ca="1">IFERROR(SUMPRODUCT(--(BancoDeDados[ano pag]=$D$4),--(BancoDeDados[mês pag]=R4),--(BancoDeDados[GRUPO]=$D$5),--(BancoDeDados[SUBGRUPO]=$D$6),--(BancoDeDados[STATUS]="Pago"),(BancoDeDados[TOTAL])),"")</f>
        <v>0</v>
      </c>
      <c r="S6" s="81">
        <f ca="1">IFERROR(SUMPRODUCT(--(BancoDeDados[ano pag]=$D$4),--(BancoDeDados[mês pag]=S4),--(BancoDeDados[GRUPO]=$D$5),--(BancoDeDados[SUBGRUPO]=$D$6),--(BancoDeDados[STATUS]="Pago"),(BancoDeDados[TOTAL])),"")</f>
        <v>0</v>
      </c>
      <c r="T6" s="83">
        <f ca="1">SUM(H6:S6)</f>
        <v>0</v>
      </c>
      <c r="U6" s="83" t="e">
        <f ca="1">AVERAGEIF(H6:S6,"&gt;0",H6:S6)</f>
        <v>#DIV/0!</v>
      </c>
    </row>
    <row r="7" spans="1:21" ht="21" customHeight="1" x14ac:dyDescent="0.25">
      <c r="A7" s="606" t="s">
        <v>199</v>
      </c>
      <c r="C7" s="10"/>
    </row>
    <row r="8" spans="1:21" ht="21" customHeight="1" x14ac:dyDescent="0.25">
      <c r="A8" s="606"/>
      <c r="C8" s="10"/>
      <c r="T8" s="4" t="str">
        <f>VLOOKUP(D5,TGruposReferencias[#All],2,FALSE)</f>
        <v>Investimentos</v>
      </c>
    </row>
    <row r="9" spans="1:21" ht="21" customHeight="1" x14ac:dyDescent="0.25">
      <c r="A9" s="606" t="s">
        <v>208</v>
      </c>
      <c r="C9" s="10"/>
      <c r="T9" s="4" t="e">
        <f>VLOOKUP(D6,TGruposReferencias[#All],2,FALSE)</f>
        <v>#N/A</v>
      </c>
    </row>
    <row r="10" spans="1:21" ht="21" customHeight="1" x14ac:dyDescent="0.25">
      <c r="A10" s="606" t="s">
        <v>205</v>
      </c>
      <c r="C10" s="10"/>
      <c r="T10" s="4" t="e">
        <f>VLOOKUP(D7,TGruposReferencias[#All],2,FALSE)</f>
        <v>#N/A</v>
      </c>
    </row>
    <row r="11" spans="1:21" ht="21" customHeight="1" x14ac:dyDescent="0.25">
      <c r="A11" s="606"/>
      <c r="C11" s="10"/>
      <c r="T11" s="4" t="e">
        <f>VLOOKUP(D8,TGruposReferencias[#All],2,FALSE)</f>
        <v>#N/A</v>
      </c>
    </row>
    <row r="12" spans="1:21" ht="21" customHeight="1" x14ac:dyDescent="0.25">
      <c r="A12" s="606" t="s">
        <v>200</v>
      </c>
      <c r="C12" s="1087" t="s">
        <v>133</v>
      </c>
      <c r="D12" s="85">
        <f>D4-1</f>
        <v>2017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21" ht="21" customHeight="1" x14ac:dyDescent="0.25">
      <c r="A13" s="606" t="s">
        <v>202</v>
      </c>
      <c r="C13" s="1088"/>
      <c r="D13" s="845" t="s">
        <v>49</v>
      </c>
      <c r="E13" s="845" t="s">
        <v>50</v>
      </c>
      <c r="F13" s="845" t="s">
        <v>51</v>
      </c>
      <c r="G13" s="845" t="s">
        <v>52</v>
      </c>
      <c r="H13" s="845" t="s">
        <v>53</v>
      </c>
      <c r="I13" s="845" t="s">
        <v>54</v>
      </c>
      <c r="J13" s="845" t="s">
        <v>55</v>
      </c>
      <c r="K13" s="845" t="s">
        <v>56</v>
      </c>
      <c r="L13" s="845" t="s">
        <v>57</v>
      </c>
      <c r="M13" s="845" t="s">
        <v>58</v>
      </c>
      <c r="N13" s="845" t="s">
        <v>59</v>
      </c>
      <c r="O13" s="845" t="s">
        <v>60</v>
      </c>
      <c r="P13" s="84" t="s">
        <v>65</v>
      </c>
      <c r="Q13" s="84" t="s">
        <v>638</v>
      </c>
    </row>
    <row r="14" spans="1:21" ht="21" customHeight="1" x14ac:dyDescent="0.25">
      <c r="A14" s="606" t="s">
        <v>203</v>
      </c>
      <c r="C14" s="1088"/>
      <c r="D14" s="81" t="str">
        <f ca="1">IFERROR(SUMPRODUCT(--(BancoDeDados[ANO VENC]=$D$12),--(BancoDeDados[MÊS VENC]=H4),--(BancoDeDados[GRUPO]=$D$5),--(BancoDeDados[SUBGRUPO]=$D$6),--(BancoDeDados[STATUS]="Pago"),(BancoDeDados[SAÍDA])),"")</f>
        <v/>
      </c>
      <c r="E14" s="81" t="str">
        <f ca="1">IFERROR(SUMPRODUCT(--(BancoDeDados[ANO VENC]=$D$12),--(BancoDeDados[MÊS VENC]=I4),--(BancoDeDados[GRUPO]=$D$5),--(BancoDeDados[SUBGRUPO]=$D$6),--(BancoDeDados[STATUS]="Pago"),(BancoDeDados[SAÍDA])),"")</f>
        <v/>
      </c>
      <c r="F14" s="81" t="str">
        <f ca="1">IFERROR(SUMPRODUCT(--(BancoDeDados[ANO VENC]=$D$12),--(BancoDeDados[MÊS VENC]=J4),--(BancoDeDados[GRUPO]=$D$5),--(BancoDeDados[SUBGRUPO]=$D$6),--(BancoDeDados[STATUS]="Pago"),(BancoDeDados[SAÍDA])),"")</f>
        <v/>
      </c>
      <c r="G14" s="81" t="str">
        <f ca="1">IFERROR(SUMPRODUCT(--(BancoDeDados[ANO VENC]=$D$12),--(BancoDeDados[MÊS VENC]=K4),--(BancoDeDados[GRUPO]=$D$5),--(BancoDeDados[SUBGRUPO]=$D$6),--(BancoDeDados[STATUS]="Pago"),(BancoDeDados[SAÍDA])),"")</f>
        <v/>
      </c>
      <c r="H14" s="81" t="str">
        <f ca="1">IFERROR(SUMPRODUCT(--(BancoDeDados[ANO VENC]=$D$12),--(BancoDeDados[MÊS VENC]=L4),--(BancoDeDados[GRUPO]=$D$5),--(BancoDeDados[SUBGRUPO]=$D$6),--(BancoDeDados[STATUS]="Pago"),(BancoDeDados[SAÍDA])),"")</f>
        <v/>
      </c>
      <c r="I14" s="81" t="str">
        <f ca="1">IFERROR(SUMPRODUCT(--(BancoDeDados[ANO VENC]=$D$12),--(BancoDeDados[MÊS VENC]=M4),--(BancoDeDados[GRUPO]=$D$5),--(BancoDeDados[SUBGRUPO]=$D$6),--(BancoDeDados[STATUS]="Pago"),(BancoDeDados[SAÍDA])),"")</f>
        <v/>
      </c>
      <c r="J14" s="81" t="str">
        <f ca="1">IFERROR(SUMPRODUCT(--(BancoDeDados[ANO VENC]=$D$12),--(BancoDeDados[MÊS VENC]=N4),--(BancoDeDados[GRUPO]=$D$5),--(BancoDeDados[SUBGRUPO]=$D$6),--(BancoDeDados[STATUS]="Pago"),(BancoDeDados[SAÍDA])),"")</f>
        <v/>
      </c>
      <c r="K14" s="81" t="str">
        <f ca="1">IFERROR(SUMPRODUCT(--(BancoDeDados[ANO VENC]=$D$12),--(BancoDeDados[MÊS VENC]=O4),--(BancoDeDados[GRUPO]=$D$5),--(BancoDeDados[SUBGRUPO]=$D$6),--(BancoDeDados[STATUS]="Pago"),(BancoDeDados[SAÍDA])),"")</f>
        <v/>
      </c>
      <c r="L14" s="81" t="str">
        <f ca="1">IFERROR(SUMPRODUCT(--(BancoDeDados[ANO VENC]=$D$12),--(BancoDeDados[MÊS VENC]=P4),--(BancoDeDados[GRUPO]=$D$5),--(BancoDeDados[SUBGRUPO]=$D$6),--(BancoDeDados[STATUS]="Pago"),(BancoDeDados[SAÍDA])),"")</f>
        <v/>
      </c>
      <c r="M14" s="81" t="str">
        <f ca="1">IFERROR(SUMPRODUCT(--(BancoDeDados[ANO VENC]=$D$12),--(BancoDeDados[MÊS VENC]=Q4),--(BancoDeDados[GRUPO]=$D$5),--(BancoDeDados[SUBGRUPO]=$D$6),--(BancoDeDados[STATUS]="Pago"),(BancoDeDados[SAÍDA])),"")</f>
        <v/>
      </c>
      <c r="N14" s="81" t="str">
        <f ca="1">IFERROR(SUMPRODUCT(--(BancoDeDados[ANO VENC]=$D$12),--(BancoDeDados[MÊS VENC]=R4),--(BancoDeDados[GRUPO]=$D$5),--(BancoDeDados[SUBGRUPO]=$D$6),--(BancoDeDados[STATUS]="Pago"),(BancoDeDados[SAÍDA])),"")</f>
        <v/>
      </c>
      <c r="O14" s="81" t="str">
        <f ca="1">IFERROR(SUMPRODUCT(--(BancoDeDados[ANO VENC]=$D$12),--(BancoDeDados[MÊS VENC]=S4),--(BancoDeDados[GRUPO]=$D$5),--(BancoDeDados[SUBGRUPO]=$D$6),--(BancoDeDados[STATUS]="Pago"),(BancoDeDados[SAÍDA])),"")</f>
        <v/>
      </c>
      <c r="P14" s="83">
        <f ca="1">SUM(D14:O14)</f>
        <v>0</v>
      </c>
      <c r="Q14" s="83" t="str">
        <f ca="1">IFERROR(AVERAGEIF(D14:O14,"&gt;0",D14:O14),"")</f>
        <v/>
      </c>
    </row>
    <row r="15" spans="1:21" ht="21" customHeight="1" x14ac:dyDescent="0.25">
      <c r="A15" s="606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0"/>
    </row>
    <row r="16" spans="1:21" ht="21" customHeight="1" x14ac:dyDescent="0.25">
      <c r="A16" s="606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0"/>
    </row>
    <row r="17" spans="1:17" ht="21" customHeight="1" x14ac:dyDescent="0.25">
      <c r="A17" s="606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0"/>
    </row>
    <row r="18" spans="1:17" ht="21" customHeight="1" x14ac:dyDescent="0.25">
      <c r="A18" s="60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21" customHeight="1" x14ac:dyDescent="0.35">
      <c r="A19" s="621"/>
      <c r="C19" s="516" t="str">
        <f>CONCATENATE("METAS vs REALIZADO PARA O ANO ",D4)</f>
        <v>METAS vs REALIZADO PARA O ANO 2018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21" customHeight="1" x14ac:dyDescent="0.25">
      <c r="A20" s="621"/>
      <c r="C20" s="10"/>
      <c r="D20" s="845" t="s">
        <v>49</v>
      </c>
      <c r="E20" s="845" t="s">
        <v>50</v>
      </c>
      <c r="F20" s="845" t="s">
        <v>51</v>
      </c>
      <c r="G20" s="845" t="s">
        <v>52</v>
      </c>
      <c r="H20" s="845" t="s">
        <v>53</v>
      </c>
      <c r="I20" s="845" t="s">
        <v>54</v>
      </c>
      <c r="J20" s="845" t="s">
        <v>55</v>
      </c>
      <c r="K20" s="845" t="s">
        <v>56</v>
      </c>
      <c r="L20" s="845" t="s">
        <v>57</v>
      </c>
      <c r="M20" s="845" t="s">
        <v>58</v>
      </c>
      <c r="N20" s="845" t="s">
        <v>59</v>
      </c>
      <c r="O20" s="845" t="s">
        <v>60</v>
      </c>
      <c r="P20" s="84" t="s">
        <v>65</v>
      </c>
      <c r="Q20" s="10"/>
    </row>
    <row r="21" spans="1:17" ht="21" customHeight="1" x14ac:dyDescent="0.25">
      <c r="A21" s="621"/>
      <c r="C21" s="10"/>
      <c r="D21" s="81" t="str">
        <f>IFERROR(SUMPRODUCT(--(TMetas[GRUPO]=$D$5),--(TMetas[SUBGRUPO]=$D$6),--(TMetas[ANO]=$D$4),--(TMetas[MÊS]=D$20),(TMetas[VALOR])),"")</f>
        <v/>
      </c>
      <c r="E21" s="81" t="str">
        <f>IFERROR(SUMPRODUCT(--(TMetas[GRUPO]=$D$5),--(TMetas[SUBGRUPO]=$D$6),--(TMetas[ANO]=$D$4),--(TMetas[MÊS]=E$20),(TMetas[VALOR])),"")</f>
        <v/>
      </c>
      <c r="F21" s="81" t="str">
        <f>IFERROR(SUMPRODUCT(--(TMetas[GRUPO]=$D$5),--(TMetas[SUBGRUPO]=$D$6),--(TMetas[ANO]=$D$4),--(TMetas[MÊS]=F$20),(TMetas[VALOR])),"")</f>
        <v/>
      </c>
      <c r="G21" s="81" t="str">
        <f>IFERROR(SUMPRODUCT(--(TMetas[GRUPO]=$D$5),--(TMetas[SUBGRUPO]=$D$6),--(TMetas[ANO]=$D$4),--(TMetas[MÊS]=G$20),(TMetas[VALOR])),"")</f>
        <v/>
      </c>
      <c r="H21" s="81" t="str">
        <f>IFERROR(SUMPRODUCT(--(TMetas[GRUPO]=$D$5),--(TMetas[SUBGRUPO]=$D$6),--(TMetas[ANO]=$D$4),--(TMetas[MÊS]=H$20),(TMetas[VALOR])),"")</f>
        <v/>
      </c>
      <c r="I21" s="81" t="str">
        <f>IFERROR(SUMPRODUCT(--(TMetas[GRUPO]=$D$5),--(TMetas[SUBGRUPO]=$D$6),--(TMetas[ANO]=$D$4),--(TMetas[MÊS]=I$20),(TMetas[VALOR])),"")</f>
        <v/>
      </c>
      <c r="J21" s="81" t="str">
        <f>IFERROR(SUMPRODUCT(--(TMetas[GRUPO]=$D$5),--(TMetas[SUBGRUPO]=$D$6),--(TMetas[ANO]=$D$4),--(TMetas[MÊS]=J$20),(TMetas[VALOR])),"")</f>
        <v/>
      </c>
      <c r="K21" s="81" t="str">
        <f>IFERROR(SUMPRODUCT(--(TMetas[GRUPO]=$D$5),--(TMetas[SUBGRUPO]=$D$6),--(TMetas[ANO]=$D$4),--(TMetas[MÊS]=K$20),(TMetas[VALOR])),"")</f>
        <v/>
      </c>
      <c r="L21" s="81" t="str">
        <f>IFERROR(SUMPRODUCT(--(TMetas[GRUPO]=$D$5),--(TMetas[SUBGRUPO]=$D$6),--(TMetas[ANO]=$D$4),--(TMetas[MÊS]=L$20),(TMetas[VALOR])),"")</f>
        <v/>
      </c>
      <c r="M21" s="81" t="str">
        <f>IFERROR(SUMPRODUCT(--(TMetas[GRUPO]=$D$5),--(TMetas[SUBGRUPO]=$D$6),--(TMetas[ANO]=$D$4),--(TMetas[MÊS]=M$20),(TMetas[VALOR])),"")</f>
        <v/>
      </c>
      <c r="N21" s="81" t="str">
        <f>IFERROR(SUMPRODUCT(--(TMetas[GRUPO]=$D$5),--(TMetas[SUBGRUPO]=$D$6),--(TMetas[ANO]=$D$4),--(TMetas[MÊS]=N$20),(TMetas[VALOR])),"")</f>
        <v/>
      </c>
      <c r="O21" s="81" t="str">
        <f>IFERROR(SUMPRODUCT(--(TMetas[GRUPO]=$D$5),--(TMetas[SUBGRUPO]=$D$6),--(TMetas[ANO]=$D$4),--(TMetas[MÊS]=O$20),(TMetas[VALOR])),"")</f>
        <v/>
      </c>
      <c r="P21" s="83">
        <f>SUM(D21:O21)</f>
        <v>0</v>
      </c>
      <c r="Q21" s="10"/>
    </row>
    <row r="22" spans="1:17" ht="21" customHeight="1" x14ac:dyDescent="0.25">
      <c r="A22" s="621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21" customHeight="1" x14ac:dyDescent="0.25">
      <c r="A23" s="621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ht="21" customHeight="1" x14ac:dyDescent="0.25">
      <c r="A24" s="621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21" customHeight="1" x14ac:dyDescent="0.25">
      <c r="A25" s="621"/>
    </row>
    <row r="26" spans="1:17" ht="21" customHeight="1" x14ac:dyDescent="0.25">
      <c r="A26" s="621"/>
    </row>
    <row r="27" spans="1:17" ht="21" customHeight="1" x14ac:dyDescent="0.25">
      <c r="A27" s="621"/>
    </row>
    <row r="28" spans="1:17" ht="21" customHeight="1" x14ac:dyDescent="0.25">
      <c r="A28" s="621"/>
    </row>
    <row r="29" spans="1:17" ht="21" customHeight="1" x14ac:dyDescent="0.25">
      <c r="A29" s="621"/>
    </row>
    <row r="30" spans="1:17" ht="21" customHeight="1" x14ac:dyDescent="0.25">
      <c r="A30" s="621"/>
    </row>
    <row r="31" spans="1:17" ht="21" customHeight="1" x14ac:dyDescent="0.25">
      <c r="A31" s="621"/>
    </row>
    <row r="32" spans="1:17" ht="21" customHeight="1" x14ac:dyDescent="0.25">
      <c r="A32" s="621"/>
    </row>
    <row r="33" spans="1:1" ht="21" customHeight="1" x14ac:dyDescent="0.25">
      <c r="A33" s="6"/>
    </row>
    <row r="34" spans="1:1" ht="21" customHeight="1" x14ac:dyDescent="0.25">
      <c r="A34" s="6"/>
    </row>
    <row r="35" spans="1:1" ht="21" customHeight="1" x14ac:dyDescent="0.25">
      <c r="A35" s="6"/>
    </row>
  </sheetData>
  <mergeCells count="7">
    <mergeCell ref="C12:C14"/>
    <mergeCell ref="I2:K2"/>
    <mergeCell ref="I3:K3"/>
    <mergeCell ref="A1:A2"/>
    <mergeCell ref="D5:G5"/>
    <mergeCell ref="D6:G6"/>
    <mergeCell ref="D4:G4"/>
  </mergeCells>
  <dataValidations count="2">
    <dataValidation type="list" allowBlank="1" showInputMessage="1" showErrorMessage="1" sqref="D6:G6" xr:uid="{00000000-0002-0000-2D00-000000000000}">
      <formula1>INDIRECT(T8)</formula1>
    </dataValidation>
    <dataValidation type="list" allowBlank="1" showInputMessage="1" showErrorMessage="1" sqref="D5:G5" xr:uid="{00000000-0002-0000-2D00-000001000000}">
      <formula1>NomeDosGrupos</formula1>
    </dataValidation>
  </dataValidations>
  <hyperlinks>
    <hyperlink ref="A6" location="Ação!A1" display="Ação" xr:uid="{00000000-0004-0000-2D00-000000000000}"/>
    <hyperlink ref="A7" location="Resultado!A1" display="Resultado" xr:uid="{00000000-0004-0000-2D00-000001000000}"/>
    <hyperlink ref="A3" location="Menu!A1" display="Início" xr:uid="{00000000-0004-0000-2D00-000002000000}"/>
    <hyperlink ref="A5" location="Diagnostico!A1" display="Diagnóstico" xr:uid="{00000000-0004-0000-2D00-000003000000}"/>
    <hyperlink ref="A9" location="Registrar!A1" display="Registrar" xr:uid="{00000000-0004-0000-2D00-000004000000}"/>
    <hyperlink ref="A10" location="'Banco de Dados'!A1" display="Banco de dados" xr:uid="{00000000-0004-0000-2D00-000005000000}"/>
    <hyperlink ref="A12" location="Ajustes!A1" display="Ajustes" xr:uid="{00000000-0004-0000-2D00-000006000000}"/>
    <hyperlink ref="A14" location="Sobre!A1" display="Atualizar Planilha" xr:uid="{00000000-0004-0000-2D00-000007000000}"/>
    <hyperlink ref="A13" location="'Ajuda-videos'!A1" display="Ajuda e créditos" xr:uid="{00000000-0004-0000-2D00-000008000000}"/>
  </hyperlinks>
  <pageMargins left="0.51181102362204722" right="0.51181102362204722" top="0.78740157480314965" bottom="0.78740157480314965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2" r:id="rId4" name="Spinner 2">
              <controlPr defaultSize="0" autoPict="0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32">
    <pageSetUpPr fitToPage="1"/>
  </sheetPr>
  <dimension ref="A1:V48"/>
  <sheetViews>
    <sheetView showGridLines="0" showZeros="0" workbookViewId="0">
      <selection activeCell="A3" sqref="A3"/>
    </sheetView>
  </sheetViews>
  <sheetFormatPr defaultColWidth="0" defaultRowHeight="21" customHeight="1" x14ac:dyDescent="0.25"/>
  <cols>
    <col min="1" max="1" width="28" style="4" customWidth="1"/>
    <col min="2" max="2" width="1.7109375" customWidth="1"/>
    <col min="3" max="3" width="28.28515625" customWidth="1"/>
    <col min="4" max="18" width="8.85546875" customWidth="1"/>
    <col min="19" max="22" width="0" hidden="1" customWidth="1"/>
    <col min="23" max="16384" width="8.85546875" hidden="1"/>
  </cols>
  <sheetData>
    <row r="1" spans="1:22" ht="21" customHeight="1" x14ac:dyDescent="0.35">
      <c r="A1" s="963"/>
      <c r="C1" s="111" t="s">
        <v>559</v>
      </c>
      <c r="H1" s="10"/>
      <c r="U1">
        <v>1</v>
      </c>
      <c r="V1" t="s">
        <v>163</v>
      </c>
    </row>
    <row r="2" spans="1:22" ht="21" customHeight="1" x14ac:dyDescent="0.25">
      <c r="A2" s="964"/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U2">
        <v>2</v>
      </c>
      <c r="V2" t="s">
        <v>560</v>
      </c>
    </row>
    <row r="3" spans="1:22" ht="21" customHeight="1" x14ac:dyDescent="0.25">
      <c r="A3" s="606" t="s">
        <v>0</v>
      </c>
      <c r="U3">
        <v>3</v>
      </c>
      <c r="V3" t="s">
        <v>517</v>
      </c>
    </row>
    <row r="4" spans="1:22" ht="21" customHeight="1" x14ac:dyDescent="0.3">
      <c r="A4" s="606"/>
      <c r="C4" s="517" t="str">
        <f>CONCATENATE(C1," ano ",J4)</f>
        <v>RELATÓRIO RENDIMENTOS vs DESPESAS ano 2018</v>
      </c>
      <c r="D4" s="423"/>
      <c r="E4" s="423"/>
      <c r="F4" s="423"/>
      <c r="G4" s="423"/>
      <c r="H4" s="423"/>
      <c r="I4" s="518" t="s">
        <v>19</v>
      </c>
      <c r="J4" s="1102">
        <v>2018</v>
      </c>
      <c r="K4" s="1103"/>
      <c r="L4" s="98"/>
      <c r="M4" s="11" t="s">
        <v>47</v>
      </c>
      <c r="N4" s="1104" t="str">
        <f>VLOOKUP(Q4,U1:V3,2,FALSE)</f>
        <v>Pago</v>
      </c>
      <c r="O4" s="1105"/>
      <c r="P4" s="1105"/>
      <c r="Q4" s="519">
        <v>1</v>
      </c>
    </row>
    <row r="5" spans="1:22" ht="16.5" customHeight="1" x14ac:dyDescent="0.25">
      <c r="A5" s="548" t="s">
        <v>201</v>
      </c>
      <c r="P5" s="10"/>
    </row>
    <row r="6" spans="1:22" ht="21" customHeight="1" x14ac:dyDescent="0.25">
      <c r="A6" s="606" t="s">
        <v>198</v>
      </c>
      <c r="P6" s="10"/>
      <c r="Q6" s="10"/>
    </row>
    <row r="7" spans="1:22" ht="21" customHeight="1" x14ac:dyDescent="0.25">
      <c r="A7" s="606" t="s">
        <v>199</v>
      </c>
      <c r="P7" s="10"/>
      <c r="Q7" s="10"/>
    </row>
    <row r="8" spans="1:22" ht="21" customHeight="1" x14ac:dyDescent="0.25">
      <c r="A8" s="606"/>
      <c r="P8" s="10"/>
      <c r="Q8" s="10"/>
    </row>
    <row r="9" spans="1:22" ht="21" customHeight="1" x14ac:dyDescent="0.25">
      <c r="A9" s="606" t="s">
        <v>208</v>
      </c>
      <c r="P9" s="10"/>
      <c r="Q9" s="10"/>
    </row>
    <row r="10" spans="1:22" ht="21" customHeight="1" x14ac:dyDescent="0.25">
      <c r="A10" s="606" t="s">
        <v>205</v>
      </c>
      <c r="P10" s="10"/>
      <c r="Q10" s="10"/>
    </row>
    <row r="11" spans="1:22" ht="21" customHeight="1" x14ac:dyDescent="0.25">
      <c r="A11" s="606"/>
      <c r="P11" s="10"/>
      <c r="Q11" s="10"/>
    </row>
    <row r="12" spans="1:22" ht="21" customHeight="1" x14ac:dyDescent="0.25">
      <c r="A12" s="606" t="s">
        <v>200</v>
      </c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22" ht="21" customHeight="1" x14ac:dyDescent="0.25">
      <c r="A13" s="606" t="s">
        <v>202</v>
      </c>
      <c r="C13" s="95" t="s">
        <v>134</v>
      </c>
      <c r="D13" s="67" t="s">
        <v>49</v>
      </c>
      <c r="E13" s="67" t="s">
        <v>50</v>
      </c>
      <c r="F13" s="67" t="s">
        <v>51</v>
      </c>
      <c r="G13" s="67" t="s">
        <v>52</v>
      </c>
      <c r="H13" s="67" t="s">
        <v>53</v>
      </c>
      <c r="I13" s="67" t="s">
        <v>54</v>
      </c>
      <c r="J13" s="67" t="s">
        <v>55</v>
      </c>
      <c r="K13" s="67" t="s">
        <v>56</v>
      </c>
      <c r="L13" s="67" t="s">
        <v>57</v>
      </c>
      <c r="M13" s="67" t="s">
        <v>58</v>
      </c>
      <c r="N13" s="67" t="s">
        <v>59</v>
      </c>
      <c r="O13" s="67" t="s">
        <v>60</v>
      </c>
      <c r="P13" s="78" t="s">
        <v>65</v>
      </c>
      <c r="Q13" s="10"/>
    </row>
    <row r="14" spans="1:22" ht="21" customHeight="1" x14ac:dyDescent="0.25">
      <c r="A14" s="606" t="s">
        <v>203</v>
      </c>
      <c r="C14" s="66" t="str">
        <f>AjInterno!E11</f>
        <v>RENDIMENTOS</v>
      </c>
      <c r="D14" s="68">
        <f ca="1">IF($N$4="Pago",SUMPRODUCT(--(BancoDeDados[ano pag]=$J$4),--(BancoDeDados[mês pag]=D$13),--(BancoDeDados[GRUPO]=$C14),--(BancoDeDados[STATUS]=$N$4),(BancoDeDados[TOTAL])),IF($N$4="Vencido",SUMPRODUCT(--(BancoDeDados[ANO VENC]=$J$4),--(BancoDeDados[MÊS VENC]=D$13),--(BancoDeDados[GRUPO]=$C14),--(BancoDeDados[STATUS]=$N$4),(BancoDeDados[TOTAL])),SUMPRODUCT(--(BancoDeDados[ANO VENC]=$J$4),--(BancoDeDados[MÊS VENC]=D$13),--(BancoDeDados[GRUPO]=$C14),--(BancoDeDados[STATUS]=$N$4),(BancoDeDados[TOTAL]))))</f>
        <v>0</v>
      </c>
      <c r="E14" s="68">
        <f ca="1">IF($N$4="Pago",SUMPRODUCT(--(BancoDeDados[ano pag]=$J$4),--(BancoDeDados[mês pag]=E$13),--(BancoDeDados[GRUPO]=$C14),--(BancoDeDados[STATUS]=$N$4),(BancoDeDados[TOTAL])),IF($N$4="Vencido",SUMPRODUCT(--(BancoDeDados[ANO VENC]=$J$4),--(BancoDeDados[MÊS VENC]=E$13),--(BancoDeDados[GRUPO]=$C14),--(BancoDeDados[STATUS]=$N$4),(BancoDeDados[TOTAL])),SUMPRODUCT(--(BancoDeDados[ANO VENC]=$J$4),--(BancoDeDados[MÊS VENC]=E$13),--(BancoDeDados[GRUPO]=$C14),--(BancoDeDados[STATUS]=$N$4),(BancoDeDados[TOTAL]))))</f>
        <v>0</v>
      </c>
      <c r="F14" s="68">
        <f ca="1">IF($N$4="Pago",SUMPRODUCT(--(BancoDeDados[ano pag]=$J$4),--(BancoDeDados[mês pag]=F$13),--(BancoDeDados[GRUPO]=$C14),--(BancoDeDados[STATUS]=$N$4),(BancoDeDados[TOTAL])),IF($N$4="Vencido",SUMPRODUCT(--(BancoDeDados[ANO VENC]=$J$4),--(BancoDeDados[MÊS VENC]=F$13),--(BancoDeDados[GRUPO]=$C14),--(BancoDeDados[STATUS]=$N$4),(BancoDeDados[TOTAL])),SUMPRODUCT(--(BancoDeDados[ANO VENC]=$J$4),--(BancoDeDados[MÊS VENC]=F$13),--(BancoDeDados[GRUPO]=$C14),--(BancoDeDados[STATUS]=$N$4),(BancoDeDados[TOTAL]))))</f>
        <v>0</v>
      </c>
      <c r="G14" s="68">
        <f ca="1">IF($N$4="Pago",SUMPRODUCT(--(BancoDeDados[ano pag]=$J$4),--(BancoDeDados[mês pag]=G$13),--(BancoDeDados[GRUPO]=$C14),--(BancoDeDados[STATUS]=$N$4),(BancoDeDados[TOTAL])),IF($N$4="Vencido",SUMPRODUCT(--(BancoDeDados[ANO VENC]=$J$4),--(BancoDeDados[MÊS VENC]=G$13),--(BancoDeDados[GRUPO]=$C14),--(BancoDeDados[STATUS]=$N$4),(BancoDeDados[TOTAL])),SUMPRODUCT(--(BancoDeDados[ANO VENC]=$J$4),--(BancoDeDados[MÊS VENC]=G$13),--(BancoDeDados[GRUPO]=$C14),--(BancoDeDados[STATUS]=$N$4),(BancoDeDados[TOTAL]))))</f>
        <v>0</v>
      </c>
      <c r="H14" s="68">
        <f ca="1">IF($N$4="Pago",SUMPRODUCT(--(BancoDeDados[ano pag]=$J$4),--(BancoDeDados[mês pag]=H$13),--(BancoDeDados[GRUPO]=$C14),--(BancoDeDados[STATUS]=$N$4),(BancoDeDados[TOTAL])),IF($N$4="Vencido",SUMPRODUCT(--(BancoDeDados[ANO VENC]=$J$4),--(BancoDeDados[MÊS VENC]=H$13),--(BancoDeDados[GRUPO]=$C14),--(BancoDeDados[STATUS]=$N$4),(BancoDeDados[TOTAL])),SUMPRODUCT(--(BancoDeDados[ANO VENC]=$J$4),--(BancoDeDados[MÊS VENC]=H$13),--(BancoDeDados[GRUPO]=$C14),--(BancoDeDados[STATUS]=$N$4),(BancoDeDados[TOTAL]))))</f>
        <v>0</v>
      </c>
      <c r="I14" s="68">
        <f ca="1">IF($N$4="Pago",SUMPRODUCT(--(BancoDeDados[ano pag]=$J$4),--(BancoDeDados[mês pag]=I$13),--(BancoDeDados[GRUPO]=$C14),--(BancoDeDados[STATUS]=$N$4),(BancoDeDados[TOTAL])),IF($N$4="Vencido",SUMPRODUCT(--(BancoDeDados[ANO VENC]=$J$4),--(BancoDeDados[MÊS VENC]=I$13),--(BancoDeDados[GRUPO]=$C14),--(BancoDeDados[STATUS]=$N$4),(BancoDeDados[TOTAL])),SUMPRODUCT(--(BancoDeDados[ANO VENC]=$J$4),--(BancoDeDados[MÊS VENC]=I$13),--(BancoDeDados[GRUPO]=$C14),--(BancoDeDados[STATUS]=$N$4),(BancoDeDados[TOTAL]))))</f>
        <v>0</v>
      </c>
      <c r="J14" s="68">
        <f ca="1">IF($N$4="Pago",SUMPRODUCT(--(BancoDeDados[ano pag]=$J$4),--(BancoDeDados[mês pag]=J$13),--(BancoDeDados[GRUPO]=$C14),--(BancoDeDados[STATUS]=$N$4),(BancoDeDados[TOTAL])),IF($N$4="Vencido",SUMPRODUCT(--(BancoDeDados[ANO VENC]=$J$4),--(BancoDeDados[MÊS VENC]=J$13),--(BancoDeDados[GRUPO]=$C14),--(BancoDeDados[STATUS]=$N$4),(BancoDeDados[TOTAL])),SUMPRODUCT(--(BancoDeDados[ANO VENC]=$J$4),--(BancoDeDados[MÊS VENC]=J$13),--(BancoDeDados[GRUPO]=$C14),--(BancoDeDados[STATUS]=$N$4),(BancoDeDados[TOTAL]))))</f>
        <v>0</v>
      </c>
      <c r="K14" s="68">
        <f ca="1">IF($N$4="Pago",SUMPRODUCT(--(BancoDeDados[ano pag]=$J$4),--(BancoDeDados[mês pag]=K$13),--(BancoDeDados[GRUPO]=$C14),--(BancoDeDados[STATUS]=$N$4),(BancoDeDados[TOTAL])),IF($N$4="Vencido",SUMPRODUCT(--(BancoDeDados[ANO VENC]=$J$4),--(BancoDeDados[MÊS VENC]=K$13),--(BancoDeDados[GRUPO]=$C14),--(BancoDeDados[STATUS]=$N$4),(BancoDeDados[TOTAL])),SUMPRODUCT(--(BancoDeDados[ANO VENC]=$J$4),--(BancoDeDados[MÊS VENC]=K$13),--(BancoDeDados[GRUPO]=$C14),--(BancoDeDados[STATUS]=$N$4),(BancoDeDados[TOTAL]))))</f>
        <v>0</v>
      </c>
      <c r="L14" s="68">
        <f ca="1">IF($N$4="Pago",SUMPRODUCT(--(BancoDeDados[ano pag]=$J$4),--(BancoDeDados[mês pag]=L$13),--(BancoDeDados[GRUPO]=$C14),--(BancoDeDados[STATUS]=$N$4),(BancoDeDados[TOTAL])),IF($N$4="Vencido",SUMPRODUCT(--(BancoDeDados[ANO VENC]=$J$4),--(BancoDeDados[MÊS VENC]=L$13),--(BancoDeDados[GRUPO]=$C14),--(BancoDeDados[STATUS]=$N$4),(BancoDeDados[TOTAL])),SUMPRODUCT(--(BancoDeDados[ANO VENC]=$J$4),--(BancoDeDados[MÊS VENC]=L$13),--(BancoDeDados[GRUPO]=$C14),--(BancoDeDados[STATUS]=$N$4),(BancoDeDados[TOTAL]))))</f>
        <v>0</v>
      </c>
      <c r="M14" s="68">
        <f ca="1">IF($N$4="Pago",SUMPRODUCT(--(BancoDeDados[ano pag]=$J$4),--(BancoDeDados[mês pag]=M$13),--(BancoDeDados[GRUPO]=$C14),--(BancoDeDados[STATUS]=$N$4),(BancoDeDados[TOTAL])),IF($N$4="Vencido",SUMPRODUCT(--(BancoDeDados[ANO VENC]=$J$4),--(BancoDeDados[MÊS VENC]=M$13),--(BancoDeDados[GRUPO]=$C14),--(BancoDeDados[STATUS]=$N$4),(BancoDeDados[TOTAL])),SUMPRODUCT(--(BancoDeDados[ANO VENC]=$J$4),--(BancoDeDados[MÊS VENC]=M$13),--(BancoDeDados[GRUPO]=$C14),--(BancoDeDados[STATUS]=$N$4),(BancoDeDados[TOTAL]))))</f>
        <v>0</v>
      </c>
      <c r="N14" s="68">
        <f ca="1">IF($N$4="Pago",SUMPRODUCT(--(BancoDeDados[ano pag]=$J$4),--(BancoDeDados[mês pag]=N$13),--(BancoDeDados[GRUPO]=$C14),--(BancoDeDados[STATUS]=$N$4),(BancoDeDados[TOTAL])),IF($N$4="Vencido",SUMPRODUCT(--(BancoDeDados[ANO VENC]=$J$4),--(BancoDeDados[MÊS VENC]=N$13),--(BancoDeDados[GRUPO]=$C14),--(BancoDeDados[STATUS]=$N$4),(BancoDeDados[TOTAL])),SUMPRODUCT(--(BancoDeDados[ANO VENC]=$J$4),--(BancoDeDados[MÊS VENC]=N$13),--(BancoDeDados[GRUPO]=$C14),--(BancoDeDados[STATUS]=$N$4),(BancoDeDados[TOTAL]))))</f>
        <v>0</v>
      </c>
      <c r="O14" s="68">
        <f ca="1">IF($N$4="Pago",SUMPRODUCT(--(BancoDeDados[ano pag]=$J$4),--(BancoDeDados[mês pag]=O$13),--(BancoDeDados[GRUPO]=$C14),--(BancoDeDados[STATUS]=$N$4),(BancoDeDados[TOTAL])),IF($N$4="Vencido",SUMPRODUCT(--(BancoDeDados[ANO VENC]=$J$4),--(BancoDeDados[MÊS VENC]=O$13),--(BancoDeDados[GRUPO]=$C14),--(BancoDeDados[STATUS]=$N$4),(BancoDeDados[TOTAL])),SUMPRODUCT(--(BancoDeDados[ANO VENC]=$J$4),--(BancoDeDados[MÊS VENC]=O$13),--(BancoDeDados[GRUPO]=$C14),--(BancoDeDados[STATUS]=$N$4),(BancoDeDados[TOTAL]))))</f>
        <v>0</v>
      </c>
      <c r="P14" s="100">
        <f ca="1">SUM(D14:O14)</f>
        <v>0</v>
      </c>
      <c r="Q14" s="10"/>
    </row>
    <row r="15" spans="1:22" ht="21" customHeight="1" x14ac:dyDescent="0.25">
      <c r="A15" s="606"/>
      <c r="C15" s="66" t="str">
        <f>AjInterno!E12</f>
        <v>RETORNO DE INVESTIMENTOS</v>
      </c>
      <c r="D15" s="68">
        <f ca="1">IF($N$4="Pago",SUMPRODUCT(--(BancoDeDados[ano pag]=$J$4),--(BancoDeDados[mês pag]=D$13),--(BancoDeDados[GRUPO]=$C15),--(BancoDeDados[STATUS]=$N$4),(BancoDeDados[TOTAL])),IF($N$4="Vencido",SUMPRODUCT(--(BancoDeDados[ANO VENC]=$J$4),--(BancoDeDados[MÊS VENC]=D$13),--(BancoDeDados[GRUPO]=$C15),--(BancoDeDados[STATUS]=$N$4),(BancoDeDados[TOTAL])),SUMPRODUCT(--(BancoDeDados[ANO VENC]=$J$4),--(BancoDeDados[MÊS VENC]=D$13),--(BancoDeDados[GRUPO]=$C15),--(BancoDeDados[STATUS]=$N$4),(BancoDeDados[TOTAL]))))</f>
        <v>0</v>
      </c>
      <c r="E15" s="68">
        <f ca="1">IF($N$4="Pago",SUMPRODUCT(--(BancoDeDados[ano pag]=$J$4),--(BancoDeDados[mês pag]=E$13),--(BancoDeDados[GRUPO]=$C15),--(BancoDeDados[STATUS]=$N$4),(BancoDeDados[TOTAL])),IF($N$4="Vencido",SUMPRODUCT(--(BancoDeDados[ANO VENC]=$J$4),--(BancoDeDados[MÊS VENC]=E$13),--(BancoDeDados[GRUPO]=$C15),--(BancoDeDados[STATUS]=$N$4),(BancoDeDados[TOTAL])),SUMPRODUCT(--(BancoDeDados[ANO VENC]=$J$4),--(BancoDeDados[MÊS VENC]=E$13),--(BancoDeDados[GRUPO]=$C15),--(BancoDeDados[STATUS]=$N$4),(BancoDeDados[TOTAL]))))</f>
        <v>0</v>
      </c>
      <c r="F15" s="68">
        <f ca="1">IF($N$4="Pago",SUMPRODUCT(--(BancoDeDados[ano pag]=$J$4),--(BancoDeDados[mês pag]=F$13),--(BancoDeDados[GRUPO]=$C15),--(BancoDeDados[STATUS]=$N$4),(BancoDeDados[TOTAL])),IF($N$4="Vencido",SUMPRODUCT(--(BancoDeDados[ANO VENC]=$J$4),--(BancoDeDados[MÊS VENC]=F$13),--(BancoDeDados[GRUPO]=$C15),--(BancoDeDados[STATUS]=$N$4),(BancoDeDados[TOTAL])),SUMPRODUCT(--(BancoDeDados[ANO VENC]=$J$4),--(BancoDeDados[MÊS VENC]=F$13),--(BancoDeDados[GRUPO]=$C15),--(BancoDeDados[STATUS]=$N$4),(BancoDeDados[TOTAL]))))</f>
        <v>0</v>
      </c>
      <c r="G15" s="68">
        <f ca="1">IF($N$4="Pago",SUMPRODUCT(--(BancoDeDados[ano pag]=$J$4),--(BancoDeDados[mês pag]=G$13),--(BancoDeDados[GRUPO]=$C15),--(BancoDeDados[STATUS]=$N$4),(BancoDeDados[TOTAL])),IF($N$4="Vencido",SUMPRODUCT(--(BancoDeDados[ANO VENC]=$J$4),--(BancoDeDados[MÊS VENC]=G$13),--(BancoDeDados[GRUPO]=$C15),--(BancoDeDados[STATUS]=$N$4),(BancoDeDados[TOTAL])),SUMPRODUCT(--(BancoDeDados[ANO VENC]=$J$4),--(BancoDeDados[MÊS VENC]=G$13),--(BancoDeDados[GRUPO]=$C15),--(BancoDeDados[STATUS]=$N$4),(BancoDeDados[TOTAL]))))</f>
        <v>0</v>
      </c>
      <c r="H15" s="68">
        <f ca="1">IF($N$4="Pago",SUMPRODUCT(--(BancoDeDados[ano pag]=$J$4),--(BancoDeDados[mês pag]=H$13),--(BancoDeDados[GRUPO]=$C15),--(BancoDeDados[STATUS]=$N$4),(BancoDeDados[TOTAL])),IF($N$4="Vencido",SUMPRODUCT(--(BancoDeDados[ANO VENC]=$J$4),--(BancoDeDados[MÊS VENC]=H$13),--(BancoDeDados[GRUPO]=$C15),--(BancoDeDados[STATUS]=$N$4),(BancoDeDados[TOTAL])),SUMPRODUCT(--(BancoDeDados[ANO VENC]=$J$4),--(BancoDeDados[MÊS VENC]=H$13),--(BancoDeDados[GRUPO]=$C15),--(BancoDeDados[STATUS]=$N$4),(BancoDeDados[TOTAL]))))</f>
        <v>0</v>
      </c>
      <c r="I15" s="68">
        <f ca="1">IF($N$4="Pago",SUMPRODUCT(--(BancoDeDados[ano pag]=$J$4),--(BancoDeDados[mês pag]=I$13),--(BancoDeDados[GRUPO]=$C15),--(BancoDeDados[STATUS]=$N$4),(BancoDeDados[TOTAL])),IF($N$4="Vencido",SUMPRODUCT(--(BancoDeDados[ANO VENC]=$J$4),--(BancoDeDados[MÊS VENC]=I$13),--(BancoDeDados[GRUPO]=$C15),--(BancoDeDados[STATUS]=$N$4),(BancoDeDados[TOTAL])),SUMPRODUCT(--(BancoDeDados[ANO VENC]=$J$4),--(BancoDeDados[MÊS VENC]=I$13),--(BancoDeDados[GRUPO]=$C15),--(BancoDeDados[STATUS]=$N$4),(BancoDeDados[TOTAL]))))</f>
        <v>0</v>
      </c>
      <c r="J15" s="68">
        <f ca="1">IF($N$4="Pago",SUMPRODUCT(--(BancoDeDados[ano pag]=$J$4),--(BancoDeDados[mês pag]=J$13),--(BancoDeDados[GRUPO]=$C15),--(BancoDeDados[STATUS]=$N$4),(BancoDeDados[TOTAL])),IF($N$4="Vencido",SUMPRODUCT(--(BancoDeDados[ANO VENC]=$J$4),--(BancoDeDados[MÊS VENC]=J$13),--(BancoDeDados[GRUPO]=$C15),--(BancoDeDados[STATUS]=$N$4),(BancoDeDados[TOTAL])),SUMPRODUCT(--(BancoDeDados[ANO VENC]=$J$4),--(BancoDeDados[MÊS VENC]=J$13),--(BancoDeDados[GRUPO]=$C15),--(BancoDeDados[STATUS]=$N$4),(BancoDeDados[TOTAL]))))</f>
        <v>0</v>
      </c>
      <c r="K15" s="68">
        <f ca="1">IF($N$4="Pago",SUMPRODUCT(--(BancoDeDados[ano pag]=$J$4),--(BancoDeDados[mês pag]=K$13),--(BancoDeDados[GRUPO]=$C15),--(BancoDeDados[STATUS]=$N$4),(BancoDeDados[TOTAL])),IF($N$4="Vencido",SUMPRODUCT(--(BancoDeDados[ANO VENC]=$J$4),--(BancoDeDados[MÊS VENC]=K$13),--(BancoDeDados[GRUPO]=$C15),--(BancoDeDados[STATUS]=$N$4),(BancoDeDados[TOTAL])),SUMPRODUCT(--(BancoDeDados[ANO VENC]=$J$4),--(BancoDeDados[MÊS VENC]=K$13),--(BancoDeDados[GRUPO]=$C15),--(BancoDeDados[STATUS]=$N$4),(BancoDeDados[TOTAL]))))</f>
        <v>0</v>
      </c>
      <c r="L15" s="68">
        <f ca="1">IF($N$4="Pago",SUMPRODUCT(--(BancoDeDados[ano pag]=$J$4),--(BancoDeDados[mês pag]=L$13),--(BancoDeDados[GRUPO]=$C15),--(BancoDeDados[STATUS]=$N$4),(BancoDeDados[TOTAL])),IF($N$4="Vencido",SUMPRODUCT(--(BancoDeDados[ANO VENC]=$J$4),--(BancoDeDados[MÊS VENC]=L$13),--(BancoDeDados[GRUPO]=$C15),--(BancoDeDados[STATUS]=$N$4),(BancoDeDados[TOTAL])),SUMPRODUCT(--(BancoDeDados[ANO VENC]=$J$4),--(BancoDeDados[MÊS VENC]=L$13),--(BancoDeDados[GRUPO]=$C15),--(BancoDeDados[STATUS]=$N$4),(BancoDeDados[TOTAL]))))</f>
        <v>0</v>
      </c>
      <c r="M15" s="68">
        <f ca="1">IF($N$4="Pago",SUMPRODUCT(--(BancoDeDados[ano pag]=$J$4),--(BancoDeDados[mês pag]=M$13),--(BancoDeDados[GRUPO]=$C15),--(BancoDeDados[STATUS]=$N$4),(BancoDeDados[TOTAL])),IF($N$4="Vencido",SUMPRODUCT(--(BancoDeDados[ANO VENC]=$J$4),--(BancoDeDados[MÊS VENC]=M$13),--(BancoDeDados[GRUPO]=$C15),--(BancoDeDados[STATUS]=$N$4),(BancoDeDados[TOTAL])),SUMPRODUCT(--(BancoDeDados[ANO VENC]=$J$4),--(BancoDeDados[MÊS VENC]=M$13),--(BancoDeDados[GRUPO]=$C15),--(BancoDeDados[STATUS]=$N$4),(BancoDeDados[TOTAL]))))</f>
        <v>0</v>
      </c>
      <c r="N15" s="68">
        <f ca="1">IF($N$4="Pago",SUMPRODUCT(--(BancoDeDados[ano pag]=$J$4),--(BancoDeDados[mês pag]=N$13),--(BancoDeDados[GRUPO]=$C15),--(BancoDeDados[STATUS]=$N$4),(BancoDeDados[TOTAL])),IF($N$4="Vencido",SUMPRODUCT(--(BancoDeDados[ANO VENC]=$J$4),--(BancoDeDados[MÊS VENC]=N$13),--(BancoDeDados[GRUPO]=$C15),--(BancoDeDados[STATUS]=$N$4),(BancoDeDados[TOTAL])),SUMPRODUCT(--(BancoDeDados[ANO VENC]=$J$4),--(BancoDeDados[MÊS VENC]=N$13),--(BancoDeDados[GRUPO]=$C15),--(BancoDeDados[STATUS]=$N$4),(BancoDeDados[TOTAL]))))</f>
        <v>0</v>
      </c>
      <c r="O15" s="68">
        <f ca="1">IF($N$4="Pago",SUMPRODUCT(--(BancoDeDados[ano pag]=$J$4),--(BancoDeDados[mês pag]=O$13),--(BancoDeDados[GRUPO]=$C15),--(BancoDeDados[STATUS]=$N$4),(BancoDeDados[TOTAL])),IF($N$4="Vencido",SUMPRODUCT(--(BancoDeDados[ANO VENC]=$J$4),--(BancoDeDados[MÊS VENC]=O$13),--(BancoDeDados[GRUPO]=$C15),--(BancoDeDados[STATUS]=$N$4),(BancoDeDados[TOTAL])),SUMPRODUCT(--(BancoDeDados[ANO VENC]=$J$4),--(BancoDeDados[MÊS VENC]=O$13),--(BancoDeDados[GRUPO]=$C15),--(BancoDeDados[STATUS]=$N$4),(BancoDeDados[TOTAL]))))</f>
        <v>0</v>
      </c>
      <c r="P15" s="100">
        <f ca="1">SUM(D15:O15)</f>
        <v>0</v>
      </c>
      <c r="Q15" s="10"/>
    </row>
    <row r="16" spans="1:22" ht="21" customHeight="1" x14ac:dyDescent="0.25">
      <c r="A16" s="606"/>
      <c r="C16" s="66" t="str">
        <f>AjInterno!E13</f>
        <v>OUTROS RENDIMENTOS</v>
      </c>
      <c r="D16" s="68">
        <f ca="1">IF($N$4="Pago",SUMPRODUCT(--(BancoDeDados[ano pag]=$J$4),--(BancoDeDados[mês pag]=D$13),--(BancoDeDados[GRUPO]=$C16),--(BancoDeDados[STATUS]=$N$4),(BancoDeDados[TOTAL])),IF($N$4="Vencido",SUMPRODUCT(--(BancoDeDados[ANO VENC]=$J$4),--(BancoDeDados[MÊS VENC]=D$13),--(BancoDeDados[GRUPO]=$C16),--(BancoDeDados[STATUS]=$N$4),(BancoDeDados[TOTAL])),SUMPRODUCT(--(BancoDeDados[ANO VENC]=$J$4),--(BancoDeDados[MÊS VENC]=D$13),--(BancoDeDados[GRUPO]=$C16),--(BancoDeDados[STATUS]=$N$4),(BancoDeDados[TOTAL]))))</f>
        <v>0</v>
      </c>
      <c r="E16" s="68">
        <f ca="1">IF($N$4="Pago",SUMPRODUCT(--(BancoDeDados[ano pag]=$J$4),--(BancoDeDados[mês pag]=E$13),--(BancoDeDados[GRUPO]=$C16),--(BancoDeDados[STATUS]=$N$4),(BancoDeDados[TOTAL])),IF($N$4="Vencido",SUMPRODUCT(--(BancoDeDados[ANO VENC]=$J$4),--(BancoDeDados[MÊS VENC]=E$13),--(BancoDeDados[GRUPO]=$C16),--(BancoDeDados[STATUS]=$N$4),(BancoDeDados[TOTAL])),SUMPRODUCT(--(BancoDeDados[ANO VENC]=$J$4),--(BancoDeDados[MÊS VENC]=E$13),--(BancoDeDados[GRUPO]=$C16),--(BancoDeDados[STATUS]=$N$4),(BancoDeDados[TOTAL]))))</f>
        <v>0</v>
      </c>
      <c r="F16" s="68">
        <f ca="1">IF($N$4="Pago",SUMPRODUCT(--(BancoDeDados[ano pag]=$J$4),--(BancoDeDados[mês pag]=F$13),--(BancoDeDados[GRUPO]=$C16),--(BancoDeDados[STATUS]=$N$4),(BancoDeDados[TOTAL])),IF($N$4="Vencido",SUMPRODUCT(--(BancoDeDados[ANO VENC]=$J$4),--(BancoDeDados[MÊS VENC]=F$13),--(BancoDeDados[GRUPO]=$C16),--(BancoDeDados[STATUS]=$N$4),(BancoDeDados[TOTAL])),SUMPRODUCT(--(BancoDeDados[ANO VENC]=$J$4),--(BancoDeDados[MÊS VENC]=F$13),--(BancoDeDados[GRUPO]=$C16),--(BancoDeDados[STATUS]=$N$4),(BancoDeDados[TOTAL]))))</f>
        <v>0</v>
      </c>
      <c r="G16" s="68">
        <f ca="1">IF($N$4="Pago",SUMPRODUCT(--(BancoDeDados[ano pag]=$J$4),--(BancoDeDados[mês pag]=G$13),--(BancoDeDados[GRUPO]=$C16),--(BancoDeDados[STATUS]=$N$4),(BancoDeDados[TOTAL])),IF($N$4="Vencido",SUMPRODUCT(--(BancoDeDados[ANO VENC]=$J$4),--(BancoDeDados[MÊS VENC]=G$13),--(BancoDeDados[GRUPO]=$C16),--(BancoDeDados[STATUS]=$N$4),(BancoDeDados[TOTAL])),SUMPRODUCT(--(BancoDeDados[ANO VENC]=$J$4),--(BancoDeDados[MÊS VENC]=G$13),--(BancoDeDados[GRUPO]=$C16),--(BancoDeDados[STATUS]=$N$4),(BancoDeDados[TOTAL]))))</f>
        <v>0</v>
      </c>
      <c r="H16" s="68">
        <f ca="1">IF($N$4="Pago",SUMPRODUCT(--(BancoDeDados[ano pag]=$J$4),--(BancoDeDados[mês pag]=H$13),--(BancoDeDados[GRUPO]=$C16),--(BancoDeDados[STATUS]=$N$4),(BancoDeDados[TOTAL])),IF($N$4="Vencido",SUMPRODUCT(--(BancoDeDados[ANO VENC]=$J$4),--(BancoDeDados[MÊS VENC]=H$13),--(BancoDeDados[GRUPO]=$C16),--(BancoDeDados[STATUS]=$N$4),(BancoDeDados[TOTAL])),SUMPRODUCT(--(BancoDeDados[ANO VENC]=$J$4),--(BancoDeDados[MÊS VENC]=H$13),--(BancoDeDados[GRUPO]=$C16),--(BancoDeDados[STATUS]=$N$4),(BancoDeDados[TOTAL]))))</f>
        <v>0</v>
      </c>
      <c r="I16" s="68">
        <f ca="1">IF($N$4="Pago",SUMPRODUCT(--(BancoDeDados[ano pag]=$J$4),--(BancoDeDados[mês pag]=I$13),--(BancoDeDados[GRUPO]=$C16),--(BancoDeDados[STATUS]=$N$4),(BancoDeDados[TOTAL])),IF($N$4="Vencido",SUMPRODUCT(--(BancoDeDados[ANO VENC]=$J$4),--(BancoDeDados[MÊS VENC]=I$13),--(BancoDeDados[GRUPO]=$C16),--(BancoDeDados[STATUS]=$N$4),(BancoDeDados[TOTAL])),SUMPRODUCT(--(BancoDeDados[ANO VENC]=$J$4),--(BancoDeDados[MÊS VENC]=I$13),--(BancoDeDados[GRUPO]=$C16),--(BancoDeDados[STATUS]=$N$4),(BancoDeDados[TOTAL]))))</f>
        <v>0</v>
      </c>
      <c r="J16" s="68">
        <f ca="1">IF($N$4="Pago",SUMPRODUCT(--(BancoDeDados[ano pag]=$J$4),--(BancoDeDados[mês pag]=J$13),--(BancoDeDados[GRUPO]=$C16),--(BancoDeDados[STATUS]=$N$4),(BancoDeDados[TOTAL])),IF($N$4="Vencido",SUMPRODUCT(--(BancoDeDados[ANO VENC]=$J$4),--(BancoDeDados[MÊS VENC]=J$13),--(BancoDeDados[GRUPO]=$C16),--(BancoDeDados[STATUS]=$N$4),(BancoDeDados[TOTAL])),SUMPRODUCT(--(BancoDeDados[ANO VENC]=$J$4),--(BancoDeDados[MÊS VENC]=J$13),--(BancoDeDados[GRUPO]=$C16),--(BancoDeDados[STATUS]=$N$4),(BancoDeDados[TOTAL]))))</f>
        <v>0</v>
      </c>
      <c r="K16" s="68">
        <f ca="1">IF($N$4="Pago",SUMPRODUCT(--(BancoDeDados[ano pag]=$J$4),--(BancoDeDados[mês pag]=K$13),--(BancoDeDados[GRUPO]=$C16),--(BancoDeDados[STATUS]=$N$4),(BancoDeDados[TOTAL])),IF($N$4="Vencido",SUMPRODUCT(--(BancoDeDados[ANO VENC]=$J$4),--(BancoDeDados[MÊS VENC]=K$13),--(BancoDeDados[GRUPO]=$C16),--(BancoDeDados[STATUS]=$N$4),(BancoDeDados[TOTAL])),SUMPRODUCT(--(BancoDeDados[ANO VENC]=$J$4),--(BancoDeDados[MÊS VENC]=K$13),--(BancoDeDados[GRUPO]=$C16),--(BancoDeDados[STATUS]=$N$4),(BancoDeDados[TOTAL]))))</f>
        <v>0</v>
      </c>
      <c r="L16" s="68">
        <f ca="1">IF($N$4="Pago",SUMPRODUCT(--(BancoDeDados[ano pag]=$J$4),--(BancoDeDados[mês pag]=L$13),--(BancoDeDados[GRUPO]=$C16),--(BancoDeDados[STATUS]=$N$4),(BancoDeDados[TOTAL])),IF($N$4="Vencido",SUMPRODUCT(--(BancoDeDados[ANO VENC]=$J$4),--(BancoDeDados[MÊS VENC]=L$13),--(BancoDeDados[GRUPO]=$C16),--(BancoDeDados[STATUS]=$N$4),(BancoDeDados[TOTAL])),SUMPRODUCT(--(BancoDeDados[ANO VENC]=$J$4),--(BancoDeDados[MÊS VENC]=L$13),--(BancoDeDados[GRUPO]=$C16),--(BancoDeDados[STATUS]=$N$4),(BancoDeDados[TOTAL]))))</f>
        <v>0</v>
      </c>
      <c r="M16" s="68">
        <f ca="1">IF($N$4="Pago",SUMPRODUCT(--(BancoDeDados[ano pag]=$J$4),--(BancoDeDados[mês pag]=M$13),--(BancoDeDados[GRUPO]=$C16),--(BancoDeDados[STATUS]=$N$4),(BancoDeDados[TOTAL])),IF($N$4="Vencido",SUMPRODUCT(--(BancoDeDados[ANO VENC]=$J$4),--(BancoDeDados[MÊS VENC]=M$13),--(BancoDeDados[GRUPO]=$C16),--(BancoDeDados[STATUS]=$N$4),(BancoDeDados[TOTAL])),SUMPRODUCT(--(BancoDeDados[ANO VENC]=$J$4),--(BancoDeDados[MÊS VENC]=M$13),--(BancoDeDados[GRUPO]=$C16),--(BancoDeDados[STATUS]=$N$4),(BancoDeDados[TOTAL]))))</f>
        <v>0</v>
      </c>
      <c r="N16" s="68">
        <f ca="1">IF($N$4="Pago",SUMPRODUCT(--(BancoDeDados[ano pag]=$J$4),--(BancoDeDados[mês pag]=N$13),--(BancoDeDados[GRUPO]=$C16),--(BancoDeDados[STATUS]=$N$4),(BancoDeDados[TOTAL])),IF($N$4="Vencido",SUMPRODUCT(--(BancoDeDados[ANO VENC]=$J$4),--(BancoDeDados[MÊS VENC]=N$13),--(BancoDeDados[GRUPO]=$C16),--(BancoDeDados[STATUS]=$N$4),(BancoDeDados[TOTAL])),SUMPRODUCT(--(BancoDeDados[ANO VENC]=$J$4),--(BancoDeDados[MÊS VENC]=N$13),--(BancoDeDados[GRUPO]=$C16),--(BancoDeDados[STATUS]=$N$4),(BancoDeDados[TOTAL]))))</f>
        <v>0</v>
      </c>
      <c r="O16" s="68">
        <f ca="1">IF($N$4="Pago",SUMPRODUCT(--(BancoDeDados[ano pag]=$J$4),--(BancoDeDados[mês pag]=O$13),--(BancoDeDados[GRUPO]=$C16),--(BancoDeDados[STATUS]=$N$4),(BancoDeDados[TOTAL])),IF($N$4="Vencido",SUMPRODUCT(--(BancoDeDados[ANO VENC]=$J$4),--(BancoDeDados[MÊS VENC]=O$13),--(BancoDeDados[GRUPO]=$C16),--(BancoDeDados[STATUS]=$N$4),(BancoDeDados[TOTAL])),SUMPRODUCT(--(BancoDeDados[ANO VENC]=$J$4),--(BancoDeDados[MÊS VENC]=O$13),--(BancoDeDados[GRUPO]=$C16),--(BancoDeDados[STATUS]=$N$4),(BancoDeDados[TOTAL]))))</f>
        <v>0</v>
      </c>
      <c r="P16" s="100">
        <f ca="1">SUM(D16:O16)</f>
        <v>0</v>
      </c>
      <c r="Q16" s="10"/>
    </row>
    <row r="17" spans="1:17" ht="21" customHeight="1" x14ac:dyDescent="0.25">
      <c r="A17" s="606"/>
      <c r="C17" s="101" t="s">
        <v>65</v>
      </c>
      <c r="D17" s="68">
        <f ca="1">SUM(D14:D16)</f>
        <v>0</v>
      </c>
      <c r="E17" s="68">
        <f t="shared" ref="E17:P17" ca="1" si="0">SUM(E14:E16)</f>
        <v>0</v>
      </c>
      <c r="F17" s="68">
        <f t="shared" ca="1" si="0"/>
        <v>0</v>
      </c>
      <c r="G17" s="68">
        <f t="shared" ca="1" si="0"/>
        <v>0</v>
      </c>
      <c r="H17" s="68">
        <f t="shared" ca="1" si="0"/>
        <v>0</v>
      </c>
      <c r="I17" s="68">
        <f t="shared" ca="1" si="0"/>
        <v>0</v>
      </c>
      <c r="J17" s="68">
        <f t="shared" ca="1" si="0"/>
        <v>0</v>
      </c>
      <c r="K17" s="68">
        <f t="shared" ca="1" si="0"/>
        <v>0</v>
      </c>
      <c r="L17" s="68">
        <f t="shared" ca="1" si="0"/>
        <v>0</v>
      </c>
      <c r="M17" s="68">
        <f t="shared" ca="1" si="0"/>
        <v>0</v>
      </c>
      <c r="N17" s="68">
        <f t="shared" ca="1" si="0"/>
        <v>0</v>
      </c>
      <c r="O17" s="68">
        <f t="shared" ca="1" si="0"/>
        <v>0</v>
      </c>
      <c r="P17" s="68">
        <f t="shared" ca="1" si="0"/>
        <v>0</v>
      </c>
      <c r="Q17" s="10"/>
    </row>
    <row r="18" spans="1:17" ht="21" customHeight="1" x14ac:dyDescent="0.25">
      <c r="A18" s="606"/>
      <c r="C18" s="69" t="s">
        <v>148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0"/>
    </row>
    <row r="19" spans="1:17" ht="21" customHeight="1" x14ac:dyDescent="0.25">
      <c r="A19" s="621"/>
      <c r="C19" s="95" t="s">
        <v>68</v>
      </c>
      <c r="D19" s="67" t="s">
        <v>49</v>
      </c>
      <c r="E19" s="67" t="s">
        <v>50</v>
      </c>
      <c r="F19" s="67" t="s">
        <v>51</v>
      </c>
      <c r="G19" s="67" t="s">
        <v>52</v>
      </c>
      <c r="H19" s="67" t="s">
        <v>53</v>
      </c>
      <c r="I19" s="67" t="s">
        <v>54</v>
      </c>
      <c r="J19" s="67" t="s">
        <v>55</v>
      </c>
      <c r="K19" s="67" t="s">
        <v>56</v>
      </c>
      <c r="L19" s="67" t="s">
        <v>57</v>
      </c>
      <c r="M19" s="67" t="s">
        <v>58</v>
      </c>
      <c r="N19" s="67" t="s">
        <v>59</v>
      </c>
      <c r="O19" s="67" t="s">
        <v>60</v>
      </c>
      <c r="P19" s="78" t="s">
        <v>65</v>
      </c>
      <c r="Q19" s="10"/>
    </row>
    <row r="20" spans="1:17" ht="21" customHeight="1" x14ac:dyDescent="0.25">
      <c r="A20" s="621"/>
      <c r="C20" s="66" t="str">
        <f>AjInterno!E14</f>
        <v>HABITAÇÃO</v>
      </c>
      <c r="D20" s="68">
        <f ca="1">IF($N$4="Pago",SUMPRODUCT(--(BancoDeDados[ano pag]=$J$4),--(BancoDeDados[mês pag]=D$13),--(BancoDeDados[GRUPO]=$C20),--(BancoDeDados[STATUS]=$N$4),(BancoDeDados[TOTAL])),IF($N$4="Vencido",SUMPRODUCT(--(BancoDeDados[ANO VENC]=$J$4),--(BancoDeDados[MÊS VENC]=D$13),--(BancoDeDados[GRUPO]=$C20),--(BancoDeDados[STATUS]=$N$4),(BancoDeDados[TOTAL])),SUMPRODUCT(--(BancoDeDados[ANO VENC]=$J$4),--(BancoDeDados[MÊS VENC]=D$13),--(BancoDeDados[GRUPO]=$C20),--(BancoDeDados[STATUS]=$N$4),(BancoDeDados[TOTAL]))))</f>
        <v>0</v>
      </c>
      <c r="E20" s="68">
        <f ca="1">IF($N$4="Pago",SUMPRODUCT(--(BancoDeDados[ano pag]=$J$4),--(BancoDeDados[mês pag]=E$13),--(BancoDeDados[GRUPO]=$C20),--(BancoDeDados[STATUS]=$N$4),(BancoDeDados[TOTAL])),IF($N$4="Vencido",SUMPRODUCT(--(BancoDeDados[ANO VENC]=$J$4),--(BancoDeDados[MÊS VENC]=E$13),--(BancoDeDados[GRUPO]=$C20),--(BancoDeDados[STATUS]=$N$4),(BancoDeDados[TOTAL])),SUMPRODUCT(--(BancoDeDados[ANO VENC]=$J$4),--(BancoDeDados[MÊS VENC]=E$13),--(BancoDeDados[GRUPO]=$C20),--(BancoDeDados[STATUS]=$N$4),(BancoDeDados[TOTAL]))))</f>
        <v>0</v>
      </c>
      <c r="F20" s="68">
        <f ca="1">IF($N$4="Pago",SUMPRODUCT(--(BancoDeDados[ano pag]=$J$4),--(BancoDeDados[mês pag]=F$13),--(BancoDeDados[GRUPO]=$C20),--(BancoDeDados[STATUS]=$N$4),(BancoDeDados[TOTAL])),IF($N$4="Vencido",SUMPRODUCT(--(BancoDeDados[ANO VENC]=$J$4),--(BancoDeDados[MÊS VENC]=F$13),--(BancoDeDados[GRUPO]=$C20),--(BancoDeDados[STATUS]=$N$4),(BancoDeDados[TOTAL])),SUMPRODUCT(--(BancoDeDados[ANO VENC]=$J$4),--(BancoDeDados[MÊS VENC]=F$13),--(BancoDeDados[GRUPO]=$C20),--(BancoDeDados[STATUS]=$N$4),(BancoDeDados[TOTAL]))))</f>
        <v>0</v>
      </c>
      <c r="G20" s="68">
        <f ca="1">IF($N$4="Pago",SUMPRODUCT(--(BancoDeDados[ano pag]=$J$4),--(BancoDeDados[mês pag]=G$13),--(BancoDeDados[GRUPO]=$C20),--(BancoDeDados[STATUS]=$N$4),(BancoDeDados[TOTAL])),IF($N$4="Vencido",SUMPRODUCT(--(BancoDeDados[ANO VENC]=$J$4),--(BancoDeDados[MÊS VENC]=G$13),--(BancoDeDados[GRUPO]=$C20),--(BancoDeDados[STATUS]=$N$4),(BancoDeDados[TOTAL])),SUMPRODUCT(--(BancoDeDados[ANO VENC]=$J$4),--(BancoDeDados[MÊS VENC]=G$13),--(BancoDeDados[GRUPO]=$C20),--(BancoDeDados[STATUS]=$N$4),(BancoDeDados[TOTAL]))))</f>
        <v>0</v>
      </c>
      <c r="H20" s="68">
        <f ca="1">IF($N$4="Pago",SUMPRODUCT(--(BancoDeDados[ano pag]=$J$4),--(BancoDeDados[mês pag]=H$13),--(BancoDeDados[GRUPO]=$C20),--(BancoDeDados[STATUS]=$N$4),(BancoDeDados[TOTAL])),IF($N$4="Vencido",SUMPRODUCT(--(BancoDeDados[ANO VENC]=$J$4),--(BancoDeDados[MÊS VENC]=H$13),--(BancoDeDados[GRUPO]=$C20),--(BancoDeDados[STATUS]=$N$4),(BancoDeDados[TOTAL])),SUMPRODUCT(--(BancoDeDados[ANO VENC]=$J$4),--(BancoDeDados[MÊS VENC]=H$13),--(BancoDeDados[GRUPO]=$C20),--(BancoDeDados[STATUS]=$N$4),(BancoDeDados[TOTAL]))))</f>
        <v>0</v>
      </c>
      <c r="I20" s="68">
        <f ca="1">IF($N$4="Pago",SUMPRODUCT(--(BancoDeDados[ano pag]=$J$4),--(BancoDeDados[mês pag]=I$13),--(BancoDeDados[GRUPO]=$C20),--(BancoDeDados[STATUS]=$N$4),(BancoDeDados[TOTAL])),IF($N$4="Vencido",SUMPRODUCT(--(BancoDeDados[ANO VENC]=$J$4),--(BancoDeDados[MÊS VENC]=I$13),--(BancoDeDados[GRUPO]=$C20),--(BancoDeDados[STATUS]=$N$4),(BancoDeDados[TOTAL])),SUMPRODUCT(--(BancoDeDados[ANO VENC]=$J$4),--(BancoDeDados[MÊS VENC]=I$13),--(BancoDeDados[GRUPO]=$C20),--(BancoDeDados[STATUS]=$N$4),(BancoDeDados[TOTAL]))))</f>
        <v>0</v>
      </c>
      <c r="J20" s="68">
        <f ca="1">IF($N$4="Pago",SUMPRODUCT(--(BancoDeDados[ano pag]=$J$4),--(BancoDeDados[mês pag]=J$13),--(BancoDeDados[GRUPO]=$C20),--(BancoDeDados[STATUS]=$N$4),(BancoDeDados[TOTAL])),IF($N$4="Vencido",SUMPRODUCT(--(BancoDeDados[ANO VENC]=$J$4),--(BancoDeDados[MÊS VENC]=J$13),--(BancoDeDados[GRUPO]=$C20),--(BancoDeDados[STATUS]=$N$4),(BancoDeDados[TOTAL])),SUMPRODUCT(--(BancoDeDados[ANO VENC]=$J$4),--(BancoDeDados[MÊS VENC]=J$13),--(BancoDeDados[GRUPO]=$C20),--(BancoDeDados[STATUS]=$N$4),(BancoDeDados[TOTAL]))))</f>
        <v>0</v>
      </c>
      <c r="K20" s="68">
        <f ca="1">IF($N$4="Pago",SUMPRODUCT(--(BancoDeDados[ano pag]=$J$4),--(BancoDeDados[mês pag]=K$13),--(BancoDeDados[GRUPO]=$C20),--(BancoDeDados[STATUS]=$N$4),(BancoDeDados[TOTAL])),IF($N$4="Vencido",SUMPRODUCT(--(BancoDeDados[ANO VENC]=$J$4),--(BancoDeDados[MÊS VENC]=K$13),--(BancoDeDados[GRUPO]=$C20),--(BancoDeDados[STATUS]=$N$4),(BancoDeDados[TOTAL])),SUMPRODUCT(--(BancoDeDados[ANO VENC]=$J$4),--(BancoDeDados[MÊS VENC]=K$13),--(BancoDeDados[GRUPO]=$C20),--(BancoDeDados[STATUS]=$N$4),(BancoDeDados[TOTAL]))))</f>
        <v>0</v>
      </c>
      <c r="L20" s="68">
        <f ca="1">IF($N$4="Pago",SUMPRODUCT(--(BancoDeDados[ano pag]=$J$4),--(BancoDeDados[mês pag]=L$13),--(BancoDeDados[GRUPO]=$C20),--(BancoDeDados[STATUS]=$N$4),(BancoDeDados[TOTAL])),IF($N$4="Vencido",SUMPRODUCT(--(BancoDeDados[ANO VENC]=$J$4),--(BancoDeDados[MÊS VENC]=L$13),--(BancoDeDados[GRUPO]=$C20),--(BancoDeDados[STATUS]=$N$4),(BancoDeDados[TOTAL])),SUMPRODUCT(--(BancoDeDados[ANO VENC]=$J$4),--(BancoDeDados[MÊS VENC]=L$13),--(BancoDeDados[GRUPO]=$C20),--(BancoDeDados[STATUS]=$N$4),(BancoDeDados[TOTAL]))))</f>
        <v>0</v>
      </c>
      <c r="M20" s="68">
        <f ca="1">IF($N$4="Pago",SUMPRODUCT(--(BancoDeDados[ano pag]=$J$4),--(BancoDeDados[mês pag]=M$13),--(BancoDeDados[GRUPO]=$C20),--(BancoDeDados[STATUS]=$N$4),(BancoDeDados[TOTAL])),IF($N$4="Vencido",SUMPRODUCT(--(BancoDeDados[ANO VENC]=$J$4),--(BancoDeDados[MÊS VENC]=M$13),--(BancoDeDados[GRUPO]=$C20),--(BancoDeDados[STATUS]=$N$4),(BancoDeDados[TOTAL])),SUMPRODUCT(--(BancoDeDados[ANO VENC]=$J$4),--(BancoDeDados[MÊS VENC]=M$13),--(BancoDeDados[GRUPO]=$C20),--(BancoDeDados[STATUS]=$N$4),(BancoDeDados[TOTAL]))))</f>
        <v>0</v>
      </c>
      <c r="N20" s="68">
        <f ca="1">IF($N$4="Pago",SUMPRODUCT(--(BancoDeDados[ano pag]=$J$4),--(BancoDeDados[mês pag]=N$13),--(BancoDeDados[GRUPO]=$C20),--(BancoDeDados[STATUS]=$N$4),(BancoDeDados[TOTAL])),IF($N$4="Vencido",SUMPRODUCT(--(BancoDeDados[ANO VENC]=$J$4),--(BancoDeDados[MÊS VENC]=N$13),--(BancoDeDados[GRUPO]=$C20),--(BancoDeDados[STATUS]=$N$4),(BancoDeDados[TOTAL])),SUMPRODUCT(--(BancoDeDados[ANO VENC]=$J$4),--(BancoDeDados[MÊS VENC]=N$13),--(BancoDeDados[GRUPO]=$C20),--(BancoDeDados[STATUS]=$N$4),(BancoDeDados[TOTAL]))))</f>
        <v>0</v>
      </c>
      <c r="O20" s="68">
        <f ca="1">IF($N$4="Pago",SUMPRODUCT(--(BancoDeDados[ano pag]=$J$4),--(BancoDeDados[mês pag]=O$13),--(BancoDeDados[GRUPO]=$C20),--(BancoDeDados[STATUS]=$N$4),(BancoDeDados[TOTAL])),IF($N$4="Vencido",SUMPRODUCT(--(BancoDeDados[ANO VENC]=$J$4),--(BancoDeDados[MÊS VENC]=O$13),--(BancoDeDados[GRUPO]=$C20),--(BancoDeDados[STATUS]=$N$4),(BancoDeDados[TOTAL])),SUMPRODUCT(--(BancoDeDados[ANO VENC]=$J$4),--(BancoDeDados[MÊS VENC]=O$13),--(BancoDeDados[GRUPO]=$C20),--(BancoDeDados[STATUS]=$N$4),(BancoDeDados[TOTAL]))))</f>
        <v>0</v>
      </c>
      <c r="P20" s="100">
        <f t="shared" ref="P20:P40" ca="1" si="1">SUM(D20:O20)</f>
        <v>0</v>
      </c>
      <c r="Q20" s="10"/>
    </row>
    <row r="21" spans="1:17" ht="21" customHeight="1" x14ac:dyDescent="0.25">
      <c r="A21" s="621"/>
      <c r="C21" s="66" t="str">
        <f>AjInterno!E15</f>
        <v>ALIMENTAÇÃO</v>
      </c>
      <c r="D21" s="68">
        <f ca="1">IF($N$4="Pago",SUMPRODUCT(--(BancoDeDados[ano pag]=$J$4),--(BancoDeDados[mês pag]=D$13),--(BancoDeDados[GRUPO]=$C21),--(BancoDeDados[STATUS]=$N$4),(BancoDeDados[TOTAL])),IF($N$4="Vencido",SUMPRODUCT(--(BancoDeDados[ANO VENC]=$J$4),--(BancoDeDados[MÊS VENC]=D$13),--(BancoDeDados[GRUPO]=$C21),--(BancoDeDados[STATUS]=$N$4),(BancoDeDados[TOTAL])),SUMPRODUCT(--(BancoDeDados[ANO VENC]=$J$4),--(BancoDeDados[MÊS VENC]=D$13),--(BancoDeDados[GRUPO]=$C21),--(BancoDeDados[STATUS]=$N$4),(BancoDeDados[TOTAL]))))</f>
        <v>0</v>
      </c>
      <c r="E21" s="68">
        <f ca="1">IF($N$4="Pago",SUMPRODUCT(--(BancoDeDados[ano pag]=$J$4),--(BancoDeDados[mês pag]=E$13),--(BancoDeDados[GRUPO]=$C21),--(BancoDeDados[STATUS]=$N$4),(BancoDeDados[TOTAL])),IF($N$4="Vencido",SUMPRODUCT(--(BancoDeDados[ANO VENC]=$J$4),--(BancoDeDados[MÊS VENC]=E$13),--(BancoDeDados[GRUPO]=$C21),--(BancoDeDados[STATUS]=$N$4),(BancoDeDados[TOTAL])),SUMPRODUCT(--(BancoDeDados[ANO VENC]=$J$4),--(BancoDeDados[MÊS VENC]=E$13),--(BancoDeDados[GRUPO]=$C21),--(BancoDeDados[STATUS]=$N$4),(BancoDeDados[TOTAL]))))</f>
        <v>0</v>
      </c>
      <c r="F21" s="68">
        <f ca="1">IF($N$4="Pago",SUMPRODUCT(--(BancoDeDados[ano pag]=$J$4),--(BancoDeDados[mês pag]=F$13),--(BancoDeDados[GRUPO]=$C21),--(BancoDeDados[STATUS]=$N$4),(BancoDeDados[TOTAL])),IF($N$4="Vencido",SUMPRODUCT(--(BancoDeDados[ANO VENC]=$J$4),--(BancoDeDados[MÊS VENC]=F$13),--(BancoDeDados[GRUPO]=$C21),--(BancoDeDados[STATUS]=$N$4),(BancoDeDados[TOTAL])),SUMPRODUCT(--(BancoDeDados[ANO VENC]=$J$4),--(BancoDeDados[MÊS VENC]=F$13),--(BancoDeDados[GRUPO]=$C21),--(BancoDeDados[STATUS]=$N$4),(BancoDeDados[TOTAL]))))</f>
        <v>0</v>
      </c>
      <c r="G21" s="68">
        <f ca="1">IF($N$4="Pago",SUMPRODUCT(--(BancoDeDados[ano pag]=$J$4),--(BancoDeDados[mês pag]=G$13),--(BancoDeDados[GRUPO]=$C21),--(BancoDeDados[STATUS]=$N$4),(BancoDeDados[TOTAL])),IF($N$4="Vencido",SUMPRODUCT(--(BancoDeDados[ANO VENC]=$J$4),--(BancoDeDados[MÊS VENC]=G$13),--(BancoDeDados[GRUPO]=$C21),--(BancoDeDados[STATUS]=$N$4),(BancoDeDados[TOTAL])),SUMPRODUCT(--(BancoDeDados[ANO VENC]=$J$4),--(BancoDeDados[MÊS VENC]=G$13),--(BancoDeDados[GRUPO]=$C21),--(BancoDeDados[STATUS]=$N$4),(BancoDeDados[TOTAL]))))</f>
        <v>0</v>
      </c>
      <c r="H21" s="68">
        <f ca="1">IF($N$4="Pago",SUMPRODUCT(--(BancoDeDados[ano pag]=$J$4),--(BancoDeDados[mês pag]=H$13),--(BancoDeDados[GRUPO]=$C21),--(BancoDeDados[STATUS]=$N$4),(BancoDeDados[TOTAL])),IF($N$4="Vencido",SUMPRODUCT(--(BancoDeDados[ANO VENC]=$J$4),--(BancoDeDados[MÊS VENC]=H$13),--(BancoDeDados[GRUPO]=$C21),--(BancoDeDados[STATUS]=$N$4),(BancoDeDados[TOTAL])),SUMPRODUCT(--(BancoDeDados[ANO VENC]=$J$4),--(BancoDeDados[MÊS VENC]=H$13),--(BancoDeDados[GRUPO]=$C21),--(BancoDeDados[STATUS]=$N$4),(BancoDeDados[TOTAL]))))</f>
        <v>0</v>
      </c>
      <c r="I21" s="68">
        <f ca="1">IF($N$4="Pago",SUMPRODUCT(--(BancoDeDados[ano pag]=$J$4),--(BancoDeDados[mês pag]=I$13),--(BancoDeDados[GRUPO]=$C21),--(BancoDeDados[STATUS]=$N$4),(BancoDeDados[TOTAL])),IF($N$4="Vencido",SUMPRODUCT(--(BancoDeDados[ANO VENC]=$J$4),--(BancoDeDados[MÊS VENC]=I$13),--(BancoDeDados[GRUPO]=$C21),--(BancoDeDados[STATUS]=$N$4),(BancoDeDados[TOTAL])),SUMPRODUCT(--(BancoDeDados[ANO VENC]=$J$4),--(BancoDeDados[MÊS VENC]=I$13),--(BancoDeDados[GRUPO]=$C21),--(BancoDeDados[STATUS]=$N$4),(BancoDeDados[TOTAL]))))</f>
        <v>0</v>
      </c>
      <c r="J21" s="68">
        <f ca="1">IF($N$4="Pago",SUMPRODUCT(--(BancoDeDados[ano pag]=$J$4),--(BancoDeDados[mês pag]=J$13),--(BancoDeDados[GRUPO]=$C21),--(BancoDeDados[STATUS]=$N$4),(BancoDeDados[TOTAL])),IF($N$4="Vencido",SUMPRODUCT(--(BancoDeDados[ANO VENC]=$J$4),--(BancoDeDados[MÊS VENC]=J$13),--(BancoDeDados[GRUPO]=$C21),--(BancoDeDados[STATUS]=$N$4),(BancoDeDados[TOTAL])),SUMPRODUCT(--(BancoDeDados[ANO VENC]=$J$4),--(BancoDeDados[MÊS VENC]=J$13),--(BancoDeDados[GRUPO]=$C21),--(BancoDeDados[STATUS]=$N$4),(BancoDeDados[TOTAL]))))</f>
        <v>0</v>
      </c>
      <c r="K21" s="68">
        <f ca="1">IF($N$4="Pago",SUMPRODUCT(--(BancoDeDados[ano pag]=$J$4),--(BancoDeDados[mês pag]=K$13),--(BancoDeDados[GRUPO]=$C21),--(BancoDeDados[STATUS]=$N$4),(BancoDeDados[TOTAL])),IF($N$4="Vencido",SUMPRODUCT(--(BancoDeDados[ANO VENC]=$J$4),--(BancoDeDados[MÊS VENC]=K$13),--(BancoDeDados[GRUPO]=$C21),--(BancoDeDados[STATUS]=$N$4),(BancoDeDados[TOTAL])),SUMPRODUCT(--(BancoDeDados[ANO VENC]=$J$4),--(BancoDeDados[MÊS VENC]=K$13),--(BancoDeDados[GRUPO]=$C21),--(BancoDeDados[STATUS]=$N$4),(BancoDeDados[TOTAL]))))</f>
        <v>0</v>
      </c>
      <c r="L21" s="68">
        <f ca="1">IF($N$4="Pago",SUMPRODUCT(--(BancoDeDados[ano pag]=$J$4),--(BancoDeDados[mês pag]=L$13),--(BancoDeDados[GRUPO]=$C21),--(BancoDeDados[STATUS]=$N$4),(BancoDeDados[TOTAL])),IF($N$4="Vencido",SUMPRODUCT(--(BancoDeDados[ANO VENC]=$J$4),--(BancoDeDados[MÊS VENC]=L$13),--(BancoDeDados[GRUPO]=$C21),--(BancoDeDados[STATUS]=$N$4),(BancoDeDados[TOTAL])),SUMPRODUCT(--(BancoDeDados[ANO VENC]=$J$4),--(BancoDeDados[MÊS VENC]=L$13),--(BancoDeDados[GRUPO]=$C21),--(BancoDeDados[STATUS]=$N$4),(BancoDeDados[TOTAL]))))</f>
        <v>0</v>
      </c>
      <c r="M21" s="68">
        <f ca="1">IF($N$4="Pago",SUMPRODUCT(--(BancoDeDados[ano pag]=$J$4),--(BancoDeDados[mês pag]=M$13),--(BancoDeDados[GRUPO]=$C21),--(BancoDeDados[STATUS]=$N$4),(BancoDeDados[TOTAL])),IF($N$4="Vencido",SUMPRODUCT(--(BancoDeDados[ANO VENC]=$J$4),--(BancoDeDados[MÊS VENC]=M$13),--(BancoDeDados[GRUPO]=$C21),--(BancoDeDados[STATUS]=$N$4),(BancoDeDados[TOTAL])),SUMPRODUCT(--(BancoDeDados[ANO VENC]=$J$4),--(BancoDeDados[MÊS VENC]=M$13),--(BancoDeDados[GRUPO]=$C21),--(BancoDeDados[STATUS]=$N$4),(BancoDeDados[TOTAL]))))</f>
        <v>0</v>
      </c>
      <c r="N21" s="68">
        <f ca="1">IF($N$4="Pago",SUMPRODUCT(--(BancoDeDados[ano pag]=$J$4),--(BancoDeDados[mês pag]=N$13),--(BancoDeDados[GRUPO]=$C21),--(BancoDeDados[STATUS]=$N$4),(BancoDeDados[TOTAL])),IF($N$4="Vencido",SUMPRODUCT(--(BancoDeDados[ANO VENC]=$J$4),--(BancoDeDados[MÊS VENC]=N$13),--(BancoDeDados[GRUPO]=$C21),--(BancoDeDados[STATUS]=$N$4),(BancoDeDados[TOTAL])),SUMPRODUCT(--(BancoDeDados[ANO VENC]=$J$4),--(BancoDeDados[MÊS VENC]=N$13),--(BancoDeDados[GRUPO]=$C21),--(BancoDeDados[STATUS]=$N$4),(BancoDeDados[TOTAL]))))</f>
        <v>0</v>
      </c>
      <c r="O21" s="68">
        <f ca="1">IF($N$4="Pago",SUMPRODUCT(--(BancoDeDados[ano pag]=$J$4),--(BancoDeDados[mês pag]=O$13),--(BancoDeDados[GRUPO]=$C21),--(BancoDeDados[STATUS]=$N$4),(BancoDeDados[TOTAL])),IF($N$4="Vencido",SUMPRODUCT(--(BancoDeDados[ANO VENC]=$J$4),--(BancoDeDados[MÊS VENC]=O$13),--(BancoDeDados[GRUPO]=$C21),--(BancoDeDados[STATUS]=$N$4),(BancoDeDados[TOTAL])),SUMPRODUCT(--(BancoDeDados[ANO VENC]=$J$4),--(BancoDeDados[MÊS VENC]=O$13),--(BancoDeDados[GRUPO]=$C21),--(BancoDeDados[STATUS]=$N$4),(BancoDeDados[TOTAL]))))</f>
        <v>0</v>
      </c>
      <c r="P21" s="100">
        <f t="shared" ca="1" si="1"/>
        <v>0</v>
      </c>
      <c r="Q21" s="10"/>
    </row>
    <row r="22" spans="1:17" ht="21" customHeight="1" x14ac:dyDescent="0.25">
      <c r="A22" s="621"/>
      <c r="C22" s="66" t="str">
        <f>AjInterno!E16</f>
        <v>TRANSPORTES</v>
      </c>
      <c r="D22" s="68">
        <f ca="1">IF($N$4="Pago",SUMPRODUCT(--(BancoDeDados[ano pag]=$J$4),--(BancoDeDados[mês pag]=D$13),--(BancoDeDados[GRUPO]=$C22),--(BancoDeDados[STATUS]=$N$4),(BancoDeDados[TOTAL])),IF($N$4="Vencido",SUMPRODUCT(--(BancoDeDados[ANO VENC]=$J$4),--(BancoDeDados[MÊS VENC]=D$13),--(BancoDeDados[GRUPO]=$C22),--(BancoDeDados[STATUS]=$N$4),(BancoDeDados[TOTAL])),SUMPRODUCT(--(BancoDeDados[ANO VENC]=$J$4),--(BancoDeDados[MÊS VENC]=D$13),--(BancoDeDados[GRUPO]=$C22),--(BancoDeDados[STATUS]=$N$4),(BancoDeDados[TOTAL]))))</f>
        <v>0</v>
      </c>
      <c r="E22" s="68">
        <f ca="1">IF($N$4="Pago",SUMPRODUCT(--(BancoDeDados[ano pag]=$J$4),--(BancoDeDados[mês pag]=E$13),--(BancoDeDados[GRUPO]=$C22),--(BancoDeDados[STATUS]=$N$4),(BancoDeDados[TOTAL])),IF($N$4="Vencido",SUMPRODUCT(--(BancoDeDados[ANO VENC]=$J$4),--(BancoDeDados[MÊS VENC]=E$13),--(BancoDeDados[GRUPO]=$C22),--(BancoDeDados[STATUS]=$N$4),(BancoDeDados[TOTAL])),SUMPRODUCT(--(BancoDeDados[ANO VENC]=$J$4),--(BancoDeDados[MÊS VENC]=E$13),--(BancoDeDados[GRUPO]=$C22),--(BancoDeDados[STATUS]=$N$4),(BancoDeDados[TOTAL]))))</f>
        <v>0</v>
      </c>
      <c r="F22" s="68">
        <f ca="1">IF($N$4="Pago",SUMPRODUCT(--(BancoDeDados[ano pag]=$J$4),--(BancoDeDados[mês pag]=F$13),--(BancoDeDados[GRUPO]=$C22),--(BancoDeDados[STATUS]=$N$4),(BancoDeDados[TOTAL])),IF($N$4="Vencido",SUMPRODUCT(--(BancoDeDados[ANO VENC]=$J$4),--(BancoDeDados[MÊS VENC]=F$13),--(BancoDeDados[GRUPO]=$C22),--(BancoDeDados[STATUS]=$N$4),(BancoDeDados[TOTAL])),SUMPRODUCT(--(BancoDeDados[ANO VENC]=$J$4),--(BancoDeDados[MÊS VENC]=F$13),--(BancoDeDados[GRUPO]=$C22),--(BancoDeDados[STATUS]=$N$4),(BancoDeDados[TOTAL]))))</f>
        <v>0</v>
      </c>
      <c r="G22" s="68">
        <f ca="1">IF($N$4="Pago",SUMPRODUCT(--(BancoDeDados[ano pag]=$J$4),--(BancoDeDados[mês pag]=G$13),--(BancoDeDados[GRUPO]=$C22),--(BancoDeDados[STATUS]=$N$4),(BancoDeDados[TOTAL])),IF($N$4="Vencido",SUMPRODUCT(--(BancoDeDados[ANO VENC]=$J$4),--(BancoDeDados[MÊS VENC]=G$13),--(BancoDeDados[GRUPO]=$C22),--(BancoDeDados[STATUS]=$N$4),(BancoDeDados[TOTAL])),SUMPRODUCT(--(BancoDeDados[ANO VENC]=$J$4),--(BancoDeDados[MÊS VENC]=G$13),--(BancoDeDados[GRUPO]=$C22),--(BancoDeDados[STATUS]=$N$4),(BancoDeDados[TOTAL]))))</f>
        <v>0</v>
      </c>
      <c r="H22" s="68">
        <f ca="1">IF($N$4="Pago",SUMPRODUCT(--(BancoDeDados[ano pag]=$J$4),--(BancoDeDados[mês pag]=H$13),--(BancoDeDados[GRUPO]=$C22),--(BancoDeDados[STATUS]=$N$4),(BancoDeDados[TOTAL])),IF($N$4="Vencido",SUMPRODUCT(--(BancoDeDados[ANO VENC]=$J$4),--(BancoDeDados[MÊS VENC]=H$13),--(BancoDeDados[GRUPO]=$C22),--(BancoDeDados[STATUS]=$N$4),(BancoDeDados[TOTAL])),SUMPRODUCT(--(BancoDeDados[ANO VENC]=$J$4),--(BancoDeDados[MÊS VENC]=H$13),--(BancoDeDados[GRUPO]=$C22),--(BancoDeDados[STATUS]=$N$4),(BancoDeDados[TOTAL]))))</f>
        <v>0</v>
      </c>
      <c r="I22" s="68">
        <f ca="1">IF($N$4="Pago",SUMPRODUCT(--(BancoDeDados[ano pag]=$J$4),--(BancoDeDados[mês pag]=I$13),--(BancoDeDados[GRUPO]=$C22),--(BancoDeDados[STATUS]=$N$4),(BancoDeDados[TOTAL])),IF($N$4="Vencido",SUMPRODUCT(--(BancoDeDados[ANO VENC]=$J$4),--(BancoDeDados[MÊS VENC]=I$13),--(BancoDeDados[GRUPO]=$C22),--(BancoDeDados[STATUS]=$N$4),(BancoDeDados[TOTAL])),SUMPRODUCT(--(BancoDeDados[ANO VENC]=$J$4),--(BancoDeDados[MÊS VENC]=I$13),--(BancoDeDados[GRUPO]=$C22),--(BancoDeDados[STATUS]=$N$4),(BancoDeDados[TOTAL]))))</f>
        <v>0</v>
      </c>
      <c r="J22" s="68">
        <f ca="1">IF($N$4="Pago",SUMPRODUCT(--(BancoDeDados[ano pag]=$J$4),--(BancoDeDados[mês pag]=J$13),--(BancoDeDados[GRUPO]=$C22),--(BancoDeDados[STATUS]=$N$4),(BancoDeDados[TOTAL])),IF($N$4="Vencido",SUMPRODUCT(--(BancoDeDados[ANO VENC]=$J$4),--(BancoDeDados[MÊS VENC]=J$13),--(BancoDeDados[GRUPO]=$C22),--(BancoDeDados[STATUS]=$N$4),(BancoDeDados[TOTAL])),SUMPRODUCT(--(BancoDeDados[ANO VENC]=$J$4),--(BancoDeDados[MÊS VENC]=J$13),--(BancoDeDados[GRUPO]=$C22),--(BancoDeDados[STATUS]=$N$4),(BancoDeDados[TOTAL]))))</f>
        <v>0</v>
      </c>
      <c r="K22" s="68">
        <f ca="1">IF($N$4="Pago",SUMPRODUCT(--(BancoDeDados[ano pag]=$J$4),--(BancoDeDados[mês pag]=K$13),--(BancoDeDados[GRUPO]=$C22),--(BancoDeDados[STATUS]=$N$4),(BancoDeDados[TOTAL])),IF($N$4="Vencido",SUMPRODUCT(--(BancoDeDados[ANO VENC]=$J$4),--(BancoDeDados[MÊS VENC]=K$13),--(BancoDeDados[GRUPO]=$C22),--(BancoDeDados[STATUS]=$N$4),(BancoDeDados[TOTAL])),SUMPRODUCT(--(BancoDeDados[ANO VENC]=$J$4),--(BancoDeDados[MÊS VENC]=K$13),--(BancoDeDados[GRUPO]=$C22),--(BancoDeDados[STATUS]=$N$4),(BancoDeDados[TOTAL]))))</f>
        <v>0</v>
      </c>
      <c r="L22" s="68">
        <f ca="1">IF($N$4="Pago",SUMPRODUCT(--(BancoDeDados[ano pag]=$J$4),--(BancoDeDados[mês pag]=L$13),--(BancoDeDados[GRUPO]=$C22),--(BancoDeDados[STATUS]=$N$4),(BancoDeDados[TOTAL])),IF($N$4="Vencido",SUMPRODUCT(--(BancoDeDados[ANO VENC]=$J$4),--(BancoDeDados[MÊS VENC]=L$13),--(BancoDeDados[GRUPO]=$C22),--(BancoDeDados[STATUS]=$N$4),(BancoDeDados[TOTAL])),SUMPRODUCT(--(BancoDeDados[ANO VENC]=$J$4),--(BancoDeDados[MÊS VENC]=L$13),--(BancoDeDados[GRUPO]=$C22),--(BancoDeDados[STATUS]=$N$4),(BancoDeDados[TOTAL]))))</f>
        <v>0</v>
      </c>
      <c r="M22" s="68">
        <f ca="1">IF($N$4="Pago",SUMPRODUCT(--(BancoDeDados[ano pag]=$J$4),--(BancoDeDados[mês pag]=M$13),--(BancoDeDados[GRUPO]=$C22),--(BancoDeDados[STATUS]=$N$4),(BancoDeDados[TOTAL])),IF($N$4="Vencido",SUMPRODUCT(--(BancoDeDados[ANO VENC]=$J$4),--(BancoDeDados[MÊS VENC]=M$13),--(BancoDeDados[GRUPO]=$C22),--(BancoDeDados[STATUS]=$N$4),(BancoDeDados[TOTAL])),SUMPRODUCT(--(BancoDeDados[ANO VENC]=$J$4),--(BancoDeDados[MÊS VENC]=M$13),--(BancoDeDados[GRUPO]=$C22),--(BancoDeDados[STATUS]=$N$4),(BancoDeDados[TOTAL]))))</f>
        <v>0</v>
      </c>
      <c r="N22" s="68">
        <f ca="1">IF($N$4="Pago",SUMPRODUCT(--(BancoDeDados[ano pag]=$J$4),--(BancoDeDados[mês pag]=N$13),--(BancoDeDados[GRUPO]=$C22),--(BancoDeDados[STATUS]=$N$4),(BancoDeDados[TOTAL])),IF($N$4="Vencido",SUMPRODUCT(--(BancoDeDados[ANO VENC]=$J$4),--(BancoDeDados[MÊS VENC]=N$13),--(BancoDeDados[GRUPO]=$C22),--(BancoDeDados[STATUS]=$N$4),(BancoDeDados[TOTAL])),SUMPRODUCT(--(BancoDeDados[ANO VENC]=$J$4),--(BancoDeDados[MÊS VENC]=N$13),--(BancoDeDados[GRUPO]=$C22),--(BancoDeDados[STATUS]=$N$4),(BancoDeDados[TOTAL]))))</f>
        <v>0</v>
      </c>
      <c r="O22" s="68">
        <f ca="1">IF($N$4="Pago",SUMPRODUCT(--(BancoDeDados[ano pag]=$J$4),--(BancoDeDados[mês pag]=O$13),--(BancoDeDados[GRUPO]=$C22),--(BancoDeDados[STATUS]=$N$4),(BancoDeDados[TOTAL])),IF($N$4="Vencido",SUMPRODUCT(--(BancoDeDados[ANO VENC]=$J$4),--(BancoDeDados[MÊS VENC]=O$13),--(BancoDeDados[GRUPO]=$C22),--(BancoDeDados[STATUS]=$N$4),(BancoDeDados[TOTAL])),SUMPRODUCT(--(BancoDeDados[ANO VENC]=$J$4),--(BancoDeDados[MÊS VENC]=O$13),--(BancoDeDados[GRUPO]=$C22),--(BancoDeDados[STATUS]=$N$4),(BancoDeDados[TOTAL]))))</f>
        <v>0</v>
      </c>
      <c r="P22" s="100">
        <f t="shared" ca="1" si="1"/>
        <v>0</v>
      </c>
      <c r="Q22" s="10"/>
    </row>
    <row r="23" spans="1:17" ht="21" customHeight="1" x14ac:dyDescent="0.25">
      <c r="A23" s="621"/>
      <c r="C23" s="66" t="str">
        <f>AjInterno!E17</f>
        <v>AUTOMÓVEL</v>
      </c>
      <c r="D23" s="68">
        <f ca="1">IF($N$4="Pago",SUMPRODUCT(--(BancoDeDados[ano pag]=$J$4),--(BancoDeDados[mês pag]=D$13),--(BancoDeDados[GRUPO]=$C23),--(BancoDeDados[STATUS]=$N$4),(BancoDeDados[TOTAL])),IF($N$4="Vencido",SUMPRODUCT(--(BancoDeDados[ANO VENC]=$J$4),--(BancoDeDados[MÊS VENC]=D$13),--(BancoDeDados[GRUPO]=$C23),--(BancoDeDados[STATUS]=$N$4),(BancoDeDados[TOTAL])),SUMPRODUCT(--(BancoDeDados[ANO VENC]=$J$4),--(BancoDeDados[MÊS VENC]=D$13),--(BancoDeDados[GRUPO]=$C23),--(BancoDeDados[STATUS]=$N$4),(BancoDeDados[TOTAL]))))</f>
        <v>0</v>
      </c>
      <c r="E23" s="68">
        <f ca="1">IF($N$4="Pago",SUMPRODUCT(--(BancoDeDados[ano pag]=$J$4),--(BancoDeDados[mês pag]=E$13),--(BancoDeDados[GRUPO]=$C23),--(BancoDeDados[STATUS]=$N$4),(BancoDeDados[TOTAL])),IF($N$4="Vencido",SUMPRODUCT(--(BancoDeDados[ANO VENC]=$J$4),--(BancoDeDados[MÊS VENC]=E$13),--(BancoDeDados[GRUPO]=$C23),--(BancoDeDados[STATUS]=$N$4),(BancoDeDados[TOTAL])),SUMPRODUCT(--(BancoDeDados[ANO VENC]=$J$4),--(BancoDeDados[MÊS VENC]=E$13),--(BancoDeDados[GRUPO]=$C23),--(BancoDeDados[STATUS]=$N$4),(BancoDeDados[TOTAL]))))</f>
        <v>0</v>
      </c>
      <c r="F23" s="68">
        <f ca="1">IF($N$4="Pago",SUMPRODUCT(--(BancoDeDados[ano pag]=$J$4),--(BancoDeDados[mês pag]=F$13),--(BancoDeDados[GRUPO]=$C23),--(BancoDeDados[STATUS]=$N$4),(BancoDeDados[TOTAL])),IF($N$4="Vencido",SUMPRODUCT(--(BancoDeDados[ANO VENC]=$J$4),--(BancoDeDados[MÊS VENC]=F$13),--(BancoDeDados[GRUPO]=$C23),--(BancoDeDados[STATUS]=$N$4),(BancoDeDados[TOTAL])),SUMPRODUCT(--(BancoDeDados[ANO VENC]=$J$4),--(BancoDeDados[MÊS VENC]=F$13),--(BancoDeDados[GRUPO]=$C23),--(BancoDeDados[STATUS]=$N$4),(BancoDeDados[TOTAL]))))</f>
        <v>0</v>
      </c>
      <c r="G23" s="68">
        <f ca="1">IF($N$4="Pago",SUMPRODUCT(--(BancoDeDados[ano pag]=$J$4),--(BancoDeDados[mês pag]=G$13),--(BancoDeDados[GRUPO]=$C23),--(BancoDeDados[STATUS]=$N$4),(BancoDeDados[TOTAL])),IF($N$4="Vencido",SUMPRODUCT(--(BancoDeDados[ANO VENC]=$J$4),--(BancoDeDados[MÊS VENC]=G$13),--(BancoDeDados[GRUPO]=$C23),--(BancoDeDados[STATUS]=$N$4),(BancoDeDados[TOTAL])),SUMPRODUCT(--(BancoDeDados[ANO VENC]=$J$4),--(BancoDeDados[MÊS VENC]=G$13),--(BancoDeDados[GRUPO]=$C23),--(BancoDeDados[STATUS]=$N$4),(BancoDeDados[TOTAL]))))</f>
        <v>0</v>
      </c>
      <c r="H23" s="68">
        <f ca="1">IF($N$4="Pago",SUMPRODUCT(--(BancoDeDados[ano pag]=$J$4),--(BancoDeDados[mês pag]=H$13),--(BancoDeDados[GRUPO]=$C23),--(BancoDeDados[STATUS]=$N$4),(BancoDeDados[TOTAL])),IF($N$4="Vencido",SUMPRODUCT(--(BancoDeDados[ANO VENC]=$J$4),--(BancoDeDados[MÊS VENC]=H$13),--(BancoDeDados[GRUPO]=$C23),--(BancoDeDados[STATUS]=$N$4),(BancoDeDados[TOTAL])),SUMPRODUCT(--(BancoDeDados[ANO VENC]=$J$4),--(BancoDeDados[MÊS VENC]=H$13),--(BancoDeDados[GRUPO]=$C23),--(BancoDeDados[STATUS]=$N$4),(BancoDeDados[TOTAL]))))</f>
        <v>0</v>
      </c>
      <c r="I23" s="68">
        <f ca="1">IF($N$4="Pago",SUMPRODUCT(--(BancoDeDados[ano pag]=$J$4),--(BancoDeDados[mês pag]=I$13),--(BancoDeDados[GRUPO]=$C23),--(BancoDeDados[STATUS]=$N$4),(BancoDeDados[TOTAL])),IF($N$4="Vencido",SUMPRODUCT(--(BancoDeDados[ANO VENC]=$J$4),--(BancoDeDados[MÊS VENC]=I$13),--(BancoDeDados[GRUPO]=$C23),--(BancoDeDados[STATUS]=$N$4),(BancoDeDados[TOTAL])),SUMPRODUCT(--(BancoDeDados[ANO VENC]=$J$4),--(BancoDeDados[MÊS VENC]=I$13),--(BancoDeDados[GRUPO]=$C23),--(BancoDeDados[STATUS]=$N$4),(BancoDeDados[TOTAL]))))</f>
        <v>0</v>
      </c>
      <c r="J23" s="68">
        <f ca="1">IF($N$4="Pago",SUMPRODUCT(--(BancoDeDados[ano pag]=$J$4),--(BancoDeDados[mês pag]=J$13),--(BancoDeDados[GRUPO]=$C23),--(BancoDeDados[STATUS]=$N$4),(BancoDeDados[TOTAL])),IF($N$4="Vencido",SUMPRODUCT(--(BancoDeDados[ANO VENC]=$J$4),--(BancoDeDados[MÊS VENC]=J$13),--(BancoDeDados[GRUPO]=$C23),--(BancoDeDados[STATUS]=$N$4),(BancoDeDados[TOTAL])),SUMPRODUCT(--(BancoDeDados[ANO VENC]=$J$4),--(BancoDeDados[MÊS VENC]=J$13),--(BancoDeDados[GRUPO]=$C23),--(BancoDeDados[STATUS]=$N$4),(BancoDeDados[TOTAL]))))</f>
        <v>0</v>
      </c>
      <c r="K23" s="68">
        <f ca="1">IF($N$4="Pago",SUMPRODUCT(--(BancoDeDados[ano pag]=$J$4),--(BancoDeDados[mês pag]=K$13),--(BancoDeDados[GRUPO]=$C23),--(BancoDeDados[STATUS]=$N$4),(BancoDeDados[TOTAL])),IF($N$4="Vencido",SUMPRODUCT(--(BancoDeDados[ANO VENC]=$J$4),--(BancoDeDados[MÊS VENC]=K$13),--(BancoDeDados[GRUPO]=$C23),--(BancoDeDados[STATUS]=$N$4),(BancoDeDados[TOTAL])),SUMPRODUCT(--(BancoDeDados[ANO VENC]=$J$4),--(BancoDeDados[MÊS VENC]=K$13),--(BancoDeDados[GRUPO]=$C23),--(BancoDeDados[STATUS]=$N$4),(BancoDeDados[TOTAL]))))</f>
        <v>0</v>
      </c>
      <c r="L23" s="68">
        <f ca="1">IF($N$4="Pago",SUMPRODUCT(--(BancoDeDados[ano pag]=$J$4),--(BancoDeDados[mês pag]=L$13),--(BancoDeDados[GRUPO]=$C23),--(BancoDeDados[STATUS]=$N$4),(BancoDeDados[TOTAL])),IF($N$4="Vencido",SUMPRODUCT(--(BancoDeDados[ANO VENC]=$J$4),--(BancoDeDados[MÊS VENC]=L$13),--(BancoDeDados[GRUPO]=$C23),--(BancoDeDados[STATUS]=$N$4),(BancoDeDados[TOTAL])),SUMPRODUCT(--(BancoDeDados[ANO VENC]=$J$4),--(BancoDeDados[MÊS VENC]=L$13),--(BancoDeDados[GRUPO]=$C23),--(BancoDeDados[STATUS]=$N$4),(BancoDeDados[TOTAL]))))</f>
        <v>0</v>
      </c>
      <c r="M23" s="68">
        <f ca="1">IF($N$4="Pago",SUMPRODUCT(--(BancoDeDados[ano pag]=$J$4),--(BancoDeDados[mês pag]=M$13),--(BancoDeDados[GRUPO]=$C23),--(BancoDeDados[STATUS]=$N$4),(BancoDeDados[TOTAL])),IF($N$4="Vencido",SUMPRODUCT(--(BancoDeDados[ANO VENC]=$J$4),--(BancoDeDados[MÊS VENC]=M$13),--(BancoDeDados[GRUPO]=$C23),--(BancoDeDados[STATUS]=$N$4),(BancoDeDados[TOTAL])),SUMPRODUCT(--(BancoDeDados[ANO VENC]=$J$4),--(BancoDeDados[MÊS VENC]=M$13),--(BancoDeDados[GRUPO]=$C23),--(BancoDeDados[STATUS]=$N$4),(BancoDeDados[TOTAL]))))</f>
        <v>0</v>
      </c>
      <c r="N23" s="68">
        <f ca="1">IF($N$4="Pago",SUMPRODUCT(--(BancoDeDados[ano pag]=$J$4),--(BancoDeDados[mês pag]=N$13),--(BancoDeDados[GRUPO]=$C23),--(BancoDeDados[STATUS]=$N$4),(BancoDeDados[TOTAL])),IF($N$4="Vencido",SUMPRODUCT(--(BancoDeDados[ANO VENC]=$J$4),--(BancoDeDados[MÊS VENC]=N$13),--(BancoDeDados[GRUPO]=$C23),--(BancoDeDados[STATUS]=$N$4),(BancoDeDados[TOTAL])),SUMPRODUCT(--(BancoDeDados[ANO VENC]=$J$4),--(BancoDeDados[MÊS VENC]=N$13),--(BancoDeDados[GRUPO]=$C23),--(BancoDeDados[STATUS]=$N$4),(BancoDeDados[TOTAL]))))</f>
        <v>0</v>
      </c>
      <c r="O23" s="68">
        <f ca="1">IF($N$4="Pago",SUMPRODUCT(--(BancoDeDados[ano pag]=$J$4),--(BancoDeDados[mês pag]=O$13),--(BancoDeDados[GRUPO]=$C23),--(BancoDeDados[STATUS]=$N$4),(BancoDeDados[TOTAL])),IF($N$4="Vencido",SUMPRODUCT(--(BancoDeDados[ANO VENC]=$J$4),--(BancoDeDados[MÊS VENC]=O$13),--(BancoDeDados[GRUPO]=$C23),--(BancoDeDados[STATUS]=$N$4),(BancoDeDados[TOTAL])),SUMPRODUCT(--(BancoDeDados[ANO VENC]=$J$4),--(BancoDeDados[MÊS VENC]=O$13),--(BancoDeDados[GRUPO]=$C23),--(BancoDeDados[STATUS]=$N$4),(BancoDeDados[TOTAL]))))</f>
        <v>0</v>
      </c>
      <c r="P23" s="100">
        <f t="shared" ca="1" si="1"/>
        <v>0</v>
      </c>
      <c r="Q23" s="10"/>
    </row>
    <row r="24" spans="1:17" ht="21" customHeight="1" x14ac:dyDescent="0.25">
      <c r="A24" s="621"/>
      <c r="C24" s="66" t="str">
        <f>AjInterno!E18</f>
        <v>MOTO</v>
      </c>
      <c r="D24" s="68">
        <f ca="1">IF($N$4="Pago",SUMPRODUCT(--(BancoDeDados[ano pag]=$J$4),--(BancoDeDados[mês pag]=D$13),--(BancoDeDados[GRUPO]=$C24),--(BancoDeDados[STATUS]=$N$4),(BancoDeDados[TOTAL])),IF($N$4="Vencido",SUMPRODUCT(--(BancoDeDados[ANO VENC]=$J$4),--(BancoDeDados[MÊS VENC]=D$13),--(BancoDeDados[GRUPO]=$C24),--(BancoDeDados[STATUS]=$N$4),(BancoDeDados[TOTAL])),SUMPRODUCT(--(BancoDeDados[ANO VENC]=$J$4),--(BancoDeDados[MÊS VENC]=D$13),--(BancoDeDados[GRUPO]=$C24),--(BancoDeDados[STATUS]=$N$4),(BancoDeDados[TOTAL]))))</f>
        <v>0</v>
      </c>
      <c r="E24" s="68">
        <f ca="1">IF($N$4="Pago",SUMPRODUCT(--(BancoDeDados[ano pag]=$J$4),--(BancoDeDados[mês pag]=E$13),--(BancoDeDados[GRUPO]=$C24),--(BancoDeDados[STATUS]=$N$4),(BancoDeDados[TOTAL])),IF($N$4="Vencido",SUMPRODUCT(--(BancoDeDados[ANO VENC]=$J$4),--(BancoDeDados[MÊS VENC]=E$13),--(BancoDeDados[GRUPO]=$C24),--(BancoDeDados[STATUS]=$N$4),(BancoDeDados[TOTAL])),SUMPRODUCT(--(BancoDeDados[ANO VENC]=$J$4),--(BancoDeDados[MÊS VENC]=E$13),--(BancoDeDados[GRUPO]=$C24),--(BancoDeDados[STATUS]=$N$4),(BancoDeDados[TOTAL]))))</f>
        <v>0</v>
      </c>
      <c r="F24" s="68">
        <f ca="1">IF($N$4="Pago",SUMPRODUCT(--(BancoDeDados[ano pag]=$J$4),--(BancoDeDados[mês pag]=F$13),--(BancoDeDados[GRUPO]=$C24),--(BancoDeDados[STATUS]=$N$4),(BancoDeDados[TOTAL])),IF($N$4="Vencido",SUMPRODUCT(--(BancoDeDados[ANO VENC]=$J$4),--(BancoDeDados[MÊS VENC]=F$13),--(BancoDeDados[GRUPO]=$C24),--(BancoDeDados[STATUS]=$N$4),(BancoDeDados[TOTAL])),SUMPRODUCT(--(BancoDeDados[ANO VENC]=$J$4),--(BancoDeDados[MÊS VENC]=F$13),--(BancoDeDados[GRUPO]=$C24),--(BancoDeDados[STATUS]=$N$4),(BancoDeDados[TOTAL]))))</f>
        <v>0</v>
      </c>
      <c r="G24" s="68">
        <f ca="1">IF($N$4="Pago",SUMPRODUCT(--(BancoDeDados[ano pag]=$J$4),--(BancoDeDados[mês pag]=G$13),--(BancoDeDados[GRUPO]=$C24),--(BancoDeDados[STATUS]=$N$4),(BancoDeDados[TOTAL])),IF($N$4="Vencido",SUMPRODUCT(--(BancoDeDados[ANO VENC]=$J$4),--(BancoDeDados[MÊS VENC]=G$13),--(BancoDeDados[GRUPO]=$C24),--(BancoDeDados[STATUS]=$N$4),(BancoDeDados[TOTAL])),SUMPRODUCT(--(BancoDeDados[ANO VENC]=$J$4),--(BancoDeDados[MÊS VENC]=G$13),--(BancoDeDados[GRUPO]=$C24),--(BancoDeDados[STATUS]=$N$4),(BancoDeDados[TOTAL]))))</f>
        <v>0</v>
      </c>
      <c r="H24" s="68">
        <f ca="1">IF($N$4="Pago",SUMPRODUCT(--(BancoDeDados[ano pag]=$J$4),--(BancoDeDados[mês pag]=H$13),--(BancoDeDados[GRUPO]=$C24),--(BancoDeDados[STATUS]=$N$4),(BancoDeDados[TOTAL])),IF($N$4="Vencido",SUMPRODUCT(--(BancoDeDados[ANO VENC]=$J$4),--(BancoDeDados[MÊS VENC]=H$13),--(BancoDeDados[GRUPO]=$C24),--(BancoDeDados[STATUS]=$N$4),(BancoDeDados[TOTAL])),SUMPRODUCT(--(BancoDeDados[ANO VENC]=$J$4),--(BancoDeDados[MÊS VENC]=H$13),--(BancoDeDados[GRUPO]=$C24),--(BancoDeDados[STATUS]=$N$4),(BancoDeDados[TOTAL]))))</f>
        <v>0</v>
      </c>
      <c r="I24" s="68">
        <f ca="1">IF($N$4="Pago",SUMPRODUCT(--(BancoDeDados[ano pag]=$J$4),--(BancoDeDados[mês pag]=I$13),--(BancoDeDados[GRUPO]=$C24),--(BancoDeDados[STATUS]=$N$4),(BancoDeDados[TOTAL])),IF($N$4="Vencido",SUMPRODUCT(--(BancoDeDados[ANO VENC]=$J$4),--(BancoDeDados[MÊS VENC]=I$13),--(BancoDeDados[GRUPO]=$C24),--(BancoDeDados[STATUS]=$N$4),(BancoDeDados[TOTAL])),SUMPRODUCT(--(BancoDeDados[ANO VENC]=$J$4),--(BancoDeDados[MÊS VENC]=I$13),--(BancoDeDados[GRUPO]=$C24),--(BancoDeDados[STATUS]=$N$4),(BancoDeDados[TOTAL]))))</f>
        <v>0</v>
      </c>
      <c r="J24" s="68">
        <f ca="1">IF($N$4="Pago",SUMPRODUCT(--(BancoDeDados[ano pag]=$J$4),--(BancoDeDados[mês pag]=J$13),--(BancoDeDados[GRUPO]=$C24),--(BancoDeDados[STATUS]=$N$4),(BancoDeDados[TOTAL])),IF($N$4="Vencido",SUMPRODUCT(--(BancoDeDados[ANO VENC]=$J$4),--(BancoDeDados[MÊS VENC]=J$13),--(BancoDeDados[GRUPO]=$C24),--(BancoDeDados[STATUS]=$N$4),(BancoDeDados[TOTAL])),SUMPRODUCT(--(BancoDeDados[ANO VENC]=$J$4),--(BancoDeDados[MÊS VENC]=J$13),--(BancoDeDados[GRUPO]=$C24),--(BancoDeDados[STATUS]=$N$4),(BancoDeDados[TOTAL]))))</f>
        <v>0</v>
      </c>
      <c r="K24" s="68">
        <f ca="1">IF($N$4="Pago",SUMPRODUCT(--(BancoDeDados[ano pag]=$J$4),--(BancoDeDados[mês pag]=K$13),--(BancoDeDados[GRUPO]=$C24),--(BancoDeDados[STATUS]=$N$4),(BancoDeDados[TOTAL])),IF($N$4="Vencido",SUMPRODUCT(--(BancoDeDados[ANO VENC]=$J$4),--(BancoDeDados[MÊS VENC]=K$13),--(BancoDeDados[GRUPO]=$C24),--(BancoDeDados[STATUS]=$N$4),(BancoDeDados[TOTAL])),SUMPRODUCT(--(BancoDeDados[ANO VENC]=$J$4),--(BancoDeDados[MÊS VENC]=K$13),--(BancoDeDados[GRUPO]=$C24),--(BancoDeDados[STATUS]=$N$4),(BancoDeDados[TOTAL]))))</f>
        <v>0</v>
      </c>
      <c r="L24" s="68">
        <f ca="1">IF($N$4="Pago",SUMPRODUCT(--(BancoDeDados[ano pag]=$J$4),--(BancoDeDados[mês pag]=L$13),--(BancoDeDados[GRUPO]=$C24),--(BancoDeDados[STATUS]=$N$4),(BancoDeDados[TOTAL])),IF($N$4="Vencido",SUMPRODUCT(--(BancoDeDados[ANO VENC]=$J$4),--(BancoDeDados[MÊS VENC]=L$13),--(BancoDeDados[GRUPO]=$C24),--(BancoDeDados[STATUS]=$N$4),(BancoDeDados[TOTAL])),SUMPRODUCT(--(BancoDeDados[ANO VENC]=$J$4),--(BancoDeDados[MÊS VENC]=L$13),--(BancoDeDados[GRUPO]=$C24),--(BancoDeDados[STATUS]=$N$4),(BancoDeDados[TOTAL]))))</f>
        <v>0</v>
      </c>
      <c r="M24" s="68">
        <f ca="1">IF($N$4="Pago",SUMPRODUCT(--(BancoDeDados[ano pag]=$J$4),--(BancoDeDados[mês pag]=M$13),--(BancoDeDados[GRUPO]=$C24),--(BancoDeDados[STATUS]=$N$4),(BancoDeDados[TOTAL])),IF($N$4="Vencido",SUMPRODUCT(--(BancoDeDados[ANO VENC]=$J$4),--(BancoDeDados[MÊS VENC]=M$13),--(BancoDeDados[GRUPO]=$C24),--(BancoDeDados[STATUS]=$N$4),(BancoDeDados[TOTAL])),SUMPRODUCT(--(BancoDeDados[ANO VENC]=$J$4),--(BancoDeDados[MÊS VENC]=M$13),--(BancoDeDados[GRUPO]=$C24),--(BancoDeDados[STATUS]=$N$4),(BancoDeDados[TOTAL]))))</f>
        <v>0</v>
      </c>
      <c r="N24" s="68">
        <f ca="1">IF($N$4="Pago",SUMPRODUCT(--(BancoDeDados[ano pag]=$J$4),--(BancoDeDados[mês pag]=N$13),--(BancoDeDados[GRUPO]=$C24),--(BancoDeDados[STATUS]=$N$4),(BancoDeDados[TOTAL])),IF($N$4="Vencido",SUMPRODUCT(--(BancoDeDados[ANO VENC]=$J$4),--(BancoDeDados[MÊS VENC]=N$13),--(BancoDeDados[GRUPO]=$C24),--(BancoDeDados[STATUS]=$N$4),(BancoDeDados[TOTAL])),SUMPRODUCT(--(BancoDeDados[ANO VENC]=$J$4),--(BancoDeDados[MÊS VENC]=N$13),--(BancoDeDados[GRUPO]=$C24),--(BancoDeDados[STATUS]=$N$4),(BancoDeDados[TOTAL]))))</f>
        <v>0</v>
      </c>
      <c r="O24" s="68">
        <f ca="1">IF($N$4="Pago",SUMPRODUCT(--(BancoDeDados[ano pag]=$J$4),--(BancoDeDados[mês pag]=O$13),--(BancoDeDados[GRUPO]=$C24),--(BancoDeDados[STATUS]=$N$4),(BancoDeDados[TOTAL])),IF($N$4="Vencido",SUMPRODUCT(--(BancoDeDados[ANO VENC]=$J$4),--(BancoDeDados[MÊS VENC]=O$13),--(BancoDeDados[GRUPO]=$C24),--(BancoDeDados[STATUS]=$N$4),(BancoDeDados[TOTAL])),SUMPRODUCT(--(BancoDeDados[ANO VENC]=$J$4),--(BancoDeDados[MÊS VENC]=O$13),--(BancoDeDados[GRUPO]=$C24),--(BancoDeDados[STATUS]=$N$4),(BancoDeDados[TOTAL]))))</f>
        <v>0</v>
      </c>
      <c r="P24" s="100">
        <f t="shared" ca="1" si="1"/>
        <v>0</v>
      </c>
      <c r="Q24" s="10"/>
    </row>
    <row r="25" spans="1:17" ht="21" customHeight="1" x14ac:dyDescent="0.25">
      <c r="A25" s="621"/>
      <c r="C25" s="66" t="str">
        <f>AjInterno!E19</f>
        <v>DESPESAS PESSOAIS</v>
      </c>
      <c r="D25" s="68">
        <f ca="1">IF($N$4="Pago",SUMPRODUCT(--(BancoDeDados[ano pag]=$J$4),--(BancoDeDados[mês pag]=D$13),--(BancoDeDados[GRUPO]=$C25),--(BancoDeDados[STATUS]=$N$4),(BancoDeDados[TOTAL])),IF($N$4="Vencido",SUMPRODUCT(--(BancoDeDados[ANO VENC]=$J$4),--(BancoDeDados[MÊS VENC]=D$13),--(BancoDeDados[GRUPO]=$C25),--(BancoDeDados[STATUS]=$N$4),(BancoDeDados[TOTAL])),SUMPRODUCT(--(BancoDeDados[ANO VENC]=$J$4),--(BancoDeDados[MÊS VENC]=D$13),--(BancoDeDados[GRUPO]=$C25),--(BancoDeDados[STATUS]=$N$4),(BancoDeDados[TOTAL]))))</f>
        <v>0</v>
      </c>
      <c r="E25" s="68">
        <f ca="1">IF($N$4="Pago",SUMPRODUCT(--(BancoDeDados[ano pag]=$J$4),--(BancoDeDados[mês pag]=E$13),--(BancoDeDados[GRUPO]=$C25),--(BancoDeDados[STATUS]=$N$4),(BancoDeDados[TOTAL])),IF($N$4="Vencido",SUMPRODUCT(--(BancoDeDados[ANO VENC]=$J$4),--(BancoDeDados[MÊS VENC]=E$13),--(BancoDeDados[GRUPO]=$C25),--(BancoDeDados[STATUS]=$N$4),(BancoDeDados[TOTAL])),SUMPRODUCT(--(BancoDeDados[ANO VENC]=$J$4),--(BancoDeDados[MÊS VENC]=E$13),--(BancoDeDados[GRUPO]=$C25),--(BancoDeDados[STATUS]=$N$4),(BancoDeDados[TOTAL]))))</f>
        <v>0</v>
      </c>
      <c r="F25" s="68">
        <f ca="1">IF($N$4="Pago",SUMPRODUCT(--(BancoDeDados[ano pag]=$J$4),--(BancoDeDados[mês pag]=F$13),--(BancoDeDados[GRUPO]=$C25),--(BancoDeDados[STATUS]=$N$4),(BancoDeDados[TOTAL])),IF($N$4="Vencido",SUMPRODUCT(--(BancoDeDados[ANO VENC]=$J$4),--(BancoDeDados[MÊS VENC]=F$13),--(BancoDeDados[GRUPO]=$C25),--(BancoDeDados[STATUS]=$N$4),(BancoDeDados[TOTAL])),SUMPRODUCT(--(BancoDeDados[ANO VENC]=$J$4),--(BancoDeDados[MÊS VENC]=F$13),--(BancoDeDados[GRUPO]=$C25),--(BancoDeDados[STATUS]=$N$4),(BancoDeDados[TOTAL]))))</f>
        <v>0</v>
      </c>
      <c r="G25" s="68">
        <f ca="1">IF($N$4="Pago",SUMPRODUCT(--(BancoDeDados[ano pag]=$J$4),--(BancoDeDados[mês pag]=G$13),--(BancoDeDados[GRUPO]=$C25),--(BancoDeDados[STATUS]=$N$4),(BancoDeDados[TOTAL])),IF($N$4="Vencido",SUMPRODUCT(--(BancoDeDados[ANO VENC]=$J$4),--(BancoDeDados[MÊS VENC]=G$13),--(BancoDeDados[GRUPO]=$C25),--(BancoDeDados[STATUS]=$N$4),(BancoDeDados[TOTAL])),SUMPRODUCT(--(BancoDeDados[ANO VENC]=$J$4),--(BancoDeDados[MÊS VENC]=G$13),--(BancoDeDados[GRUPO]=$C25),--(BancoDeDados[STATUS]=$N$4),(BancoDeDados[TOTAL]))))</f>
        <v>0</v>
      </c>
      <c r="H25" s="68">
        <f ca="1">IF($N$4="Pago",SUMPRODUCT(--(BancoDeDados[ano pag]=$J$4),--(BancoDeDados[mês pag]=H$13),--(BancoDeDados[GRUPO]=$C25),--(BancoDeDados[STATUS]=$N$4),(BancoDeDados[TOTAL])),IF($N$4="Vencido",SUMPRODUCT(--(BancoDeDados[ANO VENC]=$J$4),--(BancoDeDados[MÊS VENC]=H$13),--(BancoDeDados[GRUPO]=$C25),--(BancoDeDados[STATUS]=$N$4),(BancoDeDados[TOTAL])),SUMPRODUCT(--(BancoDeDados[ANO VENC]=$J$4),--(BancoDeDados[MÊS VENC]=H$13),--(BancoDeDados[GRUPO]=$C25),--(BancoDeDados[STATUS]=$N$4),(BancoDeDados[TOTAL]))))</f>
        <v>0</v>
      </c>
      <c r="I25" s="68">
        <f ca="1">IF($N$4="Pago",SUMPRODUCT(--(BancoDeDados[ano pag]=$J$4),--(BancoDeDados[mês pag]=I$13),--(BancoDeDados[GRUPO]=$C25),--(BancoDeDados[STATUS]=$N$4),(BancoDeDados[TOTAL])),IF($N$4="Vencido",SUMPRODUCT(--(BancoDeDados[ANO VENC]=$J$4),--(BancoDeDados[MÊS VENC]=I$13),--(BancoDeDados[GRUPO]=$C25),--(BancoDeDados[STATUS]=$N$4),(BancoDeDados[TOTAL])),SUMPRODUCT(--(BancoDeDados[ANO VENC]=$J$4),--(BancoDeDados[MÊS VENC]=I$13),--(BancoDeDados[GRUPO]=$C25),--(BancoDeDados[STATUS]=$N$4),(BancoDeDados[TOTAL]))))</f>
        <v>0</v>
      </c>
      <c r="J25" s="68">
        <f ca="1">IF($N$4="Pago",SUMPRODUCT(--(BancoDeDados[ano pag]=$J$4),--(BancoDeDados[mês pag]=J$13),--(BancoDeDados[GRUPO]=$C25),--(BancoDeDados[STATUS]=$N$4),(BancoDeDados[TOTAL])),IF($N$4="Vencido",SUMPRODUCT(--(BancoDeDados[ANO VENC]=$J$4),--(BancoDeDados[MÊS VENC]=J$13),--(BancoDeDados[GRUPO]=$C25),--(BancoDeDados[STATUS]=$N$4),(BancoDeDados[TOTAL])),SUMPRODUCT(--(BancoDeDados[ANO VENC]=$J$4),--(BancoDeDados[MÊS VENC]=J$13),--(BancoDeDados[GRUPO]=$C25),--(BancoDeDados[STATUS]=$N$4),(BancoDeDados[TOTAL]))))</f>
        <v>0</v>
      </c>
      <c r="K25" s="68">
        <f ca="1">IF($N$4="Pago",SUMPRODUCT(--(BancoDeDados[ano pag]=$J$4),--(BancoDeDados[mês pag]=K$13),--(BancoDeDados[GRUPO]=$C25),--(BancoDeDados[STATUS]=$N$4),(BancoDeDados[TOTAL])),IF($N$4="Vencido",SUMPRODUCT(--(BancoDeDados[ANO VENC]=$J$4),--(BancoDeDados[MÊS VENC]=K$13),--(BancoDeDados[GRUPO]=$C25),--(BancoDeDados[STATUS]=$N$4),(BancoDeDados[TOTAL])),SUMPRODUCT(--(BancoDeDados[ANO VENC]=$J$4),--(BancoDeDados[MÊS VENC]=K$13),--(BancoDeDados[GRUPO]=$C25),--(BancoDeDados[STATUS]=$N$4),(BancoDeDados[TOTAL]))))</f>
        <v>0</v>
      </c>
      <c r="L25" s="68">
        <f ca="1">IF($N$4="Pago",SUMPRODUCT(--(BancoDeDados[ano pag]=$J$4),--(BancoDeDados[mês pag]=L$13),--(BancoDeDados[GRUPO]=$C25),--(BancoDeDados[STATUS]=$N$4),(BancoDeDados[TOTAL])),IF($N$4="Vencido",SUMPRODUCT(--(BancoDeDados[ANO VENC]=$J$4),--(BancoDeDados[MÊS VENC]=L$13),--(BancoDeDados[GRUPO]=$C25),--(BancoDeDados[STATUS]=$N$4),(BancoDeDados[TOTAL])),SUMPRODUCT(--(BancoDeDados[ANO VENC]=$J$4),--(BancoDeDados[MÊS VENC]=L$13),--(BancoDeDados[GRUPO]=$C25),--(BancoDeDados[STATUS]=$N$4),(BancoDeDados[TOTAL]))))</f>
        <v>0</v>
      </c>
      <c r="M25" s="68">
        <f ca="1">IF($N$4="Pago",SUMPRODUCT(--(BancoDeDados[ano pag]=$J$4),--(BancoDeDados[mês pag]=M$13),--(BancoDeDados[GRUPO]=$C25),--(BancoDeDados[STATUS]=$N$4),(BancoDeDados[TOTAL])),IF($N$4="Vencido",SUMPRODUCT(--(BancoDeDados[ANO VENC]=$J$4),--(BancoDeDados[MÊS VENC]=M$13),--(BancoDeDados[GRUPO]=$C25),--(BancoDeDados[STATUS]=$N$4),(BancoDeDados[TOTAL])),SUMPRODUCT(--(BancoDeDados[ANO VENC]=$J$4),--(BancoDeDados[MÊS VENC]=M$13),--(BancoDeDados[GRUPO]=$C25),--(BancoDeDados[STATUS]=$N$4),(BancoDeDados[TOTAL]))))</f>
        <v>0</v>
      </c>
      <c r="N25" s="68">
        <f ca="1">IF($N$4="Pago",SUMPRODUCT(--(BancoDeDados[ano pag]=$J$4),--(BancoDeDados[mês pag]=N$13),--(BancoDeDados[GRUPO]=$C25),--(BancoDeDados[STATUS]=$N$4),(BancoDeDados[TOTAL])),IF($N$4="Vencido",SUMPRODUCT(--(BancoDeDados[ANO VENC]=$J$4),--(BancoDeDados[MÊS VENC]=N$13),--(BancoDeDados[GRUPO]=$C25),--(BancoDeDados[STATUS]=$N$4),(BancoDeDados[TOTAL])),SUMPRODUCT(--(BancoDeDados[ANO VENC]=$J$4),--(BancoDeDados[MÊS VENC]=N$13),--(BancoDeDados[GRUPO]=$C25),--(BancoDeDados[STATUS]=$N$4),(BancoDeDados[TOTAL]))))</f>
        <v>0</v>
      </c>
      <c r="O25" s="68">
        <f ca="1">IF($N$4="Pago",SUMPRODUCT(--(BancoDeDados[ano pag]=$J$4),--(BancoDeDados[mês pag]=O$13),--(BancoDeDados[GRUPO]=$C25),--(BancoDeDados[STATUS]=$N$4),(BancoDeDados[TOTAL])),IF($N$4="Vencido",SUMPRODUCT(--(BancoDeDados[ANO VENC]=$J$4),--(BancoDeDados[MÊS VENC]=O$13),--(BancoDeDados[GRUPO]=$C25),--(BancoDeDados[STATUS]=$N$4),(BancoDeDados[TOTAL])),SUMPRODUCT(--(BancoDeDados[ANO VENC]=$J$4),--(BancoDeDados[MÊS VENC]=O$13),--(BancoDeDados[GRUPO]=$C25),--(BancoDeDados[STATUS]=$N$4),(BancoDeDados[TOTAL]))))</f>
        <v>0</v>
      </c>
      <c r="P25" s="100">
        <f t="shared" ca="1" si="1"/>
        <v>0</v>
      </c>
      <c r="Q25" s="10"/>
    </row>
    <row r="26" spans="1:17" ht="21" customHeight="1" x14ac:dyDescent="0.25">
      <c r="A26" s="621"/>
      <c r="C26" s="66" t="str">
        <f>AjInterno!E20</f>
        <v>DEPENDENTES/FILHOS</v>
      </c>
      <c r="D26" s="68">
        <f ca="1">IF($N$4="Pago",SUMPRODUCT(--(BancoDeDados[ano pag]=$J$4),--(BancoDeDados[mês pag]=D$13),--(BancoDeDados[GRUPO]=$C26),--(BancoDeDados[STATUS]=$N$4),(BancoDeDados[TOTAL])),IF($N$4="Vencido",SUMPRODUCT(--(BancoDeDados[ANO VENC]=$J$4),--(BancoDeDados[MÊS VENC]=D$13),--(BancoDeDados[GRUPO]=$C26),--(BancoDeDados[STATUS]=$N$4),(BancoDeDados[TOTAL])),SUMPRODUCT(--(BancoDeDados[ANO VENC]=$J$4),--(BancoDeDados[MÊS VENC]=D$13),--(BancoDeDados[GRUPO]=$C26),--(BancoDeDados[STATUS]=$N$4),(BancoDeDados[TOTAL]))))</f>
        <v>0</v>
      </c>
      <c r="E26" s="68">
        <f ca="1">IF($N$4="Pago",SUMPRODUCT(--(BancoDeDados[ano pag]=$J$4),--(BancoDeDados[mês pag]=E$13),--(BancoDeDados[GRUPO]=$C26),--(BancoDeDados[STATUS]=$N$4),(BancoDeDados[TOTAL])),IF($N$4="Vencido",SUMPRODUCT(--(BancoDeDados[ANO VENC]=$J$4),--(BancoDeDados[MÊS VENC]=E$13),--(BancoDeDados[GRUPO]=$C26),--(BancoDeDados[STATUS]=$N$4),(BancoDeDados[TOTAL])),SUMPRODUCT(--(BancoDeDados[ANO VENC]=$J$4),--(BancoDeDados[MÊS VENC]=E$13),--(BancoDeDados[GRUPO]=$C26),--(BancoDeDados[STATUS]=$N$4),(BancoDeDados[TOTAL]))))</f>
        <v>0</v>
      </c>
      <c r="F26" s="68">
        <f ca="1">IF($N$4="Pago",SUMPRODUCT(--(BancoDeDados[ano pag]=$J$4),--(BancoDeDados[mês pag]=F$13),--(BancoDeDados[GRUPO]=$C26),--(BancoDeDados[STATUS]=$N$4),(BancoDeDados[TOTAL])),IF($N$4="Vencido",SUMPRODUCT(--(BancoDeDados[ANO VENC]=$J$4),--(BancoDeDados[MÊS VENC]=F$13),--(BancoDeDados[GRUPO]=$C26),--(BancoDeDados[STATUS]=$N$4),(BancoDeDados[TOTAL])),SUMPRODUCT(--(BancoDeDados[ANO VENC]=$J$4),--(BancoDeDados[MÊS VENC]=F$13),--(BancoDeDados[GRUPO]=$C26),--(BancoDeDados[STATUS]=$N$4),(BancoDeDados[TOTAL]))))</f>
        <v>0</v>
      </c>
      <c r="G26" s="68">
        <f ca="1">IF($N$4="Pago",SUMPRODUCT(--(BancoDeDados[ano pag]=$J$4),--(BancoDeDados[mês pag]=G$13),--(BancoDeDados[GRUPO]=$C26),--(BancoDeDados[STATUS]=$N$4),(BancoDeDados[TOTAL])),IF($N$4="Vencido",SUMPRODUCT(--(BancoDeDados[ANO VENC]=$J$4),--(BancoDeDados[MÊS VENC]=G$13),--(BancoDeDados[GRUPO]=$C26),--(BancoDeDados[STATUS]=$N$4),(BancoDeDados[TOTAL])),SUMPRODUCT(--(BancoDeDados[ANO VENC]=$J$4),--(BancoDeDados[MÊS VENC]=G$13),--(BancoDeDados[GRUPO]=$C26),--(BancoDeDados[STATUS]=$N$4),(BancoDeDados[TOTAL]))))</f>
        <v>0</v>
      </c>
      <c r="H26" s="68">
        <f ca="1">IF($N$4="Pago",SUMPRODUCT(--(BancoDeDados[ano pag]=$J$4),--(BancoDeDados[mês pag]=H$13),--(BancoDeDados[GRUPO]=$C26),--(BancoDeDados[STATUS]=$N$4),(BancoDeDados[TOTAL])),IF($N$4="Vencido",SUMPRODUCT(--(BancoDeDados[ANO VENC]=$J$4),--(BancoDeDados[MÊS VENC]=H$13),--(BancoDeDados[GRUPO]=$C26),--(BancoDeDados[STATUS]=$N$4),(BancoDeDados[TOTAL])),SUMPRODUCT(--(BancoDeDados[ANO VENC]=$J$4),--(BancoDeDados[MÊS VENC]=H$13),--(BancoDeDados[GRUPO]=$C26),--(BancoDeDados[STATUS]=$N$4),(BancoDeDados[TOTAL]))))</f>
        <v>0</v>
      </c>
      <c r="I26" s="68">
        <f ca="1">IF($N$4="Pago",SUMPRODUCT(--(BancoDeDados[ano pag]=$J$4),--(BancoDeDados[mês pag]=I$13),--(BancoDeDados[GRUPO]=$C26),--(BancoDeDados[STATUS]=$N$4),(BancoDeDados[TOTAL])),IF($N$4="Vencido",SUMPRODUCT(--(BancoDeDados[ANO VENC]=$J$4),--(BancoDeDados[MÊS VENC]=I$13),--(BancoDeDados[GRUPO]=$C26),--(BancoDeDados[STATUS]=$N$4),(BancoDeDados[TOTAL])),SUMPRODUCT(--(BancoDeDados[ANO VENC]=$J$4),--(BancoDeDados[MÊS VENC]=I$13),--(BancoDeDados[GRUPO]=$C26),--(BancoDeDados[STATUS]=$N$4),(BancoDeDados[TOTAL]))))</f>
        <v>0</v>
      </c>
      <c r="J26" s="68">
        <f ca="1">IF($N$4="Pago",SUMPRODUCT(--(BancoDeDados[ano pag]=$J$4),--(BancoDeDados[mês pag]=J$13),--(BancoDeDados[GRUPO]=$C26),--(BancoDeDados[STATUS]=$N$4),(BancoDeDados[TOTAL])),IF($N$4="Vencido",SUMPRODUCT(--(BancoDeDados[ANO VENC]=$J$4),--(BancoDeDados[MÊS VENC]=J$13),--(BancoDeDados[GRUPO]=$C26),--(BancoDeDados[STATUS]=$N$4),(BancoDeDados[TOTAL])),SUMPRODUCT(--(BancoDeDados[ANO VENC]=$J$4),--(BancoDeDados[MÊS VENC]=J$13),--(BancoDeDados[GRUPO]=$C26),--(BancoDeDados[STATUS]=$N$4),(BancoDeDados[TOTAL]))))</f>
        <v>0</v>
      </c>
      <c r="K26" s="68">
        <f ca="1">IF($N$4="Pago",SUMPRODUCT(--(BancoDeDados[ano pag]=$J$4),--(BancoDeDados[mês pag]=K$13),--(BancoDeDados[GRUPO]=$C26),--(BancoDeDados[STATUS]=$N$4),(BancoDeDados[TOTAL])),IF($N$4="Vencido",SUMPRODUCT(--(BancoDeDados[ANO VENC]=$J$4),--(BancoDeDados[MÊS VENC]=K$13),--(BancoDeDados[GRUPO]=$C26),--(BancoDeDados[STATUS]=$N$4),(BancoDeDados[TOTAL])),SUMPRODUCT(--(BancoDeDados[ANO VENC]=$J$4),--(BancoDeDados[MÊS VENC]=K$13),--(BancoDeDados[GRUPO]=$C26),--(BancoDeDados[STATUS]=$N$4),(BancoDeDados[TOTAL]))))</f>
        <v>0</v>
      </c>
      <c r="L26" s="68">
        <f ca="1">IF($N$4="Pago",SUMPRODUCT(--(BancoDeDados[ano pag]=$J$4),--(BancoDeDados[mês pag]=L$13),--(BancoDeDados[GRUPO]=$C26),--(BancoDeDados[STATUS]=$N$4),(BancoDeDados[TOTAL])),IF($N$4="Vencido",SUMPRODUCT(--(BancoDeDados[ANO VENC]=$J$4),--(BancoDeDados[MÊS VENC]=L$13),--(BancoDeDados[GRUPO]=$C26),--(BancoDeDados[STATUS]=$N$4),(BancoDeDados[TOTAL])),SUMPRODUCT(--(BancoDeDados[ANO VENC]=$J$4),--(BancoDeDados[MÊS VENC]=L$13),--(BancoDeDados[GRUPO]=$C26),--(BancoDeDados[STATUS]=$N$4),(BancoDeDados[TOTAL]))))</f>
        <v>0</v>
      </c>
      <c r="M26" s="68">
        <f ca="1">IF($N$4="Pago",SUMPRODUCT(--(BancoDeDados[ano pag]=$J$4),--(BancoDeDados[mês pag]=M$13),--(BancoDeDados[GRUPO]=$C26),--(BancoDeDados[STATUS]=$N$4),(BancoDeDados[TOTAL])),IF($N$4="Vencido",SUMPRODUCT(--(BancoDeDados[ANO VENC]=$J$4),--(BancoDeDados[MÊS VENC]=M$13),--(BancoDeDados[GRUPO]=$C26),--(BancoDeDados[STATUS]=$N$4),(BancoDeDados[TOTAL])),SUMPRODUCT(--(BancoDeDados[ANO VENC]=$J$4),--(BancoDeDados[MÊS VENC]=M$13),--(BancoDeDados[GRUPO]=$C26),--(BancoDeDados[STATUS]=$N$4),(BancoDeDados[TOTAL]))))</f>
        <v>0</v>
      </c>
      <c r="N26" s="68">
        <f ca="1">IF($N$4="Pago",SUMPRODUCT(--(BancoDeDados[ano pag]=$J$4),--(BancoDeDados[mês pag]=N$13),--(BancoDeDados[GRUPO]=$C26),--(BancoDeDados[STATUS]=$N$4),(BancoDeDados[TOTAL])),IF($N$4="Vencido",SUMPRODUCT(--(BancoDeDados[ANO VENC]=$J$4),--(BancoDeDados[MÊS VENC]=N$13),--(BancoDeDados[GRUPO]=$C26),--(BancoDeDados[STATUS]=$N$4),(BancoDeDados[TOTAL])),SUMPRODUCT(--(BancoDeDados[ANO VENC]=$J$4),--(BancoDeDados[MÊS VENC]=N$13),--(BancoDeDados[GRUPO]=$C26),--(BancoDeDados[STATUS]=$N$4),(BancoDeDados[TOTAL]))))</f>
        <v>0</v>
      </c>
      <c r="O26" s="68">
        <f ca="1">IF($N$4="Pago",SUMPRODUCT(--(BancoDeDados[ano pag]=$J$4),--(BancoDeDados[mês pag]=O$13),--(BancoDeDados[GRUPO]=$C26),--(BancoDeDados[STATUS]=$N$4),(BancoDeDados[TOTAL])),IF($N$4="Vencido",SUMPRODUCT(--(BancoDeDados[ANO VENC]=$J$4),--(BancoDeDados[MÊS VENC]=O$13),--(BancoDeDados[GRUPO]=$C26),--(BancoDeDados[STATUS]=$N$4),(BancoDeDados[TOTAL])),SUMPRODUCT(--(BancoDeDados[ANO VENC]=$J$4),--(BancoDeDados[MÊS VENC]=O$13),--(BancoDeDados[GRUPO]=$C26),--(BancoDeDados[STATUS]=$N$4),(BancoDeDados[TOTAL]))))</f>
        <v>0</v>
      </c>
      <c r="P26" s="100">
        <f t="shared" ca="1" si="1"/>
        <v>0</v>
      </c>
      <c r="Q26" s="10"/>
    </row>
    <row r="27" spans="1:17" ht="21" customHeight="1" x14ac:dyDescent="0.25">
      <c r="A27" s="621"/>
      <c r="C27" s="66" t="str">
        <f>AjInterno!E21</f>
        <v>LAZER/ENTRETENIMENTO</v>
      </c>
      <c r="D27" s="68">
        <f ca="1">IF($N$4="Pago",SUMPRODUCT(--(BancoDeDados[ano pag]=$J$4),--(BancoDeDados[mês pag]=D$13),--(BancoDeDados[GRUPO]=$C27),--(BancoDeDados[STATUS]=$N$4),(BancoDeDados[TOTAL])),IF($N$4="Vencido",SUMPRODUCT(--(BancoDeDados[ANO VENC]=$J$4),--(BancoDeDados[MÊS VENC]=D$13),--(BancoDeDados[GRUPO]=$C27),--(BancoDeDados[STATUS]=$N$4),(BancoDeDados[TOTAL])),SUMPRODUCT(--(BancoDeDados[ANO VENC]=$J$4),--(BancoDeDados[MÊS VENC]=D$13),--(BancoDeDados[GRUPO]=$C27),--(BancoDeDados[STATUS]=$N$4),(BancoDeDados[TOTAL]))))</f>
        <v>0</v>
      </c>
      <c r="E27" s="68">
        <f ca="1">IF($N$4="Pago",SUMPRODUCT(--(BancoDeDados[ano pag]=$J$4),--(BancoDeDados[mês pag]=E$13),--(BancoDeDados[GRUPO]=$C27),--(BancoDeDados[STATUS]=$N$4),(BancoDeDados[TOTAL])),IF($N$4="Vencido",SUMPRODUCT(--(BancoDeDados[ANO VENC]=$J$4),--(BancoDeDados[MÊS VENC]=E$13),--(BancoDeDados[GRUPO]=$C27),--(BancoDeDados[STATUS]=$N$4),(BancoDeDados[TOTAL])),SUMPRODUCT(--(BancoDeDados[ANO VENC]=$J$4),--(BancoDeDados[MÊS VENC]=E$13),--(BancoDeDados[GRUPO]=$C27),--(BancoDeDados[STATUS]=$N$4),(BancoDeDados[TOTAL]))))</f>
        <v>0</v>
      </c>
      <c r="F27" s="68">
        <f ca="1">IF($N$4="Pago",SUMPRODUCT(--(BancoDeDados[ano pag]=$J$4),--(BancoDeDados[mês pag]=F$13),--(BancoDeDados[GRUPO]=$C27),--(BancoDeDados[STATUS]=$N$4),(BancoDeDados[TOTAL])),IF($N$4="Vencido",SUMPRODUCT(--(BancoDeDados[ANO VENC]=$J$4),--(BancoDeDados[MÊS VENC]=F$13),--(BancoDeDados[GRUPO]=$C27),--(BancoDeDados[STATUS]=$N$4),(BancoDeDados[TOTAL])),SUMPRODUCT(--(BancoDeDados[ANO VENC]=$J$4),--(BancoDeDados[MÊS VENC]=F$13),--(BancoDeDados[GRUPO]=$C27),--(BancoDeDados[STATUS]=$N$4),(BancoDeDados[TOTAL]))))</f>
        <v>0</v>
      </c>
      <c r="G27" s="68">
        <f ca="1">IF($N$4="Pago",SUMPRODUCT(--(BancoDeDados[ano pag]=$J$4),--(BancoDeDados[mês pag]=G$13),--(BancoDeDados[GRUPO]=$C27),--(BancoDeDados[STATUS]=$N$4),(BancoDeDados[TOTAL])),IF($N$4="Vencido",SUMPRODUCT(--(BancoDeDados[ANO VENC]=$J$4),--(BancoDeDados[MÊS VENC]=G$13),--(BancoDeDados[GRUPO]=$C27),--(BancoDeDados[STATUS]=$N$4),(BancoDeDados[TOTAL])),SUMPRODUCT(--(BancoDeDados[ANO VENC]=$J$4),--(BancoDeDados[MÊS VENC]=G$13),--(BancoDeDados[GRUPO]=$C27),--(BancoDeDados[STATUS]=$N$4),(BancoDeDados[TOTAL]))))</f>
        <v>0</v>
      </c>
      <c r="H27" s="68">
        <f ca="1">IF($N$4="Pago",SUMPRODUCT(--(BancoDeDados[ano pag]=$J$4),--(BancoDeDados[mês pag]=H$13),--(BancoDeDados[GRUPO]=$C27),--(BancoDeDados[STATUS]=$N$4),(BancoDeDados[TOTAL])),IF($N$4="Vencido",SUMPRODUCT(--(BancoDeDados[ANO VENC]=$J$4),--(BancoDeDados[MÊS VENC]=H$13),--(BancoDeDados[GRUPO]=$C27),--(BancoDeDados[STATUS]=$N$4),(BancoDeDados[TOTAL])),SUMPRODUCT(--(BancoDeDados[ANO VENC]=$J$4),--(BancoDeDados[MÊS VENC]=H$13),--(BancoDeDados[GRUPO]=$C27),--(BancoDeDados[STATUS]=$N$4),(BancoDeDados[TOTAL]))))</f>
        <v>0</v>
      </c>
      <c r="I27" s="68">
        <f ca="1">IF($N$4="Pago",SUMPRODUCT(--(BancoDeDados[ano pag]=$J$4),--(BancoDeDados[mês pag]=I$13),--(BancoDeDados[GRUPO]=$C27),--(BancoDeDados[STATUS]=$N$4),(BancoDeDados[TOTAL])),IF($N$4="Vencido",SUMPRODUCT(--(BancoDeDados[ANO VENC]=$J$4),--(BancoDeDados[MÊS VENC]=I$13),--(BancoDeDados[GRUPO]=$C27),--(BancoDeDados[STATUS]=$N$4),(BancoDeDados[TOTAL])),SUMPRODUCT(--(BancoDeDados[ANO VENC]=$J$4),--(BancoDeDados[MÊS VENC]=I$13),--(BancoDeDados[GRUPO]=$C27),--(BancoDeDados[STATUS]=$N$4),(BancoDeDados[TOTAL]))))</f>
        <v>0</v>
      </c>
      <c r="J27" s="68">
        <f ca="1">IF($N$4="Pago",SUMPRODUCT(--(BancoDeDados[ano pag]=$J$4),--(BancoDeDados[mês pag]=J$13),--(BancoDeDados[GRUPO]=$C27),--(BancoDeDados[STATUS]=$N$4),(BancoDeDados[TOTAL])),IF($N$4="Vencido",SUMPRODUCT(--(BancoDeDados[ANO VENC]=$J$4),--(BancoDeDados[MÊS VENC]=J$13),--(BancoDeDados[GRUPO]=$C27),--(BancoDeDados[STATUS]=$N$4),(BancoDeDados[TOTAL])),SUMPRODUCT(--(BancoDeDados[ANO VENC]=$J$4),--(BancoDeDados[MÊS VENC]=J$13),--(BancoDeDados[GRUPO]=$C27),--(BancoDeDados[STATUS]=$N$4),(BancoDeDados[TOTAL]))))</f>
        <v>0</v>
      </c>
      <c r="K27" s="68">
        <f ca="1">IF($N$4="Pago",SUMPRODUCT(--(BancoDeDados[ano pag]=$J$4),--(BancoDeDados[mês pag]=K$13),--(BancoDeDados[GRUPO]=$C27),--(BancoDeDados[STATUS]=$N$4),(BancoDeDados[TOTAL])),IF($N$4="Vencido",SUMPRODUCT(--(BancoDeDados[ANO VENC]=$J$4),--(BancoDeDados[MÊS VENC]=K$13),--(BancoDeDados[GRUPO]=$C27),--(BancoDeDados[STATUS]=$N$4),(BancoDeDados[TOTAL])),SUMPRODUCT(--(BancoDeDados[ANO VENC]=$J$4),--(BancoDeDados[MÊS VENC]=K$13),--(BancoDeDados[GRUPO]=$C27),--(BancoDeDados[STATUS]=$N$4),(BancoDeDados[TOTAL]))))</f>
        <v>0</v>
      </c>
      <c r="L27" s="68">
        <f ca="1">IF($N$4="Pago",SUMPRODUCT(--(BancoDeDados[ano pag]=$J$4),--(BancoDeDados[mês pag]=L$13),--(BancoDeDados[GRUPO]=$C27),--(BancoDeDados[STATUS]=$N$4),(BancoDeDados[TOTAL])),IF($N$4="Vencido",SUMPRODUCT(--(BancoDeDados[ANO VENC]=$J$4),--(BancoDeDados[MÊS VENC]=L$13),--(BancoDeDados[GRUPO]=$C27),--(BancoDeDados[STATUS]=$N$4),(BancoDeDados[TOTAL])),SUMPRODUCT(--(BancoDeDados[ANO VENC]=$J$4),--(BancoDeDados[MÊS VENC]=L$13),--(BancoDeDados[GRUPO]=$C27),--(BancoDeDados[STATUS]=$N$4),(BancoDeDados[TOTAL]))))</f>
        <v>0</v>
      </c>
      <c r="M27" s="68">
        <f ca="1">IF($N$4="Pago",SUMPRODUCT(--(BancoDeDados[ano pag]=$J$4),--(BancoDeDados[mês pag]=M$13),--(BancoDeDados[GRUPO]=$C27),--(BancoDeDados[STATUS]=$N$4),(BancoDeDados[TOTAL])),IF($N$4="Vencido",SUMPRODUCT(--(BancoDeDados[ANO VENC]=$J$4),--(BancoDeDados[MÊS VENC]=M$13),--(BancoDeDados[GRUPO]=$C27),--(BancoDeDados[STATUS]=$N$4),(BancoDeDados[TOTAL])),SUMPRODUCT(--(BancoDeDados[ANO VENC]=$J$4),--(BancoDeDados[MÊS VENC]=M$13),--(BancoDeDados[GRUPO]=$C27),--(BancoDeDados[STATUS]=$N$4),(BancoDeDados[TOTAL]))))</f>
        <v>0</v>
      </c>
      <c r="N27" s="68">
        <f ca="1">IF($N$4="Pago",SUMPRODUCT(--(BancoDeDados[ano pag]=$J$4),--(BancoDeDados[mês pag]=N$13),--(BancoDeDados[GRUPO]=$C27),--(BancoDeDados[STATUS]=$N$4),(BancoDeDados[TOTAL])),IF($N$4="Vencido",SUMPRODUCT(--(BancoDeDados[ANO VENC]=$J$4),--(BancoDeDados[MÊS VENC]=N$13),--(BancoDeDados[GRUPO]=$C27),--(BancoDeDados[STATUS]=$N$4),(BancoDeDados[TOTAL])),SUMPRODUCT(--(BancoDeDados[ANO VENC]=$J$4),--(BancoDeDados[MÊS VENC]=N$13),--(BancoDeDados[GRUPO]=$C27),--(BancoDeDados[STATUS]=$N$4),(BancoDeDados[TOTAL]))))</f>
        <v>0</v>
      </c>
      <c r="O27" s="68">
        <f ca="1">IF($N$4="Pago",SUMPRODUCT(--(BancoDeDados[ano pag]=$J$4),--(BancoDeDados[mês pag]=O$13),--(BancoDeDados[GRUPO]=$C27),--(BancoDeDados[STATUS]=$N$4),(BancoDeDados[TOTAL])),IF($N$4="Vencido",SUMPRODUCT(--(BancoDeDados[ANO VENC]=$J$4),--(BancoDeDados[MÊS VENC]=O$13),--(BancoDeDados[GRUPO]=$C27),--(BancoDeDados[STATUS]=$N$4),(BancoDeDados[TOTAL])),SUMPRODUCT(--(BancoDeDados[ANO VENC]=$J$4),--(BancoDeDados[MÊS VENC]=O$13),--(BancoDeDados[GRUPO]=$C27),--(BancoDeDados[STATUS]=$N$4),(BancoDeDados[TOTAL]))))</f>
        <v>0</v>
      </c>
      <c r="P27" s="100">
        <f t="shared" ca="1" si="1"/>
        <v>0</v>
      </c>
      <c r="Q27" s="10"/>
    </row>
    <row r="28" spans="1:17" ht="21" customHeight="1" x14ac:dyDescent="0.25">
      <c r="A28" s="621"/>
      <c r="C28" s="66" t="str">
        <f>AjInterno!E22</f>
        <v>BANCOS</v>
      </c>
      <c r="D28" s="68">
        <f ca="1">IF($N$4="Pago",SUMPRODUCT(--(BancoDeDados[ano pag]=$J$4),--(BancoDeDados[mês pag]=D$13),--(BancoDeDados[GRUPO]=$C28),--(BancoDeDados[STATUS]=$N$4),(BancoDeDados[TOTAL])),IF($N$4="Vencido",SUMPRODUCT(--(BancoDeDados[ANO VENC]=$J$4),--(BancoDeDados[MÊS VENC]=D$13),--(BancoDeDados[GRUPO]=$C28),--(BancoDeDados[STATUS]=$N$4),(BancoDeDados[TOTAL])),SUMPRODUCT(--(BancoDeDados[ANO VENC]=$J$4),--(BancoDeDados[MÊS VENC]=D$13),--(BancoDeDados[GRUPO]=$C28),--(BancoDeDados[STATUS]=$N$4),(BancoDeDados[TOTAL]))))</f>
        <v>0</v>
      </c>
      <c r="E28" s="68">
        <f ca="1">IF($N$4="Pago",SUMPRODUCT(--(BancoDeDados[ano pag]=$J$4),--(BancoDeDados[mês pag]=E$13),--(BancoDeDados[GRUPO]=$C28),--(BancoDeDados[STATUS]=$N$4),(BancoDeDados[TOTAL])),IF($N$4="Vencido",SUMPRODUCT(--(BancoDeDados[ANO VENC]=$J$4),--(BancoDeDados[MÊS VENC]=E$13),--(BancoDeDados[GRUPO]=$C28),--(BancoDeDados[STATUS]=$N$4),(BancoDeDados[TOTAL])),SUMPRODUCT(--(BancoDeDados[ANO VENC]=$J$4),--(BancoDeDados[MÊS VENC]=E$13),--(BancoDeDados[GRUPO]=$C28),--(BancoDeDados[STATUS]=$N$4),(BancoDeDados[TOTAL]))))</f>
        <v>0</v>
      </c>
      <c r="F28" s="68">
        <f ca="1">IF($N$4="Pago",SUMPRODUCT(--(BancoDeDados[ano pag]=$J$4),--(BancoDeDados[mês pag]=F$13),--(BancoDeDados[GRUPO]=$C28),--(BancoDeDados[STATUS]=$N$4),(BancoDeDados[TOTAL])),IF($N$4="Vencido",SUMPRODUCT(--(BancoDeDados[ANO VENC]=$J$4),--(BancoDeDados[MÊS VENC]=F$13),--(BancoDeDados[GRUPO]=$C28),--(BancoDeDados[STATUS]=$N$4),(BancoDeDados[TOTAL])),SUMPRODUCT(--(BancoDeDados[ANO VENC]=$J$4),--(BancoDeDados[MÊS VENC]=F$13),--(BancoDeDados[GRUPO]=$C28),--(BancoDeDados[STATUS]=$N$4),(BancoDeDados[TOTAL]))))</f>
        <v>0</v>
      </c>
      <c r="G28" s="68">
        <f ca="1">IF($N$4="Pago",SUMPRODUCT(--(BancoDeDados[ano pag]=$J$4),--(BancoDeDados[mês pag]=G$13),--(BancoDeDados[GRUPO]=$C28),--(BancoDeDados[STATUS]=$N$4),(BancoDeDados[TOTAL])),IF($N$4="Vencido",SUMPRODUCT(--(BancoDeDados[ANO VENC]=$J$4),--(BancoDeDados[MÊS VENC]=G$13),--(BancoDeDados[GRUPO]=$C28),--(BancoDeDados[STATUS]=$N$4),(BancoDeDados[TOTAL])),SUMPRODUCT(--(BancoDeDados[ANO VENC]=$J$4),--(BancoDeDados[MÊS VENC]=G$13),--(BancoDeDados[GRUPO]=$C28),--(BancoDeDados[STATUS]=$N$4),(BancoDeDados[TOTAL]))))</f>
        <v>0</v>
      </c>
      <c r="H28" s="68">
        <f ca="1">IF($N$4="Pago",SUMPRODUCT(--(BancoDeDados[ano pag]=$J$4),--(BancoDeDados[mês pag]=H$13),--(BancoDeDados[GRUPO]=$C28),--(BancoDeDados[STATUS]=$N$4),(BancoDeDados[TOTAL])),IF($N$4="Vencido",SUMPRODUCT(--(BancoDeDados[ANO VENC]=$J$4),--(BancoDeDados[MÊS VENC]=H$13),--(BancoDeDados[GRUPO]=$C28),--(BancoDeDados[STATUS]=$N$4),(BancoDeDados[TOTAL])),SUMPRODUCT(--(BancoDeDados[ANO VENC]=$J$4),--(BancoDeDados[MÊS VENC]=H$13),--(BancoDeDados[GRUPO]=$C28),--(BancoDeDados[STATUS]=$N$4),(BancoDeDados[TOTAL]))))</f>
        <v>0</v>
      </c>
      <c r="I28" s="68">
        <f ca="1">IF($N$4="Pago",SUMPRODUCT(--(BancoDeDados[ano pag]=$J$4),--(BancoDeDados[mês pag]=I$13),--(BancoDeDados[GRUPO]=$C28),--(BancoDeDados[STATUS]=$N$4),(BancoDeDados[TOTAL])),IF($N$4="Vencido",SUMPRODUCT(--(BancoDeDados[ANO VENC]=$J$4),--(BancoDeDados[MÊS VENC]=I$13),--(BancoDeDados[GRUPO]=$C28),--(BancoDeDados[STATUS]=$N$4),(BancoDeDados[TOTAL])),SUMPRODUCT(--(BancoDeDados[ANO VENC]=$J$4),--(BancoDeDados[MÊS VENC]=I$13),--(BancoDeDados[GRUPO]=$C28),--(BancoDeDados[STATUS]=$N$4),(BancoDeDados[TOTAL]))))</f>
        <v>0</v>
      </c>
      <c r="J28" s="68">
        <f ca="1">IF($N$4="Pago",SUMPRODUCT(--(BancoDeDados[ano pag]=$J$4),--(BancoDeDados[mês pag]=J$13),--(BancoDeDados[GRUPO]=$C28),--(BancoDeDados[STATUS]=$N$4),(BancoDeDados[TOTAL])),IF($N$4="Vencido",SUMPRODUCT(--(BancoDeDados[ANO VENC]=$J$4),--(BancoDeDados[MÊS VENC]=J$13),--(BancoDeDados[GRUPO]=$C28),--(BancoDeDados[STATUS]=$N$4),(BancoDeDados[TOTAL])),SUMPRODUCT(--(BancoDeDados[ANO VENC]=$J$4),--(BancoDeDados[MÊS VENC]=J$13),--(BancoDeDados[GRUPO]=$C28),--(BancoDeDados[STATUS]=$N$4),(BancoDeDados[TOTAL]))))</f>
        <v>0</v>
      </c>
      <c r="K28" s="68">
        <f ca="1">IF($N$4="Pago",SUMPRODUCT(--(BancoDeDados[ano pag]=$J$4),--(BancoDeDados[mês pag]=K$13),--(BancoDeDados[GRUPO]=$C28),--(BancoDeDados[STATUS]=$N$4),(BancoDeDados[TOTAL])),IF($N$4="Vencido",SUMPRODUCT(--(BancoDeDados[ANO VENC]=$J$4),--(BancoDeDados[MÊS VENC]=K$13),--(BancoDeDados[GRUPO]=$C28),--(BancoDeDados[STATUS]=$N$4),(BancoDeDados[TOTAL])),SUMPRODUCT(--(BancoDeDados[ANO VENC]=$J$4),--(BancoDeDados[MÊS VENC]=K$13),--(BancoDeDados[GRUPO]=$C28),--(BancoDeDados[STATUS]=$N$4),(BancoDeDados[TOTAL]))))</f>
        <v>0</v>
      </c>
      <c r="L28" s="68">
        <f ca="1">IF($N$4="Pago",SUMPRODUCT(--(BancoDeDados[ano pag]=$J$4),--(BancoDeDados[mês pag]=L$13),--(BancoDeDados[GRUPO]=$C28),--(BancoDeDados[STATUS]=$N$4),(BancoDeDados[TOTAL])),IF($N$4="Vencido",SUMPRODUCT(--(BancoDeDados[ANO VENC]=$J$4),--(BancoDeDados[MÊS VENC]=L$13),--(BancoDeDados[GRUPO]=$C28),--(BancoDeDados[STATUS]=$N$4),(BancoDeDados[TOTAL])),SUMPRODUCT(--(BancoDeDados[ANO VENC]=$J$4),--(BancoDeDados[MÊS VENC]=L$13),--(BancoDeDados[GRUPO]=$C28),--(BancoDeDados[STATUS]=$N$4),(BancoDeDados[TOTAL]))))</f>
        <v>0</v>
      </c>
      <c r="M28" s="68">
        <f ca="1">IF($N$4="Pago",SUMPRODUCT(--(BancoDeDados[ano pag]=$J$4),--(BancoDeDados[mês pag]=M$13),--(BancoDeDados[GRUPO]=$C28),--(BancoDeDados[STATUS]=$N$4),(BancoDeDados[TOTAL])),IF($N$4="Vencido",SUMPRODUCT(--(BancoDeDados[ANO VENC]=$J$4),--(BancoDeDados[MÊS VENC]=M$13),--(BancoDeDados[GRUPO]=$C28),--(BancoDeDados[STATUS]=$N$4),(BancoDeDados[TOTAL])),SUMPRODUCT(--(BancoDeDados[ANO VENC]=$J$4),--(BancoDeDados[MÊS VENC]=M$13),--(BancoDeDados[GRUPO]=$C28),--(BancoDeDados[STATUS]=$N$4),(BancoDeDados[TOTAL]))))</f>
        <v>0</v>
      </c>
      <c r="N28" s="68">
        <f ca="1">IF($N$4="Pago",SUMPRODUCT(--(BancoDeDados[ano pag]=$J$4),--(BancoDeDados[mês pag]=N$13),--(BancoDeDados[GRUPO]=$C28),--(BancoDeDados[STATUS]=$N$4),(BancoDeDados[TOTAL])),IF($N$4="Vencido",SUMPRODUCT(--(BancoDeDados[ANO VENC]=$J$4),--(BancoDeDados[MÊS VENC]=N$13),--(BancoDeDados[GRUPO]=$C28),--(BancoDeDados[STATUS]=$N$4),(BancoDeDados[TOTAL])),SUMPRODUCT(--(BancoDeDados[ANO VENC]=$J$4),--(BancoDeDados[MÊS VENC]=N$13),--(BancoDeDados[GRUPO]=$C28),--(BancoDeDados[STATUS]=$N$4),(BancoDeDados[TOTAL]))))</f>
        <v>0</v>
      </c>
      <c r="O28" s="68">
        <f ca="1">IF($N$4="Pago",SUMPRODUCT(--(BancoDeDados[ano pag]=$J$4),--(BancoDeDados[mês pag]=O$13),--(BancoDeDados[GRUPO]=$C28),--(BancoDeDados[STATUS]=$N$4),(BancoDeDados[TOTAL])),IF($N$4="Vencido",SUMPRODUCT(--(BancoDeDados[ANO VENC]=$J$4),--(BancoDeDados[MÊS VENC]=O$13),--(BancoDeDados[GRUPO]=$C28),--(BancoDeDados[STATUS]=$N$4),(BancoDeDados[TOTAL])),SUMPRODUCT(--(BancoDeDados[ANO VENC]=$J$4),--(BancoDeDados[MÊS VENC]=O$13),--(BancoDeDados[GRUPO]=$C28),--(BancoDeDados[STATUS]=$N$4),(BancoDeDados[TOTAL]))))</f>
        <v>0</v>
      </c>
      <c r="P28" s="100">
        <f t="shared" ca="1" si="1"/>
        <v>0</v>
      </c>
    </row>
    <row r="29" spans="1:17" ht="21" customHeight="1" x14ac:dyDescent="0.25">
      <c r="A29" s="621"/>
      <c r="C29" s="66" t="str">
        <f>AjInterno!E23</f>
        <v>PRESENTES/DOAÇÃO/CARIDADE</v>
      </c>
      <c r="D29" s="68">
        <f ca="1">IF($N$4="Pago",SUMPRODUCT(--(BancoDeDados[ano pag]=$J$4),--(BancoDeDados[mês pag]=D$13),--(BancoDeDados[GRUPO]=$C29),--(BancoDeDados[STATUS]=$N$4),(BancoDeDados[TOTAL])),IF($N$4="Vencido",SUMPRODUCT(--(BancoDeDados[ANO VENC]=$J$4),--(BancoDeDados[MÊS VENC]=D$13),--(BancoDeDados[GRUPO]=$C29),--(BancoDeDados[STATUS]=$N$4),(BancoDeDados[TOTAL])),SUMPRODUCT(--(BancoDeDados[ANO VENC]=$J$4),--(BancoDeDados[MÊS VENC]=D$13),--(BancoDeDados[GRUPO]=$C29),--(BancoDeDados[STATUS]=$N$4),(BancoDeDados[TOTAL]))))</f>
        <v>0</v>
      </c>
      <c r="E29" s="68">
        <f ca="1">IF($N$4="Pago",SUMPRODUCT(--(BancoDeDados[ano pag]=$J$4),--(BancoDeDados[mês pag]=E$13),--(BancoDeDados[GRUPO]=$C29),--(BancoDeDados[STATUS]=$N$4),(BancoDeDados[TOTAL])),IF($N$4="Vencido",SUMPRODUCT(--(BancoDeDados[ANO VENC]=$J$4),--(BancoDeDados[MÊS VENC]=E$13),--(BancoDeDados[GRUPO]=$C29),--(BancoDeDados[STATUS]=$N$4),(BancoDeDados[TOTAL])),SUMPRODUCT(--(BancoDeDados[ANO VENC]=$J$4),--(BancoDeDados[MÊS VENC]=E$13),--(BancoDeDados[GRUPO]=$C29),--(BancoDeDados[STATUS]=$N$4),(BancoDeDados[TOTAL]))))</f>
        <v>0</v>
      </c>
      <c r="F29" s="68">
        <f ca="1">IF($N$4="Pago",SUMPRODUCT(--(BancoDeDados[ano pag]=$J$4),--(BancoDeDados[mês pag]=F$13),--(BancoDeDados[GRUPO]=$C29),--(BancoDeDados[STATUS]=$N$4),(BancoDeDados[TOTAL])),IF($N$4="Vencido",SUMPRODUCT(--(BancoDeDados[ANO VENC]=$J$4),--(BancoDeDados[MÊS VENC]=F$13),--(BancoDeDados[GRUPO]=$C29),--(BancoDeDados[STATUS]=$N$4),(BancoDeDados[TOTAL])),SUMPRODUCT(--(BancoDeDados[ANO VENC]=$J$4),--(BancoDeDados[MÊS VENC]=F$13),--(BancoDeDados[GRUPO]=$C29),--(BancoDeDados[STATUS]=$N$4),(BancoDeDados[TOTAL]))))</f>
        <v>0</v>
      </c>
      <c r="G29" s="68">
        <f ca="1">IF($N$4="Pago",SUMPRODUCT(--(BancoDeDados[ano pag]=$J$4),--(BancoDeDados[mês pag]=G$13),--(BancoDeDados[GRUPO]=$C29),--(BancoDeDados[STATUS]=$N$4),(BancoDeDados[TOTAL])),IF($N$4="Vencido",SUMPRODUCT(--(BancoDeDados[ANO VENC]=$J$4),--(BancoDeDados[MÊS VENC]=G$13),--(BancoDeDados[GRUPO]=$C29),--(BancoDeDados[STATUS]=$N$4),(BancoDeDados[TOTAL])),SUMPRODUCT(--(BancoDeDados[ANO VENC]=$J$4),--(BancoDeDados[MÊS VENC]=G$13),--(BancoDeDados[GRUPO]=$C29),--(BancoDeDados[STATUS]=$N$4),(BancoDeDados[TOTAL]))))</f>
        <v>0</v>
      </c>
      <c r="H29" s="68">
        <f ca="1">IF($N$4="Pago",SUMPRODUCT(--(BancoDeDados[ano pag]=$J$4),--(BancoDeDados[mês pag]=H$13),--(BancoDeDados[GRUPO]=$C29),--(BancoDeDados[STATUS]=$N$4),(BancoDeDados[TOTAL])),IF($N$4="Vencido",SUMPRODUCT(--(BancoDeDados[ANO VENC]=$J$4),--(BancoDeDados[MÊS VENC]=H$13),--(BancoDeDados[GRUPO]=$C29),--(BancoDeDados[STATUS]=$N$4),(BancoDeDados[TOTAL])),SUMPRODUCT(--(BancoDeDados[ANO VENC]=$J$4),--(BancoDeDados[MÊS VENC]=H$13),--(BancoDeDados[GRUPO]=$C29),--(BancoDeDados[STATUS]=$N$4),(BancoDeDados[TOTAL]))))</f>
        <v>0</v>
      </c>
      <c r="I29" s="68">
        <f ca="1">IF($N$4="Pago",SUMPRODUCT(--(BancoDeDados[ano pag]=$J$4),--(BancoDeDados[mês pag]=I$13),--(BancoDeDados[GRUPO]=$C29),--(BancoDeDados[STATUS]=$N$4),(BancoDeDados[TOTAL])),IF($N$4="Vencido",SUMPRODUCT(--(BancoDeDados[ANO VENC]=$J$4),--(BancoDeDados[MÊS VENC]=I$13),--(BancoDeDados[GRUPO]=$C29),--(BancoDeDados[STATUS]=$N$4),(BancoDeDados[TOTAL])),SUMPRODUCT(--(BancoDeDados[ANO VENC]=$J$4),--(BancoDeDados[MÊS VENC]=I$13),--(BancoDeDados[GRUPO]=$C29),--(BancoDeDados[STATUS]=$N$4),(BancoDeDados[TOTAL]))))</f>
        <v>0</v>
      </c>
      <c r="J29" s="68">
        <f ca="1">IF($N$4="Pago",SUMPRODUCT(--(BancoDeDados[ano pag]=$J$4),--(BancoDeDados[mês pag]=J$13),--(BancoDeDados[GRUPO]=$C29),--(BancoDeDados[STATUS]=$N$4),(BancoDeDados[TOTAL])),IF($N$4="Vencido",SUMPRODUCT(--(BancoDeDados[ANO VENC]=$J$4),--(BancoDeDados[MÊS VENC]=J$13),--(BancoDeDados[GRUPO]=$C29),--(BancoDeDados[STATUS]=$N$4),(BancoDeDados[TOTAL])),SUMPRODUCT(--(BancoDeDados[ANO VENC]=$J$4),--(BancoDeDados[MÊS VENC]=J$13),--(BancoDeDados[GRUPO]=$C29),--(BancoDeDados[STATUS]=$N$4),(BancoDeDados[TOTAL]))))</f>
        <v>0</v>
      </c>
      <c r="K29" s="68">
        <f ca="1">IF($N$4="Pago",SUMPRODUCT(--(BancoDeDados[ano pag]=$J$4),--(BancoDeDados[mês pag]=K$13),--(BancoDeDados[GRUPO]=$C29),--(BancoDeDados[STATUS]=$N$4),(BancoDeDados[TOTAL])),IF($N$4="Vencido",SUMPRODUCT(--(BancoDeDados[ANO VENC]=$J$4),--(BancoDeDados[MÊS VENC]=K$13),--(BancoDeDados[GRUPO]=$C29),--(BancoDeDados[STATUS]=$N$4),(BancoDeDados[TOTAL])),SUMPRODUCT(--(BancoDeDados[ANO VENC]=$J$4),--(BancoDeDados[MÊS VENC]=K$13),--(BancoDeDados[GRUPO]=$C29),--(BancoDeDados[STATUS]=$N$4),(BancoDeDados[TOTAL]))))</f>
        <v>0</v>
      </c>
      <c r="L29" s="68">
        <f ca="1">IF($N$4="Pago",SUMPRODUCT(--(BancoDeDados[ano pag]=$J$4),--(BancoDeDados[mês pag]=L$13),--(BancoDeDados[GRUPO]=$C29),--(BancoDeDados[STATUS]=$N$4),(BancoDeDados[TOTAL])),IF($N$4="Vencido",SUMPRODUCT(--(BancoDeDados[ANO VENC]=$J$4),--(BancoDeDados[MÊS VENC]=L$13),--(BancoDeDados[GRUPO]=$C29),--(BancoDeDados[STATUS]=$N$4),(BancoDeDados[TOTAL])),SUMPRODUCT(--(BancoDeDados[ANO VENC]=$J$4),--(BancoDeDados[MÊS VENC]=L$13),--(BancoDeDados[GRUPO]=$C29),--(BancoDeDados[STATUS]=$N$4),(BancoDeDados[TOTAL]))))</f>
        <v>0</v>
      </c>
      <c r="M29" s="68">
        <f ca="1">IF($N$4="Pago",SUMPRODUCT(--(BancoDeDados[ano pag]=$J$4),--(BancoDeDados[mês pag]=M$13),--(BancoDeDados[GRUPO]=$C29),--(BancoDeDados[STATUS]=$N$4),(BancoDeDados[TOTAL])),IF($N$4="Vencido",SUMPRODUCT(--(BancoDeDados[ANO VENC]=$J$4),--(BancoDeDados[MÊS VENC]=M$13),--(BancoDeDados[GRUPO]=$C29),--(BancoDeDados[STATUS]=$N$4),(BancoDeDados[TOTAL])),SUMPRODUCT(--(BancoDeDados[ANO VENC]=$J$4),--(BancoDeDados[MÊS VENC]=M$13),--(BancoDeDados[GRUPO]=$C29),--(BancoDeDados[STATUS]=$N$4),(BancoDeDados[TOTAL]))))</f>
        <v>0</v>
      </c>
      <c r="N29" s="68">
        <f ca="1">IF($N$4="Pago",SUMPRODUCT(--(BancoDeDados[ano pag]=$J$4),--(BancoDeDados[mês pag]=N$13),--(BancoDeDados[GRUPO]=$C29),--(BancoDeDados[STATUS]=$N$4),(BancoDeDados[TOTAL])),IF($N$4="Vencido",SUMPRODUCT(--(BancoDeDados[ANO VENC]=$J$4),--(BancoDeDados[MÊS VENC]=N$13),--(BancoDeDados[GRUPO]=$C29),--(BancoDeDados[STATUS]=$N$4),(BancoDeDados[TOTAL])),SUMPRODUCT(--(BancoDeDados[ANO VENC]=$J$4),--(BancoDeDados[MÊS VENC]=N$13),--(BancoDeDados[GRUPO]=$C29),--(BancoDeDados[STATUS]=$N$4),(BancoDeDados[TOTAL]))))</f>
        <v>0</v>
      </c>
      <c r="O29" s="68">
        <f ca="1">IF($N$4="Pago",SUMPRODUCT(--(BancoDeDados[ano pag]=$J$4),--(BancoDeDados[mês pag]=O$13),--(BancoDeDados[GRUPO]=$C29),--(BancoDeDados[STATUS]=$N$4),(BancoDeDados[TOTAL])),IF($N$4="Vencido",SUMPRODUCT(--(BancoDeDados[ANO VENC]=$J$4),--(BancoDeDados[MÊS VENC]=O$13),--(BancoDeDados[GRUPO]=$C29),--(BancoDeDados[STATUS]=$N$4),(BancoDeDados[TOTAL])),SUMPRODUCT(--(BancoDeDados[ANO VENC]=$J$4),--(BancoDeDados[MÊS VENC]=O$13),--(BancoDeDados[GRUPO]=$C29),--(BancoDeDados[STATUS]=$N$4),(BancoDeDados[TOTAL]))))</f>
        <v>0</v>
      </c>
      <c r="P29" s="100">
        <f t="shared" ca="1" si="1"/>
        <v>0</v>
      </c>
    </row>
    <row r="30" spans="1:17" ht="21" customHeight="1" x14ac:dyDescent="0.25">
      <c r="A30" s="621"/>
      <c r="C30" s="66" t="str">
        <f>AjInterno!E24</f>
        <v>JOGOS E LOTERIA</v>
      </c>
      <c r="D30" s="68">
        <f ca="1">IF($N$4="Pago",SUMPRODUCT(--(BancoDeDados[ano pag]=$J$4),--(BancoDeDados[mês pag]=D$13),--(BancoDeDados[GRUPO]=$C30),--(BancoDeDados[STATUS]=$N$4),(BancoDeDados[TOTAL])),IF($N$4="Vencido",SUMPRODUCT(--(BancoDeDados[ANO VENC]=$J$4),--(BancoDeDados[MÊS VENC]=D$13),--(BancoDeDados[GRUPO]=$C30),--(BancoDeDados[STATUS]=$N$4),(BancoDeDados[TOTAL])),SUMPRODUCT(--(BancoDeDados[ANO VENC]=$J$4),--(BancoDeDados[MÊS VENC]=D$13),--(BancoDeDados[GRUPO]=$C30),--(BancoDeDados[STATUS]=$N$4),(BancoDeDados[TOTAL]))))</f>
        <v>0</v>
      </c>
      <c r="E30" s="68">
        <f ca="1">IF($N$4="Pago",SUMPRODUCT(--(BancoDeDados[ano pag]=$J$4),--(BancoDeDados[mês pag]=E$13),--(BancoDeDados[GRUPO]=$C30),--(BancoDeDados[STATUS]=$N$4),(BancoDeDados[TOTAL])),IF($N$4="Vencido",SUMPRODUCT(--(BancoDeDados[ANO VENC]=$J$4),--(BancoDeDados[MÊS VENC]=E$13),--(BancoDeDados[GRUPO]=$C30),--(BancoDeDados[STATUS]=$N$4),(BancoDeDados[TOTAL])),SUMPRODUCT(--(BancoDeDados[ANO VENC]=$J$4),--(BancoDeDados[MÊS VENC]=E$13),--(BancoDeDados[GRUPO]=$C30),--(BancoDeDados[STATUS]=$N$4),(BancoDeDados[TOTAL]))))</f>
        <v>0</v>
      </c>
      <c r="F30" s="68">
        <f ca="1">IF($N$4="Pago",SUMPRODUCT(--(BancoDeDados[ano pag]=$J$4),--(BancoDeDados[mês pag]=F$13),--(BancoDeDados[GRUPO]=$C30),--(BancoDeDados[STATUS]=$N$4),(BancoDeDados[TOTAL])),IF($N$4="Vencido",SUMPRODUCT(--(BancoDeDados[ANO VENC]=$J$4),--(BancoDeDados[MÊS VENC]=F$13),--(BancoDeDados[GRUPO]=$C30),--(BancoDeDados[STATUS]=$N$4),(BancoDeDados[TOTAL])),SUMPRODUCT(--(BancoDeDados[ANO VENC]=$J$4),--(BancoDeDados[MÊS VENC]=F$13),--(BancoDeDados[GRUPO]=$C30),--(BancoDeDados[STATUS]=$N$4),(BancoDeDados[TOTAL]))))</f>
        <v>0</v>
      </c>
      <c r="G30" s="68">
        <f ca="1">IF($N$4="Pago",SUMPRODUCT(--(BancoDeDados[ano pag]=$J$4),--(BancoDeDados[mês pag]=G$13),--(BancoDeDados[GRUPO]=$C30),--(BancoDeDados[STATUS]=$N$4),(BancoDeDados[TOTAL])),IF($N$4="Vencido",SUMPRODUCT(--(BancoDeDados[ANO VENC]=$J$4),--(BancoDeDados[MÊS VENC]=G$13),--(BancoDeDados[GRUPO]=$C30),--(BancoDeDados[STATUS]=$N$4),(BancoDeDados[TOTAL])),SUMPRODUCT(--(BancoDeDados[ANO VENC]=$J$4),--(BancoDeDados[MÊS VENC]=G$13),--(BancoDeDados[GRUPO]=$C30),--(BancoDeDados[STATUS]=$N$4),(BancoDeDados[TOTAL]))))</f>
        <v>0</v>
      </c>
      <c r="H30" s="68">
        <f ca="1">IF($N$4="Pago",SUMPRODUCT(--(BancoDeDados[ano pag]=$J$4),--(BancoDeDados[mês pag]=H$13),--(BancoDeDados[GRUPO]=$C30),--(BancoDeDados[STATUS]=$N$4),(BancoDeDados[TOTAL])),IF($N$4="Vencido",SUMPRODUCT(--(BancoDeDados[ANO VENC]=$J$4),--(BancoDeDados[MÊS VENC]=H$13),--(BancoDeDados[GRUPO]=$C30),--(BancoDeDados[STATUS]=$N$4),(BancoDeDados[TOTAL])),SUMPRODUCT(--(BancoDeDados[ANO VENC]=$J$4),--(BancoDeDados[MÊS VENC]=H$13),--(BancoDeDados[GRUPO]=$C30),--(BancoDeDados[STATUS]=$N$4),(BancoDeDados[TOTAL]))))</f>
        <v>0</v>
      </c>
      <c r="I30" s="68">
        <f ca="1">IF($N$4="Pago",SUMPRODUCT(--(BancoDeDados[ano pag]=$J$4),--(BancoDeDados[mês pag]=I$13),--(BancoDeDados[GRUPO]=$C30),--(BancoDeDados[STATUS]=$N$4),(BancoDeDados[TOTAL])),IF($N$4="Vencido",SUMPRODUCT(--(BancoDeDados[ANO VENC]=$J$4),--(BancoDeDados[MÊS VENC]=I$13),--(BancoDeDados[GRUPO]=$C30),--(BancoDeDados[STATUS]=$N$4),(BancoDeDados[TOTAL])),SUMPRODUCT(--(BancoDeDados[ANO VENC]=$J$4),--(BancoDeDados[MÊS VENC]=I$13),--(BancoDeDados[GRUPO]=$C30),--(BancoDeDados[STATUS]=$N$4),(BancoDeDados[TOTAL]))))</f>
        <v>0</v>
      </c>
      <c r="J30" s="68">
        <f ca="1">IF($N$4="Pago",SUMPRODUCT(--(BancoDeDados[ano pag]=$J$4),--(BancoDeDados[mês pag]=J$13),--(BancoDeDados[GRUPO]=$C30),--(BancoDeDados[STATUS]=$N$4),(BancoDeDados[TOTAL])),IF($N$4="Vencido",SUMPRODUCT(--(BancoDeDados[ANO VENC]=$J$4),--(BancoDeDados[MÊS VENC]=J$13),--(BancoDeDados[GRUPO]=$C30),--(BancoDeDados[STATUS]=$N$4),(BancoDeDados[TOTAL])),SUMPRODUCT(--(BancoDeDados[ANO VENC]=$J$4),--(BancoDeDados[MÊS VENC]=J$13),--(BancoDeDados[GRUPO]=$C30),--(BancoDeDados[STATUS]=$N$4),(BancoDeDados[TOTAL]))))</f>
        <v>0</v>
      </c>
      <c r="K30" s="68">
        <f ca="1">IF($N$4="Pago",SUMPRODUCT(--(BancoDeDados[ano pag]=$J$4),--(BancoDeDados[mês pag]=K$13),--(BancoDeDados[GRUPO]=$C30),--(BancoDeDados[STATUS]=$N$4),(BancoDeDados[TOTAL])),IF($N$4="Vencido",SUMPRODUCT(--(BancoDeDados[ANO VENC]=$J$4),--(BancoDeDados[MÊS VENC]=K$13),--(BancoDeDados[GRUPO]=$C30),--(BancoDeDados[STATUS]=$N$4),(BancoDeDados[TOTAL])),SUMPRODUCT(--(BancoDeDados[ANO VENC]=$J$4),--(BancoDeDados[MÊS VENC]=K$13),--(BancoDeDados[GRUPO]=$C30),--(BancoDeDados[STATUS]=$N$4),(BancoDeDados[TOTAL]))))</f>
        <v>0</v>
      </c>
      <c r="L30" s="68">
        <f ca="1">IF($N$4="Pago",SUMPRODUCT(--(BancoDeDados[ano pag]=$J$4),--(BancoDeDados[mês pag]=L$13),--(BancoDeDados[GRUPO]=$C30),--(BancoDeDados[STATUS]=$N$4),(BancoDeDados[TOTAL])),IF($N$4="Vencido",SUMPRODUCT(--(BancoDeDados[ANO VENC]=$J$4),--(BancoDeDados[MÊS VENC]=L$13),--(BancoDeDados[GRUPO]=$C30),--(BancoDeDados[STATUS]=$N$4),(BancoDeDados[TOTAL])),SUMPRODUCT(--(BancoDeDados[ANO VENC]=$J$4),--(BancoDeDados[MÊS VENC]=L$13),--(BancoDeDados[GRUPO]=$C30),--(BancoDeDados[STATUS]=$N$4),(BancoDeDados[TOTAL]))))</f>
        <v>0</v>
      </c>
      <c r="M30" s="68">
        <f ca="1">IF($N$4="Pago",SUMPRODUCT(--(BancoDeDados[ano pag]=$J$4),--(BancoDeDados[mês pag]=M$13),--(BancoDeDados[GRUPO]=$C30),--(BancoDeDados[STATUS]=$N$4),(BancoDeDados[TOTAL])),IF($N$4="Vencido",SUMPRODUCT(--(BancoDeDados[ANO VENC]=$J$4),--(BancoDeDados[MÊS VENC]=M$13),--(BancoDeDados[GRUPO]=$C30),--(BancoDeDados[STATUS]=$N$4),(BancoDeDados[TOTAL])),SUMPRODUCT(--(BancoDeDados[ANO VENC]=$J$4),--(BancoDeDados[MÊS VENC]=M$13),--(BancoDeDados[GRUPO]=$C30),--(BancoDeDados[STATUS]=$N$4),(BancoDeDados[TOTAL]))))</f>
        <v>0</v>
      </c>
      <c r="N30" s="68">
        <f ca="1">IF($N$4="Pago",SUMPRODUCT(--(BancoDeDados[ano pag]=$J$4),--(BancoDeDados[mês pag]=N$13),--(BancoDeDados[GRUPO]=$C30),--(BancoDeDados[STATUS]=$N$4),(BancoDeDados[TOTAL])),IF($N$4="Vencido",SUMPRODUCT(--(BancoDeDados[ANO VENC]=$J$4),--(BancoDeDados[MÊS VENC]=N$13),--(BancoDeDados[GRUPO]=$C30),--(BancoDeDados[STATUS]=$N$4),(BancoDeDados[TOTAL])),SUMPRODUCT(--(BancoDeDados[ANO VENC]=$J$4),--(BancoDeDados[MÊS VENC]=N$13),--(BancoDeDados[GRUPO]=$C30),--(BancoDeDados[STATUS]=$N$4),(BancoDeDados[TOTAL]))))</f>
        <v>0</v>
      </c>
      <c r="O30" s="68">
        <f ca="1">IF($N$4="Pago",SUMPRODUCT(--(BancoDeDados[ano pag]=$J$4),--(BancoDeDados[mês pag]=O$13),--(BancoDeDados[GRUPO]=$C30),--(BancoDeDados[STATUS]=$N$4),(BancoDeDados[TOTAL])),IF($N$4="Vencido",SUMPRODUCT(--(BancoDeDados[ANO VENC]=$J$4),--(BancoDeDados[MÊS VENC]=O$13),--(BancoDeDados[GRUPO]=$C30),--(BancoDeDados[STATUS]=$N$4),(BancoDeDados[TOTAL])),SUMPRODUCT(--(BancoDeDados[ANO VENC]=$J$4),--(BancoDeDados[MÊS VENC]=O$13),--(BancoDeDados[GRUPO]=$C30),--(BancoDeDados[STATUS]=$N$4),(BancoDeDados[TOTAL]))))</f>
        <v>0</v>
      </c>
      <c r="P30" s="100">
        <f t="shared" ca="1" si="1"/>
        <v>0</v>
      </c>
    </row>
    <row r="31" spans="1:17" ht="21" customHeight="1" x14ac:dyDescent="0.25">
      <c r="A31" s="621"/>
      <c r="C31" s="66" t="str">
        <f>AjInterno!E25</f>
        <v>PRESTAÇÃO DE SERVIÇOS</v>
      </c>
      <c r="D31" s="68">
        <f ca="1">IF($N$4="Pago",SUMPRODUCT(--(BancoDeDados[ano pag]=$J$4),--(BancoDeDados[mês pag]=D$13),--(BancoDeDados[GRUPO]=$C31),--(BancoDeDados[STATUS]=$N$4),(BancoDeDados[TOTAL])),IF($N$4="Vencido",SUMPRODUCT(--(BancoDeDados[ANO VENC]=$J$4),--(BancoDeDados[MÊS VENC]=D$13),--(BancoDeDados[GRUPO]=$C31),--(BancoDeDados[STATUS]=$N$4),(BancoDeDados[TOTAL])),SUMPRODUCT(--(BancoDeDados[ANO VENC]=$J$4),--(BancoDeDados[MÊS VENC]=D$13),--(BancoDeDados[GRUPO]=$C31),--(BancoDeDados[STATUS]=$N$4),(BancoDeDados[TOTAL]))))</f>
        <v>0</v>
      </c>
      <c r="E31" s="68">
        <f ca="1">IF($N$4="Pago",SUMPRODUCT(--(BancoDeDados[ano pag]=$J$4),--(BancoDeDados[mês pag]=E$13),--(BancoDeDados[GRUPO]=$C31),--(BancoDeDados[STATUS]=$N$4),(BancoDeDados[TOTAL])),IF($N$4="Vencido",SUMPRODUCT(--(BancoDeDados[ANO VENC]=$J$4),--(BancoDeDados[MÊS VENC]=E$13),--(BancoDeDados[GRUPO]=$C31),--(BancoDeDados[STATUS]=$N$4),(BancoDeDados[TOTAL])),SUMPRODUCT(--(BancoDeDados[ANO VENC]=$J$4),--(BancoDeDados[MÊS VENC]=E$13),--(BancoDeDados[GRUPO]=$C31),--(BancoDeDados[STATUS]=$N$4),(BancoDeDados[TOTAL]))))</f>
        <v>0</v>
      </c>
      <c r="F31" s="68">
        <f ca="1">IF($N$4="Pago",SUMPRODUCT(--(BancoDeDados[ano pag]=$J$4),--(BancoDeDados[mês pag]=F$13),--(BancoDeDados[GRUPO]=$C31),--(BancoDeDados[STATUS]=$N$4),(BancoDeDados[TOTAL])),IF($N$4="Vencido",SUMPRODUCT(--(BancoDeDados[ANO VENC]=$J$4),--(BancoDeDados[MÊS VENC]=F$13),--(BancoDeDados[GRUPO]=$C31),--(BancoDeDados[STATUS]=$N$4),(BancoDeDados[TOTAL])),SUMPRODUCT(--(BancoDeDados[ANO VENC]=$J$4),--(BancoDeDados[MÊS VENC]=F$13),--(BancoDeDados[GRUPO]=$C31),--(BancoDeDados[STATUS]=$N$4),(BancoDeDados[TOTAL]))))</f>
        <v>0</v>
      </c>
      <c r="G31" s="68">
        <f ca="1">IF($N$4="Pago",SUMPRODUCT(--(BancoDeDados[ano pag]=$J$4),--(BancoDeDados[mês pag]=G$13),--(BancoDeDados[GRUPO]=$C31),--(BancoDeDados[STATUS]=$N$4),(BancoDeDados[TOTAL])),IF($N$4="Vencido",SUMPRODUCT(--(BancoDeDados[ANO VENC]=$J$4),--(BancoDeDados[MÊS VENC]=G$13),--(BancoDeDados[GRUPO]=$C31),--(BancoDeDados[STATUS]=$N$4),(BancoDeDados[TOTAL])),SUMPRODUCT(--(BancoDeDados[ANO VENC]=$J$4),--(BancoDeDados[MÊS VENC]=G$13),--(BancoDeDados[GRUPO]=$C31),--(BancoDeDados[STATUS]=$N$4),(BancoDeDados[TOTAL]))))</f>
        <v>0</v>
      </c>
      <c r="H31" s="68">
        <f ca="1">IF($N$4="Pago",SUMPRODUCT(--(BancoDeDados[ano pag]=$J$4),--(BancoDeDados[mês pag]=H$13),--(BancoDeDados[GRUPO]=$C31),--(BancoDeDados[STATUS]=$N$4),(BancoDeDados[TOTAL])),IF($N$4="Vencido",SUMPRODUCT(--(BancoDeDados[ANO VENC]=$J$4),--(BancoDeDados[MÊS VENC]=H$13),--(BancoDeDados[GRUPO]=$C31),--(BancoDeDados[STATUS]=$N$4),(BancoDeDados[TOTAL])),SUMPRODUCT(--(BancoDeDados[ANO VENC]=$J$4),--(BancoDeDados[MÊS VENC]=H$13),--(BancoDeDados[GRUPO]=$C31),--(BancoDeDados[STATUS]=$N$4),(BancoDeDados[TOTAL]))))</f>
        <v>0</v>
      </c>
      <c r="I31" s="68">
        <f ca="1">IF($N$4="Pago",SUMPRODUCT(--(BancoDeDados[ano pag]=$J$4),--(BancoDeDados[mês pag]=I$13),--(BancoDeDados[GRUPO]=$C31),--(BancoDeDados[STATUS]=$N$4),(BancoDeDados[TOTAL])),IF($N$4="Vencido",SUMPRODUCT(--(BancoDeDados[ANO VENC]=$J$4),--(BancoDeDados[MÊS VENC]=I$13),--(BancoDeDados[GRUPO]=$C31),--(BancoDeDados[STATUS]=$N$4),(BancoDeDados[TOTAL])),SUMPRODUCT(--(BancoDeDados[ANO VENC]=$J$4),--(BancoDeDados[MÊS VENC]=I$13),--(BancoDeDados[GRUPO]=$C31),--(BancoDeDados[STATUS]=$N$4),(BancoDeDados[TOTAL]))))</f>
        <v>0</v>
      </c>
      <c r="J31" s="68">
        <f ca="1">IF($N$4="Pago",SUMPRODUCT(--(BancoDeDados[ano pag]=$J$4),--(BancoDeDados[mês pag]=J$13),--(BancoDeDados[GRUPO]=$C31),--(BancoDeDados[STATUS]=$N$4),(BancoDeDados[TOTAL])),IF($N$4="Vencido",SUMPRODUCT(--(BancoDeDados[ANO VENC]=$J$4),--(BancoDeDados[MÊS VENC]=J$13),--(BancoDeDados[GRUPO]=$C31),--(BancoDeDados[STATUS]=$N$4),(BancoDeDados[TOTAL])),SUMPRODUCT(--(BancoDeDados[ANO VENC]=$J$4),--(BancoDeDados[MÊS VENC]=J$13),--(BancoDeDados[GRUPO]=$C31),--(BancoDeDados[STATUS]=$N$4),(BancoDeDados[TOTAL]))))</f>
        <v>0</v>
      </c>
      <c r="K31" s="68">
        <f ca="1">IF($N$4="Pago",SUMPRODUCT(--(BancoDeDados[ano pag]=$J$4),--(BancoDeDados[mês pag]=K$13),--(BancoDeDados[GRUPO]=$C31),--(BancoDeDados[STATUS]=$N$4),(BancoDeDados[TOTAL])),IF($N$4="Vencido",SUMPRODUCT(--(BancoDeDados[ANO VENC]=$J$4),--(BancoDeDados[MÊS VENC]=K$13),--(BancoDeDados[GRUPO]=$C31),--(BancoDeDados[STATUS]=$N$4),(BancoDeDados[TOTAL])),SUMPRODUCT(--(BancoDeDados[ANO VENC]=$J$4),--(BancoDeDados[MÊS VENC]=K$13),--(BancoDeDados[GRUPO]=$C31),--(BancoDeDados[STATUS]=$N$4),(BancoDeDados[TOTAL]))))</f>
        <v>0</v>
      </c>
      <c r="L31" s="68">
        <f ca="1">IF($N$4="Pago",SUMPRODUCT(--(BancoDeDados[ano pag]=$J$4),--(BancoDeDados[mês pag]=L$13),--(BancoDeDados[GRUPO]=$C31),--(BancoDeDados[STATUS]=$N$4),(BancoDeDados[TOTAL])),IF($N$4="Vencido",SUMPRODUCT(--(BancoDeDados[ANO VENC]=$J$4),--(BancoDeDados[MÊS VENC]=L$13),--(BancoDeDados[GRUPO]=$C31),--(BancoDeDados[STATUS]=$N$4),(BancoDeDados[TOTAL])),SUMPRODUCT(--(BancoDeDados[ANO VENC]=$J$4),--(BancoDeDados[MÊS VENC]=L$13),--(BancoDeDados[GRUPO]=$C31),--(BancoDeDados[STATUS]=$N$4),(BancoDeDados[TOTAL]))))</f>
        <v>0</v>
      </c>
      <c r="M31" s="68">
        <f ca="1">IF($N$4="Pago",SUMPRODUCT(--(BancoDeDados[ano pag]=$J$4),--(BancoDeDados[mês pag]=M$13),--(BancoDeDados[GRUPO]=$C31),--(BancoDeDados[STATUS]=$N$4),(BancoDeDados[TOTAL])),IF($N$4="Vencido",SUMPRODUCT(--(BancoDeDados[ANO VENC]=$J$4),--(BancoDeDados[MÊS VENC]=M$13),--(BancoDeDados[GRUPO]=$C31),--(BancoDeDados[STATUS]=$N$4),(BancoDeDados[TOTAL])),SUMPRODUCT(--(BancoDeDados[ANO VENC]=$J$4),--(BancoDeDados[MÊS VENC]=M$13),--(BancoDeDados[GRUPO]=$C31),--(BancoDeDados[STATUS]=$N$4),(BancoDeDados[TOTAL]))))</f>
        <v>0</v>
      </c>
      <c r="N31" s="68">
        <f ca="1">IF($N$4="Pago",SUMPRODUCT(--(BancoDeDados[ano pag]=$J$4),--(BancoDeDados[mês pag]=N$13),--(BancoDeDados[GRUPO]=$C31),--(BancoDeDados[STATUS]=$N$4),(BancoDeDados[TOTAL])),IF($N$4="Vencido",SUMPRODUCT(--(BancoDeDados[ANO VENC]=$J$4),--(BancoDeDados[MÊS VENC]=N$13),--(BancoDeDados[GRUPO]=$C31),--(BancoDeDados[STATUS]=$N$4),(BancoDeDados[TOTAL])),SUMPRODUCT(--(BancoDeDados[ANO VENC]=$J$4),--(BancoDeDados[MÊS VENC]=N$13),--(BancoDeDados[GRUPO]=$C31),--(BancoDeDados[STATUS]=$N$4),(BancoDeDados[TOTAL]))))</f>
        <v>0</v>
      </c>
      <c r="O31" s="68">
        <f ca="1">IF($N$4="Pago",SUMPRODUCT(--(BancoDeDados[ano pag]=$J$4),--(BancoDeDados[mês pag]=O$13),--(BancoDeDados[GRUPO]=$C31),--(BancoDeDados[STATUS]=$N$4),(BancoDeDados[TOTAL])),IF($N$4="Vencido",SUMPRODUCT(--(BancoDeDados[ANO VENC]=$J$4),--(BancoDeDados[MÊS VENC]=O$13),--(BancoDeDados[GRUPO]=$C31),--(BancoDeDados[STATUS]=$N$4),(BancoDeDados[TOTAL])),SUMPRODUCT(--(BancoDeDados[ANO VENC]=$J$4),--(BancoDeDados[MÊS VENC]=O$13),--(BancoDeDados[GRUPO]=$C31),--(BancoDeDados[STATUS]=$N$4),(BancoDeDados[TOTAL]))))</f>
        <v>0</v>
      </c>
      <c r="P31" s="100">
        <f t="shared" ca="1" si="1"/>
        <v>0</v>
      </c>
    </row>
    <row r="32" spans="1:17" ht="21" customHeight="1" x14ac:dyDescent="0.25">
      <c r="A32" s="621"/>
      <c r="C32" s="66" t="str">
        <f>AjInterno!E26</f>
        <v>AJUSTAR SALDOS</v>
      </c>
      <c r="D32" s="68">
        <f ca="1">IF($N$4="Pago",SUMPRODUCT(--(BancoDeDados[ano pag]=$J$4),--(BancoDeDados[mês pag]=D$13),--(BancoDeDados[GRUPO]=$C32),--(BancoDeDados[STATUS]=$N$4),(BancoDeDados[TOTAL])),IF($N$4="Vencido",SUMPRODUCT(--(BancoDeDados[ANO VENC]=$J$4),--(BancoDeDados[MÊS VENC]=D$13),--(BancoDeDados[GRUPO]=$C32),--(BancoDeDados[STATUS]=$N$4),(BancoDeDados[TOTAL])),SUMPRODUCT(--(BancoDeDados[ANO VENC]=$J$4),--(BancoDeDados[MÊS VENC]=D$13),--(BancoDeDados[GRUPO]=$C32),--(BancoDeDados[STATUS]=$N$4),(BancoDeDados[TOTAL]))))</f>
        <v>0</v>
      </c>
      <c r="E32" s="68">
        <f ca="1">IF($N$4="Pago",SUMPRODUCT(--(BancoDeDados[ano pag]=$J$4),--(BancoDeDados[mês pag]=E$13),--(BancoDeDados[GRUPO]=$C32),--(BancoDeDados[STATUS]=$N$4),(BancoDeDados[TOTAL])),IF($N$4="Vencido",SUMPRODUCT(--(BancoDeDados[ANO VENC]=$J$4),--(BancoDeDados[MÊS VENC]=E$13),--(BancoDeDados[GRUPO]=$C32),--(BancoDeDados[STATUS]=$N$4),(BancoDeDados[TOTAL])),SUMPRODUCT(--(BancoDeDados[ANO VENC]=$J$4),--(BancoDeDados[MÊS VENC]=E$13),--(BancoDeDados[GRUPO]=$C32),--(BancoDeDados[STATUS]=$N$4),(BancoDeDados[TOTAL]))))</f>
        <v>0</v>
      </c>
      <c r="F32" s="68">
        <f ca="1">IF($N$4="Pago",SUMPRODUCT(--(BancoDeDados[ano pag]=$J$4),--(BancoDeDados[mês pag]=F$13),--(BancoDeDados[GRUPO]=$C32),--(BancoDeDados[STATUS]=$N$4),(BancoDeDados[TOTAL])),IF($N$4="Vencido",SUMPRODUCT(--(BancoDeDados[ANO VENC]=$J$4),--(BancoDeDados[MÊS VENC]=F$13),--(BancoDeDados[GRUPO]=$C32),--(BancoDeDados[STATUS]=$N$4),(BancoDeDados[TOTAL])),SUMPRODUCT(--(BancoDeDados[ANO VENC]=$J$4),--(BancoDeDados[MÊS VENC]=F$13),--(BancoDeDados[GRUPO]=$C32),--(BancoDeDados[STATUS]=$N$4),(BancoDeDados[TOTAL]))))</f>
        <v>0</v>
      </c>
      <c r="G32" s="68">
        <f ca="1">IF($N$4="Pago",SUMPRODUCT(--(BancoDeDados[ano pag]=$J$4),--(BancoDeDados[mês pag]=G$13),--(BancoDeDados[GRUPO]=$C32),--(BancoDeDados[STATUS]=$N$4),(BancoDeDados[TOTAL])),IF($N$4="Vencido",SUMPRODUCT(--(BancoDeDados[ANO VENC]=$J$4),--(BancoDeDados[MÊS VENC]=G$13),--(BancoDeDados[GRUPO]=$C32),--(BancoDeDados[STATUS]=$N$4),(BancoDeDados[TOTAL])),SUMPRODUCT(--(BancoDeDados[ANO VENC]=$J$4),--(BancoDeDados[MÊS VENC]=G$13),--(BancoDeDados[GRUPO]=$C32),--(BancoDeDados[STATUS]=$N$4),(BancoDeDados[TOTAL]))))</f>
        <v>0</v>
      </c>
      <c r="H32" s="68">
        <f ca="1">IF($N$4="Pago",SUMPRODUCT(--(BancoDeDados[ano pag]=$J$4),--(BancoDeDados[mês pag]=H$13),--(BancoDeDados[GRUPO]=$C32),--(BancoDeDados[STATUS]=$N$4),(BancoDeDados[TOTAL])),IF($N$4="Vencido",SUMPRODUCT(--(BancoDeDados[ANO VENC]=$J$4),--(BancoDeDados[MÊS VENC]=H$13),--(BancoDeDados[GRUPO]=$C32),--(BancoDeDados[STATUS]=$N$4),(BancoDeDados[TOTAL])),SUMPRODUCT(--(BancoDeDados[ANO VENC]=$J$4),--(BancoDeDados[MÊS VENC]=H$13),--(BancoDeDados[GRUPO]=$C32),--(BancoDeDados[STATUS]=$N$4),(BancoDeDados[TOTAL]))))</f>
        <v>0</v>
      </c>
      <c r="I32" s="68">
        <f ca="1">IF($N$4="Pago",SUMPRODUCT(--(BancoDeDados[ano pag]=$J$4),--(BancoDeDados[mês pag]=I$13),--(BancoDeDados[GRUPO]=$C32),--(BancoDeDados[STATUS]=$N$4),(BancoDeDados[TOTAL])),IF($N$4="Vencido",SUMPRODUCT(--(BancoDeDados[ANO VENC]=$J$4),--(BancoDeDados[MÊS VENC]=I$13),--(BancoDeDados[GRUPO]=$C32),--(BancoDeDados[STATUS]=$N$4),(BancoDeDados[TOTAL])),SUMPRODUCT(--(BancoDeDados[ANO VENC]=$J$4),--(BancoDeDados[MÊS VENC]=I$13),--(BancoDeDados[GRUPO]=$C32),--(BancoDeDados[STATUS]=$N$4),(BancoDeDados[TOTAL]))))</f>
        <v>0</v>
      </c>
      <c r="J32" s="68">
        <f ca="1">IF($N$4="Pago",SUMPRODUCT(--(BancoDeDados[ano pag]=$J$4),--(BancoDeDados[mês pag]=J$13),--(BancoDeDados[GRUPO]=$C32),--(BancoDeDados[STATUS]=$N$4),(BancoDeDados[TOTAL])),IF($N$4="Vencido",SUMPRODUCT(--(BancoDeDados[ANO VENC]=$J$4),--(BancoDeDados[MÊS VENC]=J$13),--(BancoDeDados[GRUPO]=$C32),--(BancoDeDados[STATUS]=$N$4),(BancoDeDados[TOTAL])),SUMPRODUCT(--(BancoDeDados[ANO VENC]=$J$4),--(BancoDeDados[MÊS VENC]=J$13),--(BancoDeDados[GRUPO]=$C32),--(BancoDeDados[STATUS]=$N$4),(BancoDeDados[TOTAL]))))</f>
        <v>0</v>
      </c>
      <c r="K32" s="68">
        <f ca="1">IF($N$4="Pago",SUMPRODUCT(--(BancoDeDados[ano pag]=$J$4),--(BancoDeDados[mês pag]=K$13),--(BancoDeDados[GRUPO]=$C32),--(BancoDeDados[STATUS]=$N$4),(BancoDeDados[TOTAL])),IF($N$4="Vencido",SUMPRODUCT(--(BancoDeDados[ANO VENC]=$J$4),--(BancoDeDados[MÊS VENC]=K$13),--(BancoDeDados[GRUPO]=$C32),--(BancoDeDados[STATUS]=$N$4),(BancoDeDados[TOTAL])),SUMPRODUCT(--(BancoDeDados[ANO VENC]=$J$4),--(BancoDeDados[MÊS VENC]=K$13),--(BancoDeDados[GRUPO]=$C32),--(BancoDeDados[STATUS]=$N$4),(BancoDeDados[TOTAL]))))</f>
        <v>0</v>
      </c>
      <c r="L32" s="68">
        <f ca="1">IF($N$4="Pago",SUMPRODUCT(--(BancoDeDados[ano pag]=$J$4),--(BancoDeDados[mês pag]=L$13),--(BancoDeDados[GRUPO]=$C32),--(BancoDeDados[STATUS]=$N$4),(BancoDeDados[TOTAL])),IF($N$4="Vencido",SUMPRODUCT(--(BancoDeDados[ANO VENC]=$J$4),--(BancoDeDados[MÊS VENC]=L$13),--(BancoDeDados[GRUPO]=$C32),--(BancoDeDados[STATUS]=$N$4),(BancoDeDados[TOTAL])),SUMPRODUCT(--(BancoDeDados[ANO VENC]=$J$4),--(BancoDeDados[MÊS VENC]=L$13),--(BancoDeDados[GRUPO]=$C32),--(BancoDeDados[STATUS]=$N$4),(BancoDeDados[TOTAL]))))</f>
        <v>0</v>
      </c>
      <c r="M32" s="68">
        <f ca="1">IF($N$4="Pago",SUMPRODUCT(--(BancoDeDados[ano pag]=$J$4),--(BancoDeDados[mês pag]=M$13),--(BancoDeDados[GRUPO]=$C32),--(BancoDeDados[STATUS]=$N$4),(BancoDeDados[TOTAL])),IF($N$4="Vencido",SUMPRODUCT(--(BancoDeDados[ANO VENC]=$J$4),--(BancoDeDados[MÊS VENC]=M$13),--(BancoDeDados[GRUPO]=$C32),--(BancoDeDados[STATUS]=$N$4),(BancoDeDados[TOTAL])),SUMPRODUCT(--(BancoDeDados[ANO VENC]=$J$4),--(BancoDeDados[MÊS VENC]=M$13),--(BancoDeDados[GRUPO]=$C32),--(BancoDeDados[STATUS]=$N$4),(BancoDeDados[TOTAL]))))</f>
        <v>0</v>
      </c>
      <c r="N32" s="68">
        <f ca="1">IF($N$4="Pago",SUMPRODUCT(--(BancoDeDados[ano pag]=$J$4),--(BancoDeDados[mês pag]=N$13),--(BancoDeDados[GRUPO]=$C32),--(BancoDeDados[STATUS]=$N$4),(BancoDeDados[TOTAL])),IF($N$4="Vencido",SUMPRODUCT(--(BancoDeDados[ANO VENC]=$J$4),--(BancoDeDados[MÊS VENC]=N$13),--(BancoDeDados[GRUPO]=$C32),--(BancoDeDados[STATUS]=$N$4),(BancoDeDados[TOTAL])),SUMPRODUCT(--(BancoDeDados[ANO VENC]=$J$4),--(BancoDeDados[MÊS VENC]=N$13),--(BancoDeDados[GRUPO]=$C32),--(BancoDeDados[STATUS]=$N$4),(BancoDeDados[TOTAL]))))</f>
        <v>0</v>
      </c>
      <c r="O32" s="68">
        <f ca="1">IF($N$4="Pago",SUMPRODUCT(--(BancoDeDados[ano pag]=$J$4),--(BancoDeDados[mês pag]=O$13),--(BancoDeDados[GRUPO]=$C32),--(BancoDeDados[STATUS]=$N$4),(BancoDeDados[TOTAL])),IF($N$4="Vencido",SUMPRODUCT(--(BancoDeDados[ANO VENC]=$J$4),--(BancoDeDados[MÊS VENC]=O$13),--(BancoDeDados[GRUPO]=$C32),--(BancoDeDados[STATUS]=$N$4),(BancoDeDados[TOTAL])),SUMPRODUCT(--(BancoDeDados[ANO VENC]=$J$4),--(BancoDeDados[MÊS VENC]=O$13),--(BancoDeDados[GRUPO]=$C32),--(BancoDeDados[STATUS]=$N$4),(BancoDeDados[TOTAL]))))</f>
        <v>0</v>
      </c>
      <c r="P32" s="100">
        <f t="shared" ca="1" si="1"/>
        <v>0</v>
      </c>
    </row>
    <row r="33" spans="1:16" ht="21" customHeight="1" x14ac:dyDescent="0.25">
      <c r="A33" s="621"/>
      <c r="C33" s="66" t="str">
        <f>AjInterno!E27</f>
        <v>OUTROS</v>
      </c>
      <c r="D33" s="68">
        <f ca="1">IF($N$4="Pago",SUMPRODUCT(--(BancoDeDados[ano pag]=$J$4),--(BancoDeDados[mês pag]=D$13),--(BancoDeDados[GRUPO]=$C33),--(BancoDeDados[STATUS]=$N$4),(BancoDeDados[TOTAL])),IF($N$4="Vencido",SUMPRODUCT(--(BancoDeDados[ANO VENC]=$J$4),--(BancoDeDados[MÊS VENC]=D$13),--(BancoDeDados[GRUPO]=$C33),--(BancoDeDados[STATUS]=$N$4),(BancoDeDados[TOTAL])),SUMPRODUCT(--(BancoDeDados[ANO VENC]=$J$4),--(BancoDeDados[MÊS VENC]=D$13),--(BancoDeDados[GRUPO]=$C33),--(BancoDeDados[STATUS]=$N$4),(BancoDeDados[TOTAL]))))</f>
        <v>0</v>
      </c>
      <c r="E33" s="68">
        <f ca="1">IF($N$4="Pago",SUMPRODUCT(--(BancoDeDados[ano pag]=$J$4),--(BancoDeDados[mês pag]=E$13),--(BancoDeDados[GRUPO]=$C33),--(BancoDeDados[STATUS]=$N$4),(BancoDeDados[TOTAL])),IF($N$4="Vencido",SUMPRODUCT(--(BancoDeDados[ANO VENC]=$J$4),--(BancoDeDados[MÊS VENC]=E$13),--(BancoDeDados[GRUPO]=$C33),--(BancoDeDados[STATUS]=$N$4),(BancoDeDados[TOTAL])),SUMPRODUCT(--(BancoDeDados[ANO VENC]=$J$4),--(BancoDeDados[MÊS VENC]=E$13),--(BancoDeDados[GRUPO]=$C33),--(BancoDeDados[STATUS]=$N$4),(BancoDeDados[TOTAL]))))</f>
        <v>0</v>
      </c>
      <c r="F33" s="68">
        <f ca="1">IF($N$4="Pago",SUMPRODUCT(--(BancoDeDados[ano pag]=$J$4),--(BancoDeDados[mês pag]=F$13),--(BancoDeDados[GRUPO]=$C33),--(BancoDeDados[STATUS]=$N$4),(BancoDeDados[TOTAL])),IF($N$4="Vencido",SUMPRODUCT(--(BancoDeDados[ANO VENC]=$J$4),--(BancoDeDados[MÊS VENC]=F$13),--(BancoDeDados[GRUPO]=$C33),--(BancoDeDados[STATUS]=$N$4),(BancoDeDados[TOTAL])),SUMPRODUCT(--(BancoDeDados[ANO VENC]=$J$4),--(BancoDeDados[MÊS VENC]=F$13),--(BancoDeDados[GRUPO]=$C33),--(BancoDeDados[STATUS]=$N$4),(BancoDeDados[TOTAL]))))</f>
        <v>0</v>
      </c>
      <c r="G33" s="68">
        <f ca="1">IF($N$4="Pago",SUMPRODUCT(--(BancoDeDados[ano pag]=$J$4),--(BancoDeDados[mês pag]=G$13),--(BancoDeDados[GRUPO]=$C33),--(BancoDeDados[STATUS]=$N$4),(BancoDeDados[TOTAL])),IF($N$4="Vencido",SUMPRODUCT(--(BancoDeDados[ANO VENC]=$J$4),--(BancoDeDados[MÊS VENC]=G$13),--(BancoDeDados[GRUPO]=$C33),--(BancoDeDados[STATUS]=$N$4),(BancoDeDados[TOTAL])),SUMPRODUCT(--(BancoDeDados[ANO VENC]=$J$4),--(BancoDeDados[MÊS VENC]=G$13),--(BancoDeDados[GRUPO]=$C33),--(BancoDeDados[STATUS]=$N$4),(BancoDeDados[TOTAL]))))</f>
        <v>0</v>
      </c>
      <c r="H33" s="68">
        <f ca="1">IF($N$4="Pago",SUMPRODUCT(--(BancoDeDados[ano pag]=$J$4),--(BancoDeDados[mês pag]=H$13),--(BancoDeDados[GRUPO]=$C33),--(BancoDeDados[STATUS]=$N$4),(BancoDeDados[TOTAL])),IF($N$4="Vencido",SUMPRODUCT(--(BancoDeDados[ANO VENC]=$J$4),--(BancoDeDados[MÊS VENC]=H$13),--(BancoDeDados[GRUPO]=$C33),--(BancoDeDados[STATUS]=$N$4),(BancoDeDados[TOTAL])),SUMPRODUCT(--(BancoDeDados[ANO VENC]=$J$4),--(BancoDeDados[MÊS VENC]=H$13),--(BancoDeDados[GRUPO]=$C33),--(BancoDeDados[STATUS]=$N$4),(BancoDeDados[TOTAL]))))</f>
        <v>0</v>
      </c>
      <c r="I33" s="68">
        <f ca="1">IF($N$4="Pago",SUMPRODUCT(--(BancoDeDados[ano pag]=$J$4),--(BancoDeDados[mês pag]=I$13),--(BancoDeDados[GRUPO]=$C33),--(BancoDeDados[STATUS]=$N$4),(BancoDeDados[TOTAL])),IF($N$4="Vencido",SUMPRODUCT(--(BancoDeDados[ANO VENC]=$J$4),--(BancoDeDados[MÊS VENC]=I$13),--(BancoDeDados[GRUPO]=$C33),--(BancoDeDados[STATUS]=$N$4),(BancoDeDados[TOTAL])),SUMPRODUCT(--(BancoDeDados[ANO VENC]=$J$4),--(BancoDeDados[MÊS VENC]=I$13),--(BancoDeDados[GRUPO]=$C33),--(BancoDeDados[STATUS]=$N$4),(BancoDeDados[TOTAL]))))</f>
        <v>0</v>
      </c>
      <c r="J33" s="68">
        <f ca="1">IF($N$4="Pago",SUMPRODUCT(--(BancoDeDados[ano pag]=$J$4),--(BancoDeDados[mês pag]=J$13),--(BancoDeDados[GRUPO]=$C33),--(BancoDeDados[STATUS]=$N$4),(BancoDeDados[TOTAL])),IF($N$4="Vencido",SUMPRODUCT(--(BancoDeDados[ANO VENC]=$J$4),--(BancoDeDados[MÊS VENC]=J$13),--(BancoDeDados[GRUPO]=$C33),--(BancoDeDados[STATUS]=$N$4),(BancoDeDados[TOTAL])),SUMPRODUCT(--(BancoDeDados[ANO VENC]=$J$4),--(BancoDeDados[MÊS VENC]=J$13),--(BancoDeDados[GRUPO]=$C33),--(BancoDeDados[STATUS]=$N$4),(BancoDeDados[TOTAL]))))</f>
        <v>0</v>
      </c>
      <c r="K33" s="68">
        <f ca="1">IF($N$4="Pago",SUMPRODUCT(--(BancoDeDados[ano pag]=$J$4),--(BancoDeDados[mês pag]=K$13),--(BancoDeDados[GRUPO]=$C33),--(BancoDeDados[STATUS]=$N$4),(BancoDeDados[TOTAL])),IF($N$4="Vencido",SUMPRODUCT(--(BancoDeDados[ANO VENC]=$J$4),--(BancoDeDados[MÊS VENC]=K$13),--(BancoDeDados[GRUPO]=$C33),--(BancoDeDados[STATUS]=$N$4),(BancoDeDados[TOTAL])),SUMPRODUCT(--(BancoDeDados[ANO VENC]=$J$4),--(BancoDeDados[MÊS VENC]=K$13),--(BancoDeDados[GRUPO]=$C33),--(BancoDeDados[STATUS]=$N$4),(BancoDeDados[TOTAL]))))</f>
        <v>0</v>
      </c>
      <c r="L33" s="68">
        <f ca="1">IF($N$4="Pago",SUMPRODUCT(--(BancoDeDados[ano pag]=$J$4),--(BancoDeDados[mês pag]=L$13),--(BancoDeDados[GRUPO]=$C33),--(BancoDeDados[STATUS]=$N$4),(BancoDeDados[TOTAL])),IF($N$4="Vencido",SUMPRODUCT(--(BancoDeDados[ANO VENC]=$J$4),--(BancoDeDados[MÊS VENC]=L$13),--(BancoDeDados[GRUPO]=$C33),--(BancoDeDados[STATUS]=$N$4),(BancoDeDados[TOTAL])),SUMPRODUCT(--(BancoDeDados[ANO VENC]=$J$4),--(BancoDeDados[MÊS VENC]=L$13),--(BancoDeDados[GRUPO]=$C33),--(BancoDeDados[STATUS]=$N$4),(BancoDeDados[TOTAL]))))</f>
        <v>0</v>
      </c>
      <c r="M33" s="68">
        <f ca="1">IF($N$4="Pago",SUMPRODUCT(--(BancoDeDados[ano pag]=$J$4),--(BancoDeDados[mês pag]=M$13),--(BancoDeDados[GRUPO]=$C33),--(BancoDeDados[STATUS]=$N$4),(BancoDeDados[TOTAL])),IF($N$4="Vencido",SUMPRODUCT(--(BancoDeDados[ANO VENC]=$J$4),--(BancoDeDados[MÊS VENC]=M$13),--(BancoDeDados[GRUPO]=$C33),--(BancoDeDados[STATUS]=$N$4),(BancoDeDados[TOTAL])),SUMPRODUCT(--(BancoDeDados[ANO VENC]=$J$4),--(BancoDeDados[MÊS VENC]=M$13),--(BancoDeDados[GRUPO]=$C33),--(BancoDeDados[STATUS]=$N$4),(BancoDeDados[TOTAL]))))</f>
        <v>0</v>
      </c>
      <c r="N33" s="68">
        <f ca="1">IF($N$4="Pago",SUMPRODUCT(--(BancoDeDados[ano pag]=$J$4),--(BancoDeDados[mês pag]=N$13),--(BancoDeDados[GRUPO]=$C33),--(BancoDeDados[STATUS]=$N$4),(BancoDeDados[TOTAL])),IF($N$4="Vencido",SUMPRODUCT(--(BancoDeDados[ANO VENC]=$J$4),--(BancoDeDados[MÊS VENC]=N$13),--(BancoDeDados[GRUPO]=$C33),--(BancoDeDados[STATUS]=$N$4),(BancoDeDados[TOTAL])),SUMPRODUCT(--(BancoDeDados[ANO VENC]=$J$4),--(BancoDeDados[MÊS VENC]=N$13),--(BancoDeDados[GRUPO]=$C33),--(BancoDeDados[STATUS]=$N$4),(BancoDeDados[TOTAL]))))</f>
        <v>0</v>
      </c>
      <c r="O33" s="68">
        <f ca="1">IF($N$4="Pago",SUMPRODUCT(--(BancoDeDados[ano pag]=$J$4),--(BancoDeDados[mês pag]=O$13),--(BancoDeDados[GRUPO]=$C33),--(BancoDeDados[STATUS]=$N$4),(BancoDeDados[TOTAL])),IF($N$4="Vencido",SUMPRODUCT(--(BancoDeDados[ANO VENC]=$J$4),--(BancoDeDados[MÊS VENC]=O$13),--(BancoDeDados[GRUPO]=$C33),--(BancoDeDados[STATUS]=$N$4),(BancoDeDados[TOTAL])),SUMPRODUCT(--(BancoDeDados[ANO VENC]=$J$4),--(BancoDeDados[MÊS VENC]=O$13),--(BancoDeDados[GRUPO]=$C33),--(BancoDeDados[STATUS]=$N$4),(BancoDeDados[TOTAL]))))</f>
        <v>0</v>
      </c>
      <c r="P33" s="100">
        <f t="shared" ca="1" si="1"/>
        <v>0</v>
      </c>
    </row>
    <row r="34" spans="1:16" ht="21" customHeight="1" x14ac:dyDescent="0.25">
      <c r="A34" s="621"/>
      <c r="C34" s="66" t="str">
        <f>AjInterno!E28</f>
        <v>VAZIO</v>
      </c>
      <c r="D34" s="68">
        <f ca="1">IF($N$4="Pago",SUMPRODUCT(--(BancoDeDados[ano pag]=$J$4),--(BancoDeDados[mês pag]=D$13),--(BancoDeDados[GRUPO]=$C34),--(BancoDeDados[STATUS]=$N$4),(BancoDeDados[TOTAL])),IF($N$4="Vencido",SUMPRODUCT(--(BancoDeDados[ANO VENC]=$J$4),--(BancoDeDados[MÊS VENC]=D$13),--(BancoDeDados[GRUPO]=$C34),--(BancoDeDados[STATUS]=$N$4),(BancoDeDados[TOTAL])),SUMPRODUCT(--(BancoDeDados[ANO VENC]=$J$4),--(BancoDeDados[MÊS VENC]=D$13),--(BancoDeDados[GRUPO]=$C34),--(BancoDeDados[STATUS]=$N$4),(BancoDeDados[TOTAL]))))</f>
        <v>0</v>
      </c>
      <c r="E34" s="68">
        <f ca="1">IF($N$4="Pago",SUMPRODUCT(--(BancoDeDados[ano pag]=$J$4),--(BancoDeDados[mês pag]=E$13),--(BancoDeDados[GRUPO]=$C34),--(BancoDeDados[STATUS]=$N$4),(BancoDeDados[TOTAL])),IF($N$4="Vencido",SUMPRODUCT(--(BancoDeDados[ANO VENC]=$J$4),--(BancoDeDados[MÊS VENC]=E$13),--(BancoDeDados[GRUPO]=$C34),--(BancoDeDados[STATUS]=$N$4),(BancoDeDados[TOTAL])),SUMPRODUCT(--(BancoDeDados[ANO VENC]=$J$4),--(BancoDeDados[MÊS VENC]=E$13),--(BancoDeDados[GRUPO]=$C34),--(BancoDeDados[STATUS]=$N$4),(BancoDeDados[TOTAL]))))</f>
        <v>0</v>
      </c>
      <c r="F34" s="68">
        <f ca="1">IF($N$4="Pago",SUMPRODUCT(--(BancoDeDados[ano pag]=$J$4),--(BancoDeDados[mês pag]=F$13),--(BancoDeDados[GRUPO]=$C34),--(BancoDeDados[STATUS]=$N$4),(BancoDeDados[TOTAL])),IF($N$4="Vencido",SUMPRODUCT(--(BancoDeDados[ANO VENC]=$J$4),--(BancoDeDados[MÊS VENC]=F$13),--(BancoDeDados[GRUPO]=$C34),--(BancoDeDados[STATUS]=$N$4),(BancoDeDados[TOTAL])),SUMPRODUCT(--(BancoDeDados[ANO VENC]=$J$4),--(BancoDeDados[MÊS VENC]=F$13),--(BancoDeDados[GRUPO]=$C34),--(BancoDeDados[STATUS]=$N$4),(BancoDeDados[TOTAL]))))</f>
        <v>0</v>
      </c>
      <c r="G34" s="68">
        <f ca="1">IF($N$4="Pago",SUMPRODUCT(--(BancoDeDados[ano pag]=$J$4),--(BancoDeDados[mês pag]=G$13),--(BancoDeDados[GRUPO]=$C34),--(BancoDeDados[STATUS]=$N$4),(BancoDeDados[TOTAL])),IF($N$4="Vencido",SUMPRODUCT(--(BancoDeDados[ANO VENC]=$J$4),--(BancoDeDados[MÊS VENC]=G$13),--(BancoDeDados[GRUPO]=$C34),--(BancoDeDados[STATUS]=$N$4),(BancoDeDados[TOTAL])),SUMPRODUCT(--(BancoDeDados[ANO VENC]=$J$4),--(BancoDeDados[MÊS VENC]=G$13),--(BancoDeDados[GRUPO]=$C34),--(BancoDeDados[STATUS]=$N$4),(BancoDeDados[TOTAL]))))</f>
        <v>0</v>
      </c>
      <c r="H34" s="68">
        <f ca="1">IF($N$4="Pago",SUMPRODUCT(--(BancoDeDados[ano pag]=$J$4),--(BancoDeDados[mês pag]=H$13),--(BancoDeDados[GRUPO]=$C34),--(BancoDeDados[STATUS]=$N$4),(BancoDeDados[TOTAL])),IF($N$4="Vencido",SUMPRODUCT(--(BancoDeDados[ANO VENC]=$J$4),--(BancoDeDados[MÊS VENC]=H$13),--(BancoDeDados[GRUPO]=$C34),--(BancoDeDados[STATUS]=$N$4),(BancoDeDados[TOTAL])),SUMPRODUCT(--(BancoDeDados[ANO VENC]=$J$4),--(BancoDeDados[MÊS VENC]=H$13),--(BancoDeDados[GRUPO]=$C34),--(BancoDeDados[STATUS]=$N$4),(BancoDeDados[TOTAL]))))</f>
        <v>0</v>
      </c>
      <c r="I34" s="68">
        <f ca="1">IF($N$4="Pago",SUMPRODUCT(--(BancoDeDados[ano pag]=$J$4),--(BancoDeDados[mês pag]=I$13),--(BancoDeDados[GRUPO]=$C34),--(BancoDeDados[STATUS]=$N$4),(BancoDeDados[TOTAL])),IF($N$4="Vencido",SUMPRODUCT(--(BancoDeDados[ANO VENC]=$J$4),--(BancoDeDados[MÊS VENC]=I$13),--(BancoDeDados[GRUPO]=$C34),--(BancoDeDados[STATUS]=$N$4),(BancoDeDados[TOTAL])),SUMPRODUCT(--(BancoDeDados[ANO VENC]=$J$4),--(BancoDeDados[MÊS VENC]=I$13),--(BancoDeDados[GRUPO]=$C34),--(BancoDeDados[STATUS]=$N$4),(BancoDeDados[TOTAL]))))</f>
        <v>0</v>
      </c>
      <c r="J34" s="68">
        <f ca="1">IF($N$4="Pago",SUMPRODUCT(--(BancoDeDados[ano pag]=$J$4),--(BancoDeDados[mês pag]=J$13),--(BancoDeDados[GRUPO]=$C34),--(BancoDeDados[STATUS]=$N$4),(BancoDeDados[TOTAL])),IF($N$4="Vencido",SUMPRODUCT(--(BancoDeDados[ANO VENC]=$J$4),--(BancoDeDados[MÊS VENC]=J$13),--(BancoDeDados[GRUPO]=$C34),--(BancoDeDados[STATUS]=$N$4),(BancoDeDados[TOTAL])),SUMPRODUCT(--(BancoDeDados[ANO VENC]=$J$4),--(BancoDeDados[MÊS VENC]=J$13),--(BancoDeDados[GRUPO]=$C34),--(BancoDeDados[STATUS]=$N$4),(BancoDeDados[TOTAL]))))</f>
        <v>0</v>
      </c>
      <c r="K34" s="68">
        <f ca="1">IF($N$4="Pago",SUMPRODUCT(--(BancoDeDados[ano pag]=$J$4),--(BancoDeDados[mês pag]=K$13),--(BancoDeDados[GRUPO]=$C34),--(BancoDeDados[STATUS]=$N$4),(BancoDeDados[TOTAL])),IF($N$4="Vencido",SUMPRODUCT(--(BancoDeDados[ANO VENC]=$J$4),--(BancoDeDados[MÊS VENC]=K$13),--(BancoDeDados[GRUPO]=$C34),--(BancoDeDados[STATUS]=$N$4),(BancoDeDados[TOTAL])),SUMPRODUCT(--(BancoDeDados[ANO VENC]=$J$4),--(BancoDeDados[MÊS VENC]=K$13),--(BancoDeDados[GRUPO]=$C34),--(BancoDeDados[STATUS]=$N$4),(BancoDeDados[TOTAL]))))</f>
        <v>0</v>
      </c>
      <c r="L34" s="68">
        <f ca="1">IF($N$4="Pago",SUMPRODUCT(--(BancoDeDados[ano pag]=$J$4),--(BancoDeDados[mês pag]=L$13),--(BancoDeDados[GRUPO]=$C34),--(BancoDeDados[STATUS]=$N$4),(BancoDeDados[TOTAL])),IF($N$4="Vencido",SUMPRODUCT(--(BancoDeDados[ANO VENC]=$J$4),--(BancoDeDados[MÊS VENC]=L$13),--(BancoDeDados[GRUPO]=$C34),--(BancoDeDados[STATUS]=$N$4),(BancoDeDados[TOTAL])),SUMPRODUCT(--(BancoDeDados[ANO VENC]=$J$4),--(BancoDeDados[MÊS VENC]=L$13),--(BancoDeDados[GRUPO]=$C34),--(BancoDeDados[STATUS]=$N$4),(BancoDeDados[TOTAL]))))</f>
        <v>0</v>
      </c>
      <c r="M34" s="68">
        <f ca="1">IF($N$4="Pago",SUMPRODUCT(--(BancoDeDados[ano pag]=$J$4),--(BancoDeDados[mês pag]=M$13),--(BancoDeDados[GRUPO]=$C34),--(BancoDeDados[STATUS]=$N$4),(BancoDeDados[TOTAL])),IF($N$4="Vencido",SUMPRODUCT(--(BancoDeDados[ANO VENC]=$J$4),--(BancoDeDados[MÊS VENC]=M$13),--(BancoDeDados[GRUPO]=$C34),--(BancoDeDados[STATUS]=$N$4),(BancoDeDados[TOTAL])),SUMPRODUCT(--(BancoDeDados[ANO VENC]=$J$4),--(BancoDeDados[MÊS VENC]=M$13),--(BancoDeDados[GRUPO]=$C34),--(BancoDeDados[STATUS]=$N$4),(BancoDeDados[TOTAL]))))</f>
        <v>0</v>
      </c>
      <c r="N34" s="68">
        <f ca="1">IF($N$4="Pago",SUMPRODUCT(--(BancoDeDados[ano pag]=$J$4),--(BancoDeDados[mês pag]=N$13),--(BancoDeDados[GRUPO]=$C34),--(BancoDeDados[STATUS]=$N$4),(BancoDeDados[TOTAL])),IF($N$4="Vencido",SUMPRODUCT(--(BancoDeDados[ANO VENC]=$J$4),--(BancoDeDados[MÊS VENC]=N$13),--(BancoDeDados[GRUPO]=$C34),--(BancoDeDados[STATUS]=$N$4),(BancoDeDados[TOTAL])),SUMPRODUCT(--(BancoDeDados[ANO VENC]=$J$4),--(BancoDeDados[MÊS VENC]=N$13),--(BancoDeDados[GRUPO]=$C34),--(BancoDeDados[STATUS]=$N$4),(BancoDeDados[TOTAL]))))</f>
        <v>0</v>
      </c>
      <c r="O34" s="68">
        <f ca="1">IF($N$4="Pago",SUMPRODUCT(--(BancoDeDados[ano pag]=$J$4),--(BancoDeDados[mês pag]=O$13),--(BancoDeDados[GRUPO]=$C34),--(BancoDeDados[STATUS]=$N$4),(BancoDeDados[TOTAL])),IF($N$4="Vencido",SUMPRODUCT(--(BancoDeDados[ANO VENC]=$J$4),--(BancoDeDados[MÊS VENC]=O$13),--(BancoDeDados[GRUPO]=$C34),--(BancoDeDados[STATUS]=$N$4),(BancoDeDados[TOTAL])),SUMPRODUCT(--(BancoDeDados[ANO VENC]=$J$4),--(BancoDeDados[MÊS VENC]=O$13),--(BancoDeDados[GRUPO]=$C34),--(BancoDeDados[STATUS]=$N$4),(BancoDeDados[TOTAL]))))</f>
        <v>0</v>
      </c>
      <c r="P34" s="100">
        <f t="shared" ca="1" si="1"/>
        <v>0</v>
      </c>
    </row>
    <row r="35" spans="1:16" ht="21" customHeight="1" x14ac:dyDescent="0.25">
      <c r="A35" s="621"/>
      <c r="C35" s="66" t="str">
        <f>AjInterno!E29</f>
        <v>VAZIO</v>
      </c>
      <c r="D35" s="68">
        <f ca="1">IF($N$4="Pago",SUMPRODUCT(--(BancoDeDados[ano pag]=$J$4),--(BancoDeDados[mês pag]=D$13),--(BancoDeDados[GRUPO]=$C35),--(BancoDeDados[STATUS]=$N$4),(BancoDeDados[TOTAL])),IF($N$4="Vencido",SUMPRODUCT(--(BancoDeDados[ANO VENC]=$J$4),--(BancoDeDados[MÊS VENC]=D$13),--(BancoDeDados[GRUPO]=$C35),--(BancoDeDados[STATUS]=$N$4),(BancoDeDados[TOTAL])),SUMPRODUCT(--(BancoDeDados[ANO VENC]=$J$4),--(BancoDeDados[MÊS VENC]=D$13),--(BancoDeDados[GRUPO]=$C35),--(BancoDeDados[STATUS]=$N$4),(BancoDeDados[TOTAL]))))</f>
        <v>0</v>
      </c>
      <c r="E35" s="68">
        <f ca="1">IF($N$4="Pago",SUMPRODUCT(--(BancoDeDados[ano pag]=$J$4),--(BancoDeDados[mês pag]=E$13),--(BancoDeDados[GRUPO]=$C35),--(BancoDeDados[STATUS]=$N$4),(BancoDeDados[TOTAL])),IF($N$4="Vencido",SUMPRODUCT(--(BancoDeDados[ANO VENC]=$J$4),--(BancoDeDados[MÊS VENC]=E$13),--(BancoDeDados[GRUPO]=$C35),--(BancoDeDados[STATUS]=$N$4),(BancoDeDados[TOTAL])),SUMPRODUCT(--(BancoDeDados[ANO VENC]=$J$4),--(BancoDeDados[MÊS VENC]=E$13),--(BancoDeDados[GRUPO]=$C35),--(BancoDeDados[STATUS]=$N$4),(BancoDeDados[TOTAL]))))</f>
        <v>0</v>
      </c>
      <c r="F35" s="68">
        <f ca="1">IF($N$4="Pago",SUMPRODUCT(--(BancoDeDados[ano pag]=$J$4),--(BancoDeDados[mês pag]=F$13),--(BancoDeDados[GRUPO]=$C35),--(BancoDeDados[STATUS]=$N$4),(BancoDeDados[TOTAL])),IF($N$4="Vencido",SUMPRODUCT(--(BancoDeDados[ANO VENC]=$J$4),--(BancoDeDados[MÊS VENC]=F$13),--(BancoDeDados[GRUPO]=$C35),--(BancoDeDados[STATUS]=$N$4),(BancoDeDados[TOTAL])),SUMPRODUCT(--(BancoDeDados[ANO VENC]=$J$4),--(BancoDeDados[MÊS VENC]=F$13),--(BancoDeDados[GRUPO]=$C35),--(BancoDeDados[STATUS]=$N$4),(BancoDeDados[TOTAL]))))</f>
        <v>0</v>
      </c>
      <c r="G35" s="68">
        <f ca="1">IF($N$4="Pago",SUMPRODUCT(--(BancoDeDados[ano pag]=$J$4),--(BancoDeDados[mês pag]=G$13),--(BancoDeDados[GRUPO]=$C35),--(BancoDeDados[STATUS]=$N$4),(BancoDeDados[TOTAL])),IF($N$4="Vencido",SUMPRODUCT(--(BancoDeDados[ANO VENC]=$J$4),--(BancoDeDados[MÊS VENC]=G$13),--(BancoDeDados[GRUPO]=$C35),--(BancoDeDados[STATUS]=$N$4),(BancoDeDados[TOTAL])),SUMPRODUCT(--(BancoDeDados[ANO VENC]=$J$4),--(BancoDeDados[MÊS VENC]=G$13),--(BancoDeDados[GRUPO]=$C35),--(BancoDeDados[STATUS]=$N$4),(BancoDeDados[TOTAL]))))</f>
        <v>0</v>
      </c>
      <c r="H35" s="68">
        <f ca="1">IF($N$4="Pago",SUMPRODUCT(--(BancoDeDados[ano pag]=$J$4),--(BancoDeDados[mês pag]=H$13),--(BancoDeDados[GRUPO]=$C35),--(BancoDeDados[STATUS]=$N$4),(BancoDeDados[TOTAL])),IF($N$4="Vencido",SUMPRODUCT(--(BancoDeDados[ANO VENC]=$J$4),--(BancoDeDados[MÊS VENC]=H$13),--(BancoDeDados[GRUPO]=$C35),--(BancoDeDados[STATUS]=$N$4),(BancoDeDados[TOTAL])),SUMPRODUCT(--(BancoDeDados[ANO VENC]=$J$4),--(BancoDeDados[MÊS VENC]=H$13),--(BancoDeDados[GRUPO]=$C35),--(BancoDeDados[STATUS]=$N$4),(BancoDeDados[TOTAL]))))</f>
        <v>0</v>
      </c>
      <c r="I35" s="68">
        <f ca="1">IF($N$4="Pago",SUMPRODUCT(--(BancoDeDados[ano pag]=$J$4),--(BancoDeDados[mês pag]=I$13),--(BancoDeDados[GRUPO]=$C35),--(BancoDeDados[STATUS]=$N$4),(BancoDeDados[TOTAL])),IF($N$4="Vencido",SUMPRODUCT(--(BancoDeDados[ANO VENC]=$J$4),--(BancoDeDados[MÊS VENC]=I$13),--(BancoDeDados[GRUPO]=$C35),--(BancoDeDados[STATUS]=$N$4),(BancoDeDados[TOTAL])),SUMPRODUCT(--(BancoDeDados[ANO VENC]=$J$4),--(BancoDeDados[MÊS VENC]=I$13),--(BancoDeDados[GRUPO]=$C35),--(BancoDeDados[STATUS]=$N$4),(BancoDeDados[TOTAL]))))</f>
        <v>0</v>
      </c>
      <c r="J35" s="68">
        <f ca="1">IF($N$4="Pago",SUMPRODUCT(--(BancoDeDados[ano pag]=$J$4),--(BancoDeDados[mês pag]=J$13),--(BancoDeDados[GRUPO]=$C35),--(BancoDeDados[STATUS]=$N$4),(BancoDeDados[TOTAL])),IF($N$4="Vencido",SUMPRODUCT(--(BancoDeDados[ANO VENC]=$J$4),--(BancoDeDados[MÊS VENC]=J$13),--(BancoDeDados[GRUPO]=$C35),--(BancoDeDados[STATUS]=$N$4),(BancoDeDados[TOTAL])),SUMPRODUCT(--(BancoDeDados[ANO VENC]=$J$4),--(BancoDeDados[MÊS VENC]=J$13),--(BancoDeDados[GRUPO]=$C35),--(BancoDeDados[STATUS]=$N$4),(BancoDeDados[TOTAL]))))</f>
        <v>0</v>
      </c>
      <c r="K35" s="68">
        <f ca="1">IF($N$4="Pago",SUMPRODUCT(--(BancoDeDados[ano pag]=$J$4),--(BancoDeDados[mês pag]=K$13),--(BancoDeDados[GRUPO]=$C35),--(BancoDeDados[STATUS]=$N$4),(BancoDeDados[TOTAL])),IF($N$4="Vencido",SUMPRODUCT(--(BancoDeDados[ANO VENC]=$J$4),--(BancoDeDados[MÊS VENC]=K$13),--(BancoDeDados[GRUPO]=$C35),--(BancoDeDados[STATUS]=$N$4),(BancoDeDados[TOTAL])),SUMPRODUCT(--(BancoDeDados[ANO VENC]=$J$4),--(BancoDeDados[MÊS VENC]=K$13),--(BancoDeDados[GRUPO]=$C35),--(BancoDeDados[STATUS]=$N$4),(BancoDeDados[TOTAL]))))</f>
        <v>0</v>
      </c>
      <c r="L35" s="68">
        <f ca="1">IF($N$4="Pago",SUMPRODUCT(--(BancoDeDados[ano pag]=$J$4),--(BancoDeDados[mês pag]=L$13),--(BancoDeDados[GRUPO]=$C35),--(BancoDeDados[STATUS]=$N$4),(BancoDeDados[TOTAL])),IF($N$4="Vencido",SUMPRODUCT(--(BancoDeDados[ANO VENC]=$J$4),--(BancoDeDados[MÊS VENC]=L$13),--(BancoDeDados[GRUPO]=$C35),--(BancoDeDados[STATUS]=$N$4),(BancoDeDados[TOTAL])),SUMPRODUCT(--(BancoDeDados[ANO VENC]=$J$4),--(BancoDeDados[MÊS VENC]=L$13),--(BancoDeDados[GRUPO]=$C35),--(BancoDeDados[STATUS]=$N$4),(BancoDeDados[TOTAL]))))</f>
        <v>0</v>
      </c>
      <c r="M35" s="68">
        <f ca="1">IF($N$4="Pago",SUMPRODUCT(--(BancoDeDados[ano pag]=$J$4),--(BancoDeDados[mês pag]=M$13),--(BancoDeDados[GRUPO]=$C35),--(BancoDeDados[STATUS]=$N$4),(BancoDeDados[TOTAL])),IF($N$4="Vencido",SUMPRODUCT(--(BancoDeDados[ANO VENC]=$J$4),--(BancoDeDados[MÊS VENC]=M$13),--(BancoDeDados[GRUPO]=$C35),--(BancoDeDados[STATUS]=$N$4),(BancoDeDados[TOTAL])),SUMPRODUCT(--(BancoDeDados[ANO VENC]=$J$4),--(BancoDeDados[MÊS VENC]=M$13),--(BancoDeDados[GRUPO]=$C35),--(BancoDeDados[STATUS]=$N$4),(BancoDeDados[TOTAL]))))</f>
        <v>0</v>
      </c>
      <c r="N35" s="68">
        <f ca="1">IF($N$4="Pago",SUMPRODUCT(--(BancoDeDados[ano pag]=$J$4),--(BancoDeDados[mês pag]=N$13),--(BancoDeDados[GRUPO]=$C35),--(BancoDeDados[STATUS]=$N$4),(BancoDeDados[TOTAL])),IF($N$4="Vencido",SUMPRODUCT(--(BancoDeDados[ANO VENC]=$J$4),--(BancoDeDados[MÊS VENC]=N$13),--(BancoDeDados[GRUPO]=$C35),--(BancoDeDados[STATUS]=$N$4),(BancoDeDados[TOTAL])),SUMPRODUCT(--(BancoDeDados[ANO VENC]=$J$4),--(BancoDeDados[MÊS VENC]=N$13),--(BancoDeDados[GRUPO]=$C35),--(BancoDeDados[STATUS]=$N$4),(BancoDeDados[TOTAL]))))</f>
        <v>0</v>
      </c>
      <c r="O35" s="68">
        <f ca="1">IF($N$4="Pago",SUMPRODUCT(--(BancoDeDados[ano pag]=$J$4),--(BancoDeDados[mês pag]=O$13),--(BancoDeDados[GRUPO]=$C35),--(BancoDeDados[STATUS]=$N$4),(BancoDeDados[TOTAL])),IF($N$4="Vencido",SUMPRODUCT(--(BancoDeDados[ANO VENC]=$J$4),--(BancoDeDados[MÊS VENC]=O$13),--(BancoDeDados[GRUPO]=$C35),--(BancoDeDados[STATUS]=$N$4),(BancoDeDados[TOTAL])),SUMPRODUCT(--(BancoDeDados[ANO VENC]=$J$4),--(BancoDeDados[MÊS VENC]=O$13),--(BancoDeDados[GRUPO]=$C35),--(BancoDeDados[STATUS]=$N$4),(BancoDeDados[TOTAL]))))</f>
        <v>0</v>
      </c>
      <c r="P35" s="100">
        <f t="shared" ca="1" si="1"/>
        <v>0</v>
      </c>
    </row>
    <row r="36" spans="1:16" ht="21" customHeight="1" x14ac:dyDescent="0.25">
      <c r="A36" s="621"/>
      <c r="C36" s="66" t="str">
        <f>AjInterno!E30</f>
        <v>VAZIO</v>
      </c>
      <c r="D36" s="68">
        <f ca="1">IF($N$4="Pago",SUMPRODUCT(--(BancoDeDados[ano pag]=$J$4),--(BancoDeDados[mês pag]=D$13),--(BancoDeDados[GRUPO]=$C36),--(BancoDeDados[STATUS]=$N$4),(BancoDeDados[TOTAL])),IF($N$4="Vencido",SUMPRODUCT(--(BancoDeDados[ANO VENC]=$J$4),--(BancoDeDados[MÊS VENC]=D$13),--(BancoDeDados[GRUPO]=$C36),--(BancoDeDados[STATUS]=$N$4),(BancoDeDados[TOTAL])),SUMPRODUCT(--(BancoDeDados[ANO VENC]=$J$4),--(BancoDeDados[MÊS VENC]=D$13),--(BancoDeDados[GRUPO]=$C36),--(BancoDeDados[STATUS]=$N$4),(BancoDeDados[TOTAL]))))</f>
        <v>0</v>
      </c>
      <c r="E36" s="68">
        <f ca="1">IF($N$4="Pago",SUMPRODUCT(--(BancoDeDados[ano pag]=$J$4),--(BancoDeDados[mês pag]=E$13),--(BancoDeDados[GRUPO]=$C36),--(BancoDeDados[STATUS]=$N$4),(BancoDeDados[TOTAL])),IF($N$4="Vencido",SUMPRODUCT(--(BancoDeDados[ANO VENC]=$J$4),--(BancoDeDados[MÊS VENC]=E$13),--(BancoDeDados[GRUPO]=$C36),--(BancoDeDados[STATUS]=$N$4),(BancoDeDados[TOTAL])),SUMPRODUCT(--(BancoDeDados[ANO VENC]=$J$4),--(BancoDeDados[MÊS VENC]=E$13),--(BancoDeDados[GRUPO]=$C36),--(BancoDeDados[STATUS]=$N$4),(BancoDeDados[TOTAL]))))</f>
        <v>0</v>
      </c>
      <c r="F36" s="68">
        <f ca="1">IF($N$4="Pago",SUMPRODUCT(--(BancoDeDados[ano pag]=$J$4),--(BancoDeDados[mês pag]=F$13),--(BancoDeDados[GRUPO]=$C36),--(BancoDeDados[STATUS]=$N$4),(BancoDeDados[TOTAL])),IF($N$4="Vencido",SUMPRODUCT(--(BancoDeDados[ANO VENC]=$J$4),--(BancoDeDados[MÊS VENC]=F$13),--(BancoDeDados[GRUPO]=$C36),--(BancoDeDados[STATUS]=$N$4),(BancoDeDados[TOTAL])),SUMPRODUCT(--(BancoDeDados[ANO VENC]=$J$4),--(BancoDeDados[MÊS VENC]=F$13),--(BancoDeDados[GRUPO]=$C36),--(BancoDeDados[STATUS]=$N$4),(BancoDeDados[TOTAL]))))</f>
        <v>0</v>
      </c>
      <c r="G36" s="68">
        <f ca="1">IF($N$4="Pago",SUMPRODUCT(--(BancoDeDados[ano pag]=$J$4),--(BancoDeDados[mês pag]=G$13),--(BancoDeDados[GRUPO]=$C36),--(BancoDeDados[STATUS]=$N$4),(BancoDeDados[TOTAL])),IF($N$4="Vencido",SUMPRODUCT(--(BancoDeDados[ANO VENC]=$J$4),--(BancoDeDados[MÊS VENC]=G$13),--(BancoDeDados[GRUPO]=$C36),--(BancoDeDados[STATUS]=$N$4),(BancoDeDados[TOTAL])),SUMPRODUCT(--(BancoDeDados[ANO VENC]=$J$4),--(BancoDeDados[MÊS VENC]=G$13),--(BancoDeDados[GRUPO]=$C36),--(BancoDeDados[STATUS]=$N$4),(BancoDeDados[TOTAL]))))</f>
        <v>0</v>
      </c>
      <c r="H36" s="68">
        <f ca="1">IF($N$4="Pago",SUMPRODUCT(--(BancoDeDados[ano pag]=$J$4),--(BancoDeDados[mês pag]=H$13),--(BancoDeDados[GRUPO]=$C36),--(BancoDeDados[STATUS]=$N$4),(BancoDeDados[TOTAL])),IF($N$4="Vencido",SUMPRODUCT(--(BancoDeDados[ANO VENC]=$J$4),--(BancoDeDados[MÊS VENC]=H$13),--(BancoDeDados[GRUPO]=$C36),--(BancoDeDados[STATUS]=$N$4),(BancoDeDados[TOTAL])),SUMPRODUCT(--(BancoDeDados[ANO VENC]=$J$4),--(BancoDeDados[MÊS VENC]=H$13),--(BancoDeDados[GRUPO]=$C36),--(BancoDeDados[STATUS]=$N$4),(BancoDeDados[TOTAL]))))</f>
        <v>0</v>
      </c>
      <c r="I36" s="68">
        <f ca="1">IF($N$4="Pago",SUMPRODUCT(--(BancoDeDados[ano pag]=$J$4),--(BancoDeDados[mês pag]=I$13),--(BancoDeDados[GRUPO]=$C36),--(BancoDeDados[STATUS]=$N$4),(BancoDeDados[TOTAL])),IF($N$4="Vencido",SUMPRODUCT(--(BancoDeDados[ANO VENC]=$J$4),--(BancoDeDados[MÊS VENC]=I$13),--(BancoDeDados[GRUPO]=$C36),--(BancoDeDados[STATUS]=$N$4),(BancoDeDados[TOTAL])),SUMPRODUCT(--(BancoDeDados[ANO VENC]=$J$4),--(BancoDeDados[MÊS VENC]=I$13),--(BancoDeDados[GRUPO]=$C36),--(BancoDeDados[STATUS]=$N$4),(BancoDeDados[TOTAL]))))</f>
        <v>0</v>
      </c>
      <c r="J36" s="68">
        <f ca="1">IF($N$4="Pago",SUMPRODUCT(--(BancoDeDados[ano pag]=$J$4),--(BancoDeDados[mês pag]=J$13),--(BancoDeDados[GRUPO]=$C36),--(BancoDeDados[STATUS]=$N$4),(BancoDeDados[TOTAL])),IF($N$4="Vencido",SUMPRODUCT(--(BancoDeDados[ANO VENC]=$J$4),--(BancoDeDados[MÊS VENC]=J$13),--(BancoDeDados[GRUPO]=$C36),--(BancoDeDados[STATUS]=$N$4),(BancoDeDados[TOTAL])),SUMPRODUCT(--(BancoDeDados[ANO VENC]=$J$4),--(BancoDeDados[MÊS VENC]=J$13),--(BancoDeDados[GRUPO]=$C36),--(BancoDeDados[STATUS]=$N$4),(BancoDeDados[TOTAL]))))</f>
        <v>0</v>
      </c>
      <c r="K36" s="68">
        <f ca="1">IF($N$4="Pago",SUMPRODUCT(--(BancoDeDados[ano pag]=$J$4),--(BancoDeDados[mês pag]=K$13),--(BancoDeDados[GRUPO]=$C36),--(BancoDeDados[STATUS]=$N$4),(BancoDeDados[TOTAL])),IF($N$4="Vencido",SUMPRODUCT(--(BancoDeDados[ANO VENC]=$J$4),--(BancoDeDados[MÊS VENC]=K$13),--(BancoDeDados[GRUPO]=$C36),--(BancoDeDados[STATUS]=$N$4),(BancoDeDados[TOTAL])),SUMPRODUCT(--(BancoDeDados[ANO VENC]=$J$4),--(BancoDeDados[MÊS VENC]=K$13),--(BancoDeDados[GRUPO]=$C36),--(BancoDeDados[STATUS]=$N$4),(BancoDeDados[TOTAL]))))</f>
        <v>0</v>
      </c>
      <c r="L36" s="68">
        <f ca="1">IF($N$4="Pago",SUMPRODUCT(--(BancoDeDados[ano pag]=$J$4),--(BancoDeDados[mês pag]=L$13),--(BancoDeDados[GRUPO]=$C36),--(BancoDeDados[STATUS]=$N$4),(BancoDeDados[TOTAL])),IF($N$4="Vencido",SUMPRODUCT(--(BancoDeDados[ANO VENC]=$J$4),--(BancoDeDados[MÊS VENC]=L$13),--(BancoDeDados[GRUPO]=$C36),--(BancoDeDados[STATUS]=$N$4),(BancoDeDados[TOTAL])),SUMPRODUCT(--(BancoDeDados[ANO VENC]=$J$4),--(BancoDeDados[MÊS VENC]=L$13),--(BancoDeDados[GRUPO]=$C36),--(BancoDeDados[STATUS]=$N$4),(BancoDeDados[TOTAL]))))</f>
        <v>0</v>
      </c>
      <c r="M36" s="68">
        <f ca="1">IF($N$4="Pago",SUMPRODUCT(--(BancoDeDados[ano pag]=$J$4),--(BancoDeDados[mês pag]=M$13),--(BancoDeDados[GRUPO]=$C36),--(BancoDeDados[STATUS]=$N$4),(BancoDeDados[TOTAL])),IF($N$4="Vencido",SUMPRODUCT(--(BancoDeDados[ANO VENC]=$J$4),--(BancoDeDados[MÊS VENC]=M$13),--(BancoDeDados[GRUPO]=$C36),--(BancoDeDados[STATUS]=$N$4),(BancoDeDados[TOTAL])),SUMPRODUCT(--(BancoDeDados[ANO VENC]=$J$4),--(BancoDeDados[MÊS VENC]=M$13),--(BancoDeDados[GRUPO]=$C36),--(BancoDeDados[STATUS]=$N$4),(BancoDeDados[TOTAL]))))</f>
        <v>0</v>
      </c>
      <c r="N36" s="68">
        <f ca="1">IF($N$4="Pago",SUMPRODUCT(--(BancoDeDados[ano pag]=$J$4),--(BancoDeDados[mês pag]=N$13),--(BancoDeDados[GRUPO]=$C36),--(BancoDeDados[STATUS]=$N$4),(BancoDeDados[TOTAL])),IF($N$4="Vencido",SUMPRODUCT(--(BancoDeDados[ANO VENC]=$J$4),--(BancoDeDados[MÊS VENC]=N$13),--(BancoDeDados[GRUPO]=$C36),--(BancoDeDados[STATUS]=$N$4),(BancoDeDados[TOTAL])),SUMPRODUCT(--(BancoDeDados[ANO VENC]=$J$4),--(BancoDeDados[MÊS VENC]=N$13),--(BancoDeDados[GRUPO]=$C36),--(BancoDeDados[STATUS]=$N$4),(BancoDeDados[TOTAL]))))</f>
        <v>0</v>
      </c>
      <c r="O36" s="68">
        <f ca="1">IF($N$4="Pago",SUMPRODUCT(--(BancoDeDados[ano pag]=$J$4),--(BancoDeDados[mês pag]=O$13),--(BancoDeDados[GRUPO]=$C36),--(BancoDeDados[STATUS]=$N$4),(BancoDeDados[TOTAL])),IF($N$4="Vencido",SUMPRODUCT(--(BancoDeDados[ANO VENC]=$J$4),--(BancoDeDados[MÊS VENC]=O$13),--(BancoDeDados[GRUPO]=$C36),--(BancoDeDados[STATUS]=$N$4),(BancoDeDados[TOTAL])),SUMPRODUCT(--(BancoDeDados[ANO VENC]=$J$4),--(BancoDeDados[MÊS VENC]=O$13),--(BancoDeDados[GRUPO]=$C36),--(BancoDeDados[STATUS]=$N$4),(BancoDeDados[TOTAL]))))</f>
        <v>0</v>
      </c>
      <c r="P36" s="100">
        <f t="shared" ca="1" si="1"/>
        <v>0</v>
      </c>
    </row>
    <row r="37" spans="1:16" ht="21" customHeight="1" x14ac:dyDescent="0.25">
      <c r="A37" s="621"/>
      <c r="C37" s="66" t="str">
        <f>AjInterno!E31</f>
        <v>VAZIO</v>
      </c>
      <c r="D37" s="68">
        <f ca="1">IF($N$4="Pago",SUMPRODUCT(--(BancoDeDados[ano pag]=$J$4),--(BancoDeDados[mês pag]=D$13),--(BancoDeDados[GRUPO]=$C37),--(BancoDeDados[STATUS]=$N$4),(BancoDeDados[TOTAL])),IF($N$4="Vencido",SUMPRODUCT(--(BancoDeDados[ANO VENC]=$J$4),--(BancoDeDados[MÊS VENC]=D$13),--(BancoDeDados[GRUPO]=$C37),--(BancoDeDados[STATUS]=$N$4),(BancoDeDados[TOTAL])),SUMPRODUCT(--(BancoDeDados[ANO VENC]=$J$4),--(BancoDeDados[MÊS VENC]=D$13),--(BancoDeDados[GRUPO]=$C37),--(BancoDeDados[STATUS]=$N$4),(BancoDeDados[TOTAL]))))</f>
        <v>0</v>
      </c>
      <c r="E37" s="68">
        <f ca="1">IF($N$4="Pago",SUMPRODUCT(--(BancoDeDados[ano pag]=$J$4),--(BancoDeDados[mês pag]=E$13),--(BancoDeDados[GRUPO]=$C37),--(BancoDeDados[STATUS]=$N$4),(BancoDeDados[TOTAL])),IF($N$4="Vencido",SUMPRODUCT(--(BancoDeDados[ANO VENC]=$J$4),--(BancoDeDados[MÊS VENC]=E$13),--(BancoDeDados[GRUPO]=$C37),--(BancoDeDados[STATUS]=$N$4),(BancoDeDados[TOTAL])),SUMPRODUCT(--(BancoDeDados[ANO VENC]=$J$4),--(BancoDeDados[MÊS VENC]=E$13),--(BancoDeDados[GRUPO]=$C37),--(BancoDeDados[STATUS]=$N$4),(BancoDeDados[TOTAL]))))</f>
        <v>0</v>
      </c>
      <c r="F37" s="68">
        <f ca="1">IF($N$4="Pago",SUMPRODUCT(--(BancoDeDados[ano pag]=$J$4),--(BancoDeDados[mês pag]=F$13),--(BancoDeDados[GRUPO]=$C37),--(BancoDeDados[STATUS]=$N$4),(BancoDeDados[TOTAL])),IF($N$4="Vencido",SUMPRODUCT(--(BancoDeDados[ANO VENC]=$J$4),--(BancoDeDados[MÊS VENC]=F$13),--(BancoDeDados[GRUPO]=$C37),--(BancoDeDados[STATUS]=$N$4),(BancoDeDados[TOTAL])),SUMPRODUCT(--(BancoDeDados[ANO VENC]=$J$4),--(BancoDeDados[MÊS VENC]=F$13),--(BancoDeDados[GRUPO]=$C37),--(BancoDeDados[STATUS]=$N$4),(BancoDeDados[TOTAL]))))</f>
        <v>0</v>
      </c>
      <c r="G37" s="68">
        <f ca="1">IF($N$4="Pago",SUMPRODUCT(--(BancoDeDados[ano pag]=$J$4),--(BancoDeDados[mês pag]=G$13),--(BancoDeDados[GRUPO]=$C37),--(BancoDeDados[STATUS]=$N$4),(BancoDeDados[TOTAL])),IF($N$4="Vencido",SUMPRODUCT(--(BancoDeDados[ANO VENC]=$J$4),--(BancoDeDados[MÊS VENC]=G$13),--(BancoDeDados[GRUPO]=$C37),--(BancoDeDados[STATUS]=$N$4),(BancoDeDados[TOTAL])),SUMPRODUCT(--(BancoDeDados[ANO VENC]=$J$4),--(BancoDeDados[MÊS VENC]=G$13),--(BancoDeDados[GRUPO]=$C37),--(BancoDeDados[STATUS]=$N$4),(BancoDeDados[TOTAL]))))</f>
        <v>0</v>
      </c>
      <c r="H37" s="68">
        <f ca="1">IF($N$4="Pago",SUMPRODUCT(--(BancoDeDados[ano pag]=$J$4),--(BancoDeDados[mês pag]=H$13),--(BancoDeDados[GRUPO]=$C37),--(BancoDeDados[STATUS]=$N$4),(BancoDeDados[TOTAL])),IF($N$4="Vencido",SUMPRODUCT(--(BancoDeDados[ANO VENC]=$J$4),--(BancoDeDados[MÊS VENC]=H$13),--(BancoDeDados[GRUPO]=$C37),--(BancoDeDados[STATUS]=$N$4),(BancoDeDados[TOTAL])),SUMPRODUCT(--(BancoDeDados[ANO VENC]=$J$4),--(BancoDeDados[MÊS VENC]=H$13),--(BancoDeDados[GRUPO]=$C37),--(BancoDeDados[STATUS]=$N$4),(BancoDeDados[TOTAL]))))</f>
        <v>0</v>
      </c>
      <c r="I37" s="68">
        <f ca="1">IF($N$4="Pago",SUMPRODUCT(--(BancoDeDados[ano pag]=$J$4),--(BancoDeDados[mês pag]=I$13),--(BancoDeDados[GRUPO]=$C37),--(BancoDeDados[STATUS]=$N$4),(BancoDeDados[TOTAL])),IF($N$4="Vencido",SUMPRODUCT(--(BancoDeDados[ANO VENC]=$J$4),--(BancoDeDados[MÊS VENC]=I$13),--(BancoDeDados[GRUPO]=$C37),--(BancoDeDados[STATUS]=$N$4),(BancoDeDados[TOTAL])),SUMPRODUCT(--(BancoDeDados[ANO VENC]=$J$4),--(BancoDeDados[MÊS VENC]=I$13),--(BancoDeDados[GRUPO]=$C37),--(BancoDeDados[STATUS]=$N$4),(BancoDeDados[TOTAL]))))</f>
        <v>0</v>
      </c>
      <c r="J37" s="68">
        <f ca="1">IF($N$4="Pago",SUMPRODUCT(--(BancoDeDados[ano pag]=$J$4),--(BancoDeDados[mês pag]=J$13),--(BancoDeDados[GRUPO]=$C37),--(BancoDeDados[STATUS]=$N$4),(BancoDeDados[TOTAL])),IF($N$4="Vencido",SUMPRODUCT(--(BancoDeDados[ANO VENC]=$J$4),--(BancoDeDados[MÊS VENC]=J$13),--(BancoDeDados[GRUPO]=$C37),--(BancoDeDados[STATUS]=$N$4),(BancoDeDados[TOTAL])),SUMPRODUCT(--(BancoDeDados[ANO VENC]=$J$4),--(BancoDeDados[MÊS VENC]=J$13),--(BancoDeDados[GRUPO]=$C37),--(BancoDeDados[STATUS]=$N$4),(BancoDeDados[TOTAL]))))</f>
        <v>0</v>
      </c>
      <c r="K37" s="68">
        <f ca="1">IF($N$4="Pago",SUMPRODUCT(--(BancoDeDados[ano pag]=$J$4),--(BancoDeDados[mês pag]=K$13),--(BancoDeDados[GRUPO]=$C37),--(BancoDeDados[STATUS]=$N$4),(BancoDeDados[TOTAL])),IF($N$4="Vencido",SUMPRODUCT(--(BancoDeDados[ANO VENC]=$J$4),--(BancoDeDados[MÊS VENC]=K$13),--(BancoDeDados[GRUPO]=$C37),--(BancoDeDados[STATUS]=$N$4),(BancoDeDados[TOTAL])),SUMPRODUCT(--(BancoDeDados[ANO VENC]=$J$4),--(BancoDeDados[MÊS VENC]=K$13),--(BancoDeDados[GRUPO]=$C37),--(BancoDeDados[STATUS]=$N$4),(BancoDeDados[TOTAL]))))</f>
        <v>0</v>
      </c>
      <c r="L37" s="68">
        <f ca="1">IF($N$4="Pago",SUMPRODUCT(--(BancoDeDados[ano pag]=$J$4),--(BancoDeDados[mês pag]=L$13),--(BancoDeDados[GRUPO]=$C37),--(BancoDeDados[STATUS]=$N$4),(BancoDeDados[TOTAL])),IF($N$4="Vencido",SUMPRODUCT(--(BancoDeDados[ANO VENC]=$J$4),--(BancoDeDados[MÊS VENC]=L$13),--(BancoDeDados[GRUPO]=$C37),--(BancoDeDados[STATUS]=$N$4),(BancoDeDados[TOTAL])),SUMPRODUCT(--(BancoDeDados[ANO VENC]=$J$4),--(BancoDeDados[MÊS VENC]=L$13),--(BancoDeDados[GRUPO]=$C37),--(BancoDeDados[STATUS]=$N$4),(BancoDeDados[TOTAL]))))</f>
        <v>0</v>
      </c>
      <c r="M37" s="68">
        <f ca="1">IF($N$4="Pago",SUMPRODUCT(--(BancoDeDados[ano pag]=$J$4),--(BancoDeDados[mês pag]=M$13),--(BancoDeDados[GRUPO]=$C37),--(BancoDeDados[STATUS]=$N$4),(BancoDeDados[TOTAL])),IF($N$4="Vencido",SUMPRODUCT(--(BancoDeDados[ANO VENC]=$J$4),--(BancoDeDados[MÊS VENC]=M$13),--(BancoDeDados[GRUPO]=$C37),--(BancoDeDados[STATUS]=$N$4),(BancoDeDados[TOTAL])),SUMPRODUCT(--(BancoDeDados[ANO VENC]=$J$4),--(BancoDeDados[MÊS VENC]=M$13),--(BancoDeDados[GRUPO]=$C37),--(BancoDeDados[STATUS]=$N$4),(BancoDeDados[TOTAL]))))</f>
        <v>0</v>
      </c>
      <c r="N37" s="68">
        <f ca="1">IF($N$4="Pago",SUMPRODUCT(--(BancoDeDados[ano pag]=$J$4),--(BancoDeDados[mês pag]=N$13),--(BancoDeDados[GRUPO]=$C37),--(BancoDeDados[STATUS]=$N$4),(BancoDeDados[TOTAL])),IF($N$4="Vencido",SUMPRODUCT(--(BancoDeDados[ANO VENC]=$J$4),--(BancoDeDados[MÊS VENC]=N$13),--(BancoDeDados[GRUPO]=$C37),--(BancoDeDados[STATUS]=$N$4),(BancoDeDados[TOTAL])),SUMPRODUCT(--(BancoDeDados[ANO VENC]=$J$4),--(BancoDeDados[MÊS VENC]=N$13),--(BancoDeDados[GRUPO]=$C37),--(BancoDeDados[STATUS]=$N$4),(BancoDeDados[TOTAL]))))</f>
        <v>0</v>
      </c>
      <c r="O37" s="68">
        <f ca="1">IF($N$4="Pago",SUMPRODUCT(--(BancoDeDados[ano pag]=$J$4),--(BancoDeDados[mês pag]=O$13),--(BancoDeDados[GRUPO]=$C37),--(BancoDeDados[STATUS]=$N$4),(BancoDeDados[TOTAL])),IF($N$4="Vencido",SUMPRODUCT(--(BancoDeDados[ANO VENC]=$J$4),--(BancoDeDados[MÊS VENC]=O$13),--(BancoDeDados[GRUPO]=$C37),--(BancoDeDados[STATUS]=$N$4),(BancoDeDados[TOTAL])),SUMPRODUCT(--(BancoDeDados[ANO VENC]=$J$4),--(BancoDeDados[MÊS VENC]=O$13),--(BancoDeDados[GRUPO]=$C37),--(BancoDeDados[STATUS]=$N$4),(BancoDeDados[TOTAL]))))</f>
        <v>0</v>
      </c>
      <c r="P37" s="100">
        <f t="shared" ca="1" si="1"/>
        <v>0</v>
      </c>
    </row>
    <row r="38" spans="1:16" ht="21" customHeight="1" x14ac:dyDescent="0.25">
      <c r="A38" s="621"/>
      <c r="C38" s="66" t="str">
        <f>AjInterno!E32</f>
        <v>VAZIO</v>
      </c>
      <c r="D38" s="68">
        <f ca="1">IF($N$4="Pago",SUMPRODUCT(--(BancoDeDados[ano pag]=$J$4),--(BancoDeDados[mês pag]=D$13),--(BancoDeDados[GRUPO]=$C38),--(BancoDeDados[STATUS]=$N$4),(BancoDeDados[TOTAL])),IF($N$4="Vencido",SUMPRODUCT(--(BancoDeDados[ANO VENC]=$J$4),--(BancoDeDados[MÊS VENC]=D$13),--(BancoDeDados[GRUPO]=$C38),--(BancoDeDados[STATUS]=$N$4),(BancoDeDados[TOTAL])),SUMPRODUCT(--(BancoDeDados[ANO VENC]=$J$4),--(BancoDeDados[MÊS VENC]=D$13),--(BancoDeDados[GRUPO]=$C38),--(BancoDeDados[STATUS]=$N$4),(BancoDeDados[TOTAL]))))</f>
        <v>0</v>
      </c>
      <c r="E38" s="68">
        <f ca="1">IF($N$4="Pago",SUMPRODUCT(--(BancoDeDados[ano pag]=$J$4),--(BancoDeDados[mês pag]=E$13),--(BancoDeDados[GRUPO]=$C38),--(BancoDeDados[STATUS]=$N$4),(BancoDeDados[TOTAL])),IF($N$4="Vencido",SUMPRODUCT(--(BancoDeDados[ANO VENC]=$J$4),--(BancoDeDados[MÊS VENC]=E$13),--(BancoDeDados[GRUPO]=$C38),--(BancoDeDados[STATUS]=$N$4),(BancoDeDados[TOTAL])),SUMPRODUCT(--(BancoDeDados[ANO VENC]=$J$4),--(BancoDeDados[MÊS VENC]=E$13),--(BancoDeDados[GRUPO]=$C38),--(BancoDeDados[STATUS]=$N$4),(BancoDeDados[TOTAL]))))</f>
        <v>0</v>
      </c>
      <c r="F38" s="68">
        <f ca="1">IF($N$4="Pago",SUMPRODUCT(--(BancoDeDados[ano pag]=$J$4),--(BancoDeDados[mês pag]=F$13),--(BancoDeDados[GRUPO]=$C38),--(BancoDeDados[STATUS]=$N$4),(BancoDeDados[TOTAL])),IF($N$4="Vencido",SUMPRODUCT(--(BancoDeDados[ANO VENC]=$J$4),--(BancoDeDados[MÊS VENC]=F$13),--(BancoDeDados[GRUPO]=$C38),--(BancoDeDados[STATUS]=$N$4),(BancoDeDados[TOTAL])),SUMPRODUCT(--(BancoDeDados[ANO VENC]=$J$4),--(BancoDeDados[MÊS VENC]=F$13),--(BancoDeDados[GRUPO]=$C38),--(BancoDeDados[STATUS]=$N$4),(BancoDeDados[TOTAL]))))</f>
        <v>0</v>
      </c>
      <c r="G38" s="68">
        <f ca="1">IF($N$4="Pago",SUMPRODUCT(--(BancoDeDados[ano pag]=$J$4),--(BancoDeDados[mês pag]=G$13),--(BancoDeDados[GRUPO]=$C38),--(BancoDeDados[STATUS]=$N$4),(BancoDeDados[TOTAL])),IF($N$4="Vencido",SUMPRODUCT(--(BancoDeDados[ANO VENC]=$J$4),--(BancoDeDados[MÊS VENC]=G$13),--(BancoDeDados[GRUPO]=$C38),--(BancoDeDados[STATUS]=$N$4),(BancoDeDados[TOTAL])),SUMPRODUCT(--(BancoDeDados[ANO VENC]=$J$4),--(BancoDeDados[MÊS VENC]=G$13),--(BancoDeDados[GRUPO]=$C38),--(BancoDeDados[STATUS]=$N$4),(BancoDeDados[TOTAL]))))</f>
        <v>0</v>
      </c>
      <c r="H38" s="68">
        <f ca="1">IF($N$4="Pago",SUMPRODUCT(--(BancoDeDados[ano pag]=$J$4),--(BancoDeDados[mês pag]=H$13),--(BancoDeDados[GRUPO]=$C38),--(BancoDeDados[STATUS]=$N$4),(BancoDeDados[TOTAL])),IF($N$4="Vencido",SUMPRODUCT(--(BancoDeDados[ANO VENC]=$J$4),--(BancoDeDados[MÊS VENC]=H$13),--(BancoDeDados[GRUPO]=$C38),--(BancoDeDados[STATUS]=$N$4),(BancoDeDados[TOTAL])),SUMPRODUCT(--(BancoDeDados[ANO VENC]=$J$4),--(BancoDeDados[MÊS VENC]=H$13),--(BancoDeDados[GRUPO]=$C38),--(BancoDeDados[STATUS]=$N$4),(BancoDeDados[TOTAL]))))</f>
        <v>0</v>
      </c>
      <c r="I38" s="68">
        <f ca="1">IF($N$4="Pago",SUMPRODUCT(--(BancoDeDados[ano pag]=$J$4),--(BancoDeDados[mês pag]=I$13),--(BancoDeDados[GRUPO]=$C38),--(BancoDeDados[STATUS]=$N$4),(BancoDeDados[TOTAL])),IF($N$4="Vencido",SUMPRODUCT(--(BancoDeDados[ANO VENC]=$J$4),--(BancoDeDados[MÊS VENC]=I$13),--(BancoDeDados[GRUPO]=$C38),--(BancoDeDados[STATUS]=$N$4),(BancoDeDados[TOTAL])),SUMPRODUCT(--(BancoDeDados[ANO VENC]=$J$4),--(BancoDeDados[MÊS VENC]=I$13),--(BancoDeDados[GRUPO]=$C38),--(BancoDeDados[STATUS]=$N$4),(BancoDeDados[TOTAL]))))</f>
        <v>0</v>
      </c>
      <c r="J38" s="68">
        <f ca="1">IF($N$4="Pago",SUMPRODUCT(--(BancoDeDados[ano pag]=$J$4),--(BancoDeDados[mês pag]=J$13),--(BancoDeDados[GRUPO]=$C38),--(BancoDeDados[STATUS]=$N$4),(BancoDeDados[TOTAL])),IF($N$4="Vencido",SUMPRODUCT(--(BancoDeDados[ANO VENC]=$J$4),--(BancoDeDados[MÊS VENC]=J$13),--(BancoDeDados[GRUPO]=$C38),--(BancoDeDados[STATUS]=$N$4),(BancoDeDados[TOTAL])),SUMPRODUCT(--(BancoDeDados[ANO VENC]=$J$4),--(BancoDeDados[MÊS VENC]=J$13),--(BancoDeDados[GRUPO]=$C38),--(BancoDeDados[STATUS]=$N$4),(BancoDeDados[TOTAL]))))</f>
        <v>0</v>
      </c>
      <c r="K38" s="68">
        <f ca="1">IF($N$4="Pago",SUMPRODUCT(--(BancoDeDados[ano pag]=$J$4),--(BancoDeDados[mês pag]=K$13),--(BancoDeDados[GRUPO]=$C38),--(BancoDeDados[STATUS]=$N$4),(BancoDeDados[TOTAL])),IF($N$4="Vencido",SUMPRODUCT(--(BancoDeDados[ANO VENC]=$J$4),--(BancoDeDados[MÊS VENC]=K$13),--(BancoDeDados[GRUPO]=$C38),--(BancoDeDados[STATUS]=$N$4),(BancoDeDados[TOTAL])),SUMPRODUCT(--(BancoDeDados[ANO VENC]=$J$4),--(BancoDeDados[MÊS VENC]=K$13),--(BancoDeDados[GRUPO]=$C38),--(BancoDeDados[STATUS]=$N$4),(BancoDeDados[TOTAL]))))</f>
        <v>0</v>
      </c>
      <c r="L38" s="68">
        <f ca="1">IF($N$4="Pago",SUMPRODUCT(--(BancoDeDados[ano pag]=$J$4),--(BancoDeDados[mês pag]=L$13),--(BancoDeDados[GRUPO]=$C38),--(BancoDeDados[STATUS]=$N$4),(BancoDeDados[TOTAL])),IF($N$4="Vencido",SUMPRODUCT(--(BancoDeDados[ANO VENC]=$J$4),--(BancoDeDados[MÊS VENC]=L$13),--(BancoDeDados[GRUPO]=$C38),--(BancoDeDados[STATUS]=$N$4),(BancoDeDados[TOTAL])),SUMPRODUCT(--(BancoDeDados[ANO VENC]=$J$4),--(BancoDeDados[MÊS VENC]=L$13),--(BancoDeDados[GRUPO]=$C38),--(BancoDeDados[STATUS]=$N$4),(BancoDeDados[TOTAL]))))</f>
        <v>0</v>
      </c>
      <c r="M38" s="68">
        <f ca="1">IF($N$4="Pago",SUMPRODUCT(--(BancoDeDados[ano pag]=$J$4),--(BancoDeDados[mês pag]=M$13),--(BancoDeDados[GRUPO]=$C38),--(BancoDeDados[STATUS]=$N$4),(BancoDeDados[TOTAL])),IF($N$4="Vencido",SUMPRODUCT(--(BancoDeDados[ANO VENC]=$J$4),--(BancoDeDados[MÊS VENC]=M$13),--(BancoDeDados[GRUPO]=$C38),--(BancoDeDados[STATUS]=$N$4),(BancoDeDados[TOTAL])),SUMPRODUCT(--(BancoDeDados[ANO VENC]=$J$4),--(BancoDeDados[MÊS VENC]=M$13),--(BancoDeDados[GRUPO]=$C38),--(BancoDeDados[STATUS]=$N$4),(BancoDeDados[TOTAL]))))</f>
        <v>0</v>
      </c>
      <c r="N38" s="68">
        <f ca="1">IF($N$4="Pago",SUMPRODUCT(--(BancoDeDados[ano pag]=$J$4),--(BancoDeDados[mês pag]=N$13),--(BancoDeDados[GRUPO]=$C38),--(BancoDeDados[STATUS]=$N$4),(BancoDeDados[TOTAL])),IF($N$4="Vencido",SUMPRODUCT(--(BancoDeDados[ANO VENC]=$J$4),--(BancoDeDados[MÊS VENC]=N$13),--(BancoDeDados[GRUPO]=$C38),--(BancoDeDados[STATUS]=$N$4),(BancoDeDados[TOTAL])),SUMPRODUCT(--(BancoDeDados[ANO VENC]=$J$4),--(BancoDeDados[MÊS VENC]=N$13),--(BancoDeDados[GRUPO]=$C38),--(BancoDeDados[STATUS]=$N$4),(BancoDeDados[TOTAL]))))</f>
        <v>0</v>
      </c>
      <c r="O38" s="68">
        <f ca="1">IF($N$4="Pago",SUMPRODUCT(--(BancoDeDados[ano pag]=$J$4),--(BancoDeDados[mês pag]=O$13),--(BancoDeDados[GRUPO]=$C38),--(BancoDeDados[STATUS]=$N$4),(BancoDeDados[TOTAL])),IF($N$4="Vencido",SUMPRODUCT(--(BancoDeDados[ANO VENC]=$J$4),--(BancoDeDados[MÊS VENC]=O$13),--(BancoDeDados[GRUPO]=$C38),--(BancoDeDados[STATUS]=$N$4),(BancoDeDados[TOTAL])),SUMPRODUCT(--(BancoDeDados[ANO VENC]=$J$4),--(BancoDeDados[MÊS VENC]=O$13),--(BancoDeDados[GRUPO]=$C38),--(BancoDeDados[STATUS]=$N$4),(BancoDeDados[TOTAL]))))</f>
        <v>0</v>
      </c>
      <c r="P38" s="100">
        <f t="shared" ca="1" si="1"/>
        <v>0</v>
      </c>
    </row>
    <row r="39" spans="1:16" ht="21" customHeight="1" x14ac:dyDescent="0.25">
      <c r="A39" s="621"/>
      <c r="C39" s="66" t="str">
        <f>AjInterno!E33</f>
        <v>VAZIO</v>
      </c>
      <c r="D39" s="68">
        <f ca="1">IF($N$4="Pago",SUMPRODUCT(--(BancoDeDados[ano pag]=$J$4),--(BancoDeDados[mês pag]=D$13),--(BancoDeDados[GRUPO]=$C39),--(BancoDeDados[STATUS]=$N$4),(BancoDeDados[TOTAL])),IF($N$4="Vencido",SUMPRODUCT(--(BancoDeDados[ANO VENC]=$J$4),--(BancoDeDados[MÊS VENC]=D$13),--(BancoDeDados[GRUPO]=$C39),--(BancoDeDados[STATUS]=$N$4),(BancoDeDados[TOTAL])),SUMPRODUCT(--(BancoDeDados[ANO VENC]=$J$4),--(BancoDeDados[MÊS VENC]=D$13),--(BancoDeDados[GRUPO]=$C39),--(BancoDeDados[STATUS]=$N$4),(BancoDeDados[TOTAL]))))</f>
        <v>0</v>
      </c>
      <c r="E39" s="68">
        <f ca="1">IF($N$4="Pago",SUMPRODUCT(--(BancoDeDados[ano pag]=$J$4),--(BancoDeDados[mês pag]=E$13),--(BancoDeDados[GRUPO]=$C39),--(BancoDeDados[STATUS]=$N$4),(BancoDeDados[TOTAL])),IF($N$4="Vencido",SUMPRODUCT(--(BancoDeDados[ANO VENC]=$J$4),--(BancoDeDados[MÊS VENC]=E$13),--(BancoDeDados[GRUPO]=$C39),--(BancoDeDados[STATUS]=$N$4),(BancoDeDados[TOTAL])),SUMPRODUCT(--(BancoDeDados[ANO VENC]=$J$4),--(BancoDeDados[MÊS VENC]=E$13),--(BancoDeDados[GRUPO]=$C39),--(BancoDeDados[STATUS]=$N$4),(BancoDeDados[TOTAL]))))</f>
        <v>0</v>
      </c>
      <c r="F39" s="68">
        <f ca="1">IF($N$4="Pago",SUMPRODUCT(--(BancoDeDados[ano pag]=$J$4),--(BancoDeDados[mês pag]=F$13),--(BancoDeDados[GRUPO]=$C39),--(BancoDeDados[STATUS]=$N$4),(BancoDeDados[TOTAL])),IF($N$4="Vencido",SUMPRODUCT(--(BancoDeDados[ANO VENC]=$J$4),--(BancoDeDados[MÊS VENC]=F$13),--(BancoDeDados[GRUPO]=$C39),--(BancoDeDados[STATUS]=$N$4),(BancoDeDados[TOTAL])),SUMPRODUCT(--(BancoDeDados[ANO VENC]=$J$4),--(BancoDeDados[MÊS VENC]=F$13),--(BancoDeDados[GRUPO]=$C39),--(BancoDeDados[STATUS]=$N$4),(BancoDeDados[TOTAL]))))</f>
        <v>0</v>
      </c>
      <c r="G39" s="68">
        <f ca="1">IF($N$4="Pago",SUMPRODUCT(--(BancoDeDados[ano pag]=$J$4),--(BancoDeDados[mês pag]=G$13),--(BancoDeDados[GRUPO]=$C39),--(BancoDeDados[STATUS]=$N$4),(BancoDeDados[TOTAL])),IF($N$4="Vencido",SUMPRODUCT(--(BancoDeDados[ANO VENC]=$J$4),--(BancoDeDados[MÊS VENC]=G$13),--(BancoDeDados[GRUPO]=$C39),--(BancoDeDados[STATUS]=$N$4),(BancoDeDados[TOTAL])),SUMPRODUCT(--(BancoDeDados[ANO VENC]=$J$4),--(BancoDeDados[MÊS VENC]=G$13),--(BancoDeDados[GRUPO]=$C39),--(BancoDeDados[STATUS]=$N$4),(BancoDeDados[TOTAL]))))</f>
        <v>0</v>
      </c>
      <c r="H39" s="68">
        <f ca="1">IF($N$4="Pago",SUMPRODUCT(--(BancoDeDados[ano pag]=$J$4),--(BancoDeDados[mês pag]=H$13),--(BancoDeDados[GRUPO]=$C39),--(BancoDeDados[STATUS]=$N$4),(BancoDeDados[TOTAL])),IF($N$4="Vencido",SUMPRODUCT(--(BancoDeDados[ANO VENC]=$J$4),--(BancoDeDados[MÊS VENC]=H$13),--(BancoDeDados[GRUPO]=$C39),--(BancoDeDados[STATUS]=$N$4),(BancoDeDados[TOTAL])),SUMPRODUCT(--(BancoDeDados[ANO VENC]=$J$4),--(BancoDeDados[MÊS VENC]=H$13),--(BancoDeDados[GRUPO]=$C39),--(BancoDeDados[STATUS]=$N$4),(BancoDeDados[TOTAL]))))</f>
        <v>0</v>
      </c>
      <c r="I39" s="68">
        <f ca="1">IF($N$4="Pago",SUMPRODUCT(--(BancoDeDados[ano pag]=$J$4),--(BancoDeDados[mês pag]=I$13),--(BancoDeDados[GRUPO]=$C39),--(BancoDeDados[STATUS]=$N$4),(BancoDeDados[TOTAL])),IF($N$4="Vencido",SUMPRODUCT(--(BancoDeDados[ANO VENC]=$J$4),--(BancoDeDados[MÊS VENC]=I$13),--(BancoDeDados[GRUPO]=$C39),--(BancoDeDados[STATUS]=$N$4),(BancoDeDados[TOTAL])),SUMPRODUCT(--(BancoDeDados[ANO VENC]=$J$4),--(BancoDeDados[MÊS VENC]=I$13),--(BancoDeDados[GRUPO]=$C39),--(BancoDeDados[STATUS]=$N$4),(BancoDeDados[TOTAL]))))</f>
        <v>0</v>
      </c>
      <c r="J39" s="68">
        <f ca="1">IF($N$4="Pago",SUMPRODUCT(--(BancoDeDados[ano pag]=$J$4),--(BancoDeDados[mês pag]=J$13),--(BancoDeDados[GRUPO]=$C39),--(BancoDeDados[STATUS]=$N$4),(BancoDeDados[TOTAL])),IF($N$4="Vencido",SUMPRODUCT(--(BancoDeDados[ANO VENC]=$J$4),--(BancoDeDados[MÊS VENC]=J$13),--(BancoDeDados[GRUPO]=$C39),--(BancoDeDados[STATUS]=$N$4),(BancoDeDados[TOTAL])),SUMPRODUCT(--(BancoDeDados[ANO VENC]=$J$4),--(BancoDeDados[MÊS VENC]=J$13),--(BancoDeDados[GRUPO]=$C39),--(BancoDeDados[STATUS]=$N$4),(BancoDeDados[TOTAL]))))</f>
        <v>0</v>
      </c>
      <c r="K39" s="68">
        <f ca="1">IF($N$4="Pago",SUMPRODUCT(--(BancoDeDados[ano pag]=$J$4),--(BancoDeDados[mês pag]=K$13),--(BancoDeDados[GRUPO]=$C39),--(BancoDeDados[STATUS]=$N$4),(BancoDeDados[TOTAL])),IF($N$4="Vencido",SUMPRODUCT(--(BancoDeDados[ANO VENC]=$J$4),--(BancoDeDados[MÊS VENC]=K$13),--(BancoDeDados[GRUPO]=$C39),--(BancoDeDados[STATUS]=$N$4),(BancoDeDados[TOTAL])),SUMPRODUCT(--(BancoDeDados[ANO VENC]=$J$4),--(BancoDeDados[MÊS VENC]=K$13),--(BancoDeDados[GRUPO]=$C39),--(BancoDeDados[STATUS]=$N$4),(BancoDeDados[TOTAL]))))</f>
        <v>0</v>
      </c>
      <c r="L39" s="68">
        <f ca="1">IF($N$4="Pago",SUMPRODUCT(--(BancoDeDados[ano pag]=$J$4),--(BancoDeDados[mês pag]=L$13),--(BancoDeDados[GRUPO]=$C39),--(BancoDeDados[STATUS]=$N$4),(BancoDeDados[TOTAL])),IF($N$4="Vencido",SUMPRODUCT(--(BancoDeDados[ANO VENC]=$J$4),--(BancoDeDados[MÊS VENC]=L$13),--(BancoDeDados[GRUPO]=$C39),--(BancoDeDados[STATUS]=$N$4),(BancoDeDados[TOTAL])),SUMPRODUCT(--(BancoDeDados[ANO VENC]=$J$4),--(BancoDeDados[MÊS VENC]=L$13),--(BancoDeDados[GRUPO]=$C39),--(BancoDeDados[STATUS]=$N$4),(BancoDeDados[TOTAL]))))</f>
        <v>0</v>
      </c>
      <c r="M39" s="68">
        <f ca="1">IF($N$4="Pago",SUMPRODUCT(--(BancoDeDados[ano pag]=$J$4),--(BancoDeDados[mês pag]=M$13),--(BancoDeDados[GRUPO]=$C39),--(BancoDeDados[STATUS]=$N$4),(BancoDeDados[TOTAL])),IF($N$4="Vencido",SUMPRODUCT(--(BancoDeDados[ANO VENC]=$J$4),--(BancoDeDados[MÊS VENC]=M$13),--(BancoDeDados[GRUPO]=$C39),--(BancoDeDados[STATUS]=$N$4),(BancoDeDados[TOTAL])),SUMPRODUCT(--(BancoDeDados[ANO VENC]=$J$4),--(BancoDeDados[MÊS VENC]=M$13),--(BancoDeDados[GRUPO]=$C39),--(BancoDeDados[STATUS]=$N$4),(BancoDeDados[TOTAL]))))</f>
        <v>0</v>
      </c>
      <c r="N39" s="68">
        <f ca="1">IF($N$4="Pago",SUMPRODUCT(--(BancoDeDados[ano pag]=$J$4),--(BancoDeDados[mês pag]=N$13),--(BancoDeDados[GRUPO]=$C39),--(BancoDeDados[STATUS]=$N$4),(BancoDeDados[TOTAL])),IF($N$4="Vencido",SUMPRODUCT(--(BancoDeDados[ANO VENC]=$J$4),--(BancoDeDados[MÊS VENC]=N$13),--(BancoDeDados[GRUPO]=$C39),--(BancoDeDados[STATUS]=$N$4),(BancoDeDados[TOTAL])),SUMPRODUCT(--(BancoDeDados[ANO VENC]=$J$4),--(BancoDeDados[MÊS VENC]=N$13),--(BancoDeDados[GRUPO]=$C39),--(BancoDeDados[STATUS]=$N$4),(BancoDeDados[TOTAL]))))</f>
        <v>0</v>
      </c>
      <c r="O39" s="68">
        <f ca="1">IF($N$4="Pago",SUMPRODUCT(--(BancoDeDados[ano pag]=$J$4),--(BancoDeDados[mês pag]=O$13),--(BancoDeDados[GRUPO]=$C39),--(BancoDeDados[STATUS]=$N$4),(BancoDeDados[TOTAL])),IF($N$4="Vencido",SUMPRODUCT(--(BancoDeDados[ANO VENC]=$J$4),--(BancoDeDados[MÊS VENC]=O$13),--(BancoDeDados[GRUPO]=$C39),--(BancoDeDados[STATUS]=$N$4),(BancoDeDados[TOTAL])),SUMPRODUCT(--(BancoDeDados[ANO VENC]=$J$4),--(BancoDeDados[MÊS VENC]=O$13),--(BancoDeDados[GRUPO]=$C39),--(BancoDeDados[STATUS]=$N$4),(BancoDeDados[TOTAL]))))</f>
        <v>0</v>
      </c>
      <c r="P39" s="100">
        <f t="shared" ca="1" si="1"/>
        <v>0</v>
      </c>
    </row>
    <row r="40" spans="1:16" ht="21" customHeight="1" x14ac:dyDescent="0.25">
      <c r="A40" s="621"/>
      <c r="C40" s="101" t="s">
        <v>65</v>
      </c>
      <c r="D40" s="100">
        <f ca="1">SUM(D20:D39)</f>
        <v>0</v>
      </c>
      <c r="E40" s="100">
        <f t="shared" ref="E40:O40" ca="1" si="2">SUM(E20:E39)</f>
        <v>0</v>
      </c>
      <c r="F40" s="100">
        <f t="shared" ca="1" si="2"/>
        <v>0</v>
      </c>
      <c r="G40" s="100">
        <f t="shared" ca="1" si="2"/>
        <v>0</v>
      </c>
      <c r="H40" s="100">
        <f t="shared" ca="1" si="2"/>
        <v>0</v>
      </c>
      <c r="I40" s="100">
        <f t="shared" ca="1" si="2"/>
        <v>0</v>
      </c>
      <c r="J40" s="100">
        <f t="shared" ca="1" si="2"/>
        <v>0</v>
      </c>
      <c r="K40" s="100">
        <f t="shared" ca="1" si="2"/>
        <v>0</v>
      </c>
      <c r="L40" s="100">
        <f t="shared" ca="1" si="2"/>
        <v>0</v>
      </c>
      <c r="M40" s="100">
        <f t="shared" ca="1" si="2"/>
        <v>0</v>
      </c>
      <c r="N40" s="100">
        <f t="shared" ca="1" si="2"/>
        <v>0</v>
      </c>
      <c r="O40" s="100">
        <f t="shared" ca="1" si="2"/>
        <v>0</v>
      </c>
      <c r="P40" s="68">
        <f t="shared" ca="1" si="1"/>
        <v>0</v>
      </c>
    </row>
    <row r="41" spans="1:16" ht="21" customHeight="1" x14ac:dyDescent="0.25">
      <c r="A41" s="621"/>
      <c r="C41" s="14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</row>
    <row r="42" spans="1:16" ht="21" customHeight="1" x14ac:dyDescent="0.25">
      <c r="A42" s="621"/>
      <c r="C42" s="10" t="s">
        <v>333</v>
      </c>
    </row>
    <row r="43" spans="1:16" ht="21" customHeight="1" x14ac:dyDescent="0.25">
      <c r="A43" s="621"/>
      <c r="C43" s="753" t="s">
        <v>1</v>
      </c>
      <c r="D43" s="754">
        <f ca="1">D17</f>
        <v>0</v>
      </c>
      <c r="E43" s="754">
        <f t="shared" ref="E43:P43" ca="1" si="3">E17</f>
        <v>0</v>
      </c>
      <c r="F43" s="754">
        <f t="shared" ca="1" si="3"/>
        <v>0</v>
      </c>
      <c r="G43" s="754">
        <f t="shared" ca="1" si="3"/>
        <v>0</v>
      </c>
      <c r="H43" s="754">
        <f t="shared" ca="1" si="3"/>
        <v>0</v>
      </c>
      <c r="I43" s="754">
        <f t="shared" ca="1" si="3"/>
        <v>0</v>
      </c>
      <c r="J43" s="754">
        <f t="shared" ca="1" si="3"/>
        <v>0</v>
      </c>
      <c r="K43" s="754">
        <f t="shared" ca="1" si="3"/>
        <v>0</v>
      </c>
      <c r="L43" s="754">
        <f t="shared" ca="1" si="3"/>
        <v>0</v>
      </c>
      <c r="M43" s="754">
        <f t="shared" ca="1" si="3"/>
        <v>0</v>
      </c>
      <c r="N43" s="754">
        <f t="shared" ca="1" si="3"/>
        <v>0</v>
      </c>
      <c r="O43" s="754">
        <f t="shared" ca="1" si="3"/>
        <v>0</v>
      </c>
      <c r="P43" s="754">
        <f t="shared" ca="1" si="3"/>
        <v>0</v>
      </c>
    </row>
    <row r="44" spans="1:16" ht="21" customHeight="1" x14ac:dyDescent="0.25">
      <c r="C44" s="753" t="s">
        <v>68</v>
      </c>
      <c r="D44" s="754">
        <f ca="1">D40</f>
        <v>0</v>
      </c>
      <c r="E44" s="754">
        <f t="shared" ref="E44:P44" ca="1" si="4">E40</f>
        <v>0</v>
      </c>
      <c r="F44" s="754">
        <f t="shared" ca="1" si="4"/>
        <v>0</v>
      </c>
      <c r="G44" s="754">
        <f t="shared" ca="1" si="4"/>
        <v>0</v>
      </c>
      <c r="H44" s="754">
        <f t="shared" ca="1" si="4"/>
        <v>0</v>
      </c>
      <c r="I44" s="754">
        <f t="shared" ca="1" si="4"/>
        <v>0</v>
      </c>
      <c r="J44" s="754">
        <f t="shared" ca="1" si="4"/>
        <v>0</v>
      </c>
      <c r="K44" s="754">
        <f t="shared" ca="1" si="4"/>
        <v>0</v>
      </c>
      <c r="L44" s="754">
        <f t="shared" ca="1" si="4"/>
        <v>0</v>
      </c>
      <c r="M44" s="754">
        <f t="shared" ca="1" si="4"/>
        <v>0</v>
      </c>
      <c r="N44" s="754">
        <f t="shared" ca="1" si="4"/>
        <v>0</v>
      </c>
      <c r="O44" s="754">
        <f t="shared" ca="1" si="4"/>
        <v>0</v>
      </c>
      <c r="P44" s="754">
        <f t="shared" ca="1" si="4"/>
        <v>0</v>
      </c>
    </row>
    <row r="45" spans="1:16" ht="21" customHeight="1" x14ac:dyDescent="0.25">
      <c r="C45" s="10"/>
    </row>
    <row r="46" spans="1:16" ht="21" customHeight="1" x14ac:dyDescent="0.25">
      <c r="C46" s="10" t="s">
        <v>629</v>
      </c>
      <c r="D46" s="47">
        <f ca="1">D35</f>
        <v>0</v>
      </c>
      <c r="E46" s="47">
        <f t="shared" ref="E46:P46" ca="1" si="5">E35</f>
        <v>0</v>
      </c>
      <c r="F46" s="47">
        <f t="shared" ca="1" si="5"/>
        <v>0</v>
      </c>
      <c r="G46" s="47">
        <f t="shared" ca="1" si="5"/>
        <v>0</v>
      </c>
      <c r="H46" s="47">
        <f t="shared" ca="1" si="5"/>
        <v>0</v>
      </c>
      <c r="I46" s="47">
        <f t="shared" ca="1" si="5"/>
        <v>0</v>
      </c>
      <c r="J46" s="47">
        <f t="shared" ca="1" si="5"/>
        <v>0</v>
      </c>
      <c r="K46" s="47">
        <f t="shared" ca="1" si="5"/>
        <v>0</v>
      </c>
      <c r="L46" s="47">
        <f t="shared" ca="1" si="5"/>
        <v>0</v>
      </c>
      <c r="M46" s="47">
        <f t="shared" ca="1" si="5"/>
        <v>0</v>
      </c>
      <c r="N46" s="47">
        <f t="shared" ca="1" si="5"/>
        <v>0</v>
      </c>
      <c r="O46" s="47">
        <f t="shared" ca="1" si="5"/>
        <v>0</v>
      </c>
      <c r="P46" s="47">
        <f t="shared" ca="1" si="5"/>
        <v>0</v>
      </c>
    </row>
    <row r="47" spans="1:16" ht="21" customHeight="1" x14ac:dyDescent="0.25">
      <c r="C47" s="10" t="s">
        <v>630</v>
      </c>
      <c r="D47" s="47">
        <f ca="1">D39</f>
        <v>0</v>
      </c>
      <c r="E47" s="47">
        <f t="shared" ref="E47:P47" ca="1" si="6">E39</f>
        <v>0</v>
      </c>
      <c r="F47" s="47">
        <f t="shared" ca="1" si="6"/>
        <v>0</v>
      </c>
      <c r="G47" s="47">
        <f t="shared" ca="1" si="6"/>
        <v>0</v>
      </c>
      <c r="H47" s="47">
        <f t="shared" ca="1" si="6"/>
        <v>0</v>
      </c>
      <c r="I47" s="47">
        <f t="shared" ca="1" si="6"/>
        <v>0</v>
      </c>
      <c r="J47" s="47">
        <f t="shared" ca="1" si="6"/>
        <v>0</v>
      </c>
      <c r="K47" s="47">
        <f t="shared" ca="1" si="6"/>
        <v>0</v>
      </c>
      <c r="L47" s="47">
        <f t="shared" ca="1" si="6"/>
        <v>0</v>
      </c>
      <c r="M47" s="47">
        <f t="shared" ca="1" si="6"/>
        <v>0</v>
      </c>
      <c r="N47" s="47">
        <f t="shared" ca="1" si="6"/>
        <v>0</v>
      </c>
      <c r="O47" s="47">
        <f t="shared" ca="1" si="6"/>
        <v>0</v>
      </c>
      <c r="P47" s="47">
        <f t="shared" ca="1" si="6"/>
        <v>0</v>
      </c>
    </row>
    <row r="48" spans="1:16" ht="21" customHeight="1" x14ac:dyDescent="0.25">
      <c r="C48" s="10"/>
      <c r="D48" s="47">
        <f ca="1">D44-D46-D47</f>
        <v>0</v>
      </c>
      <c r="E48" s="47">
        <f t="shared" ref="E48:P48" ca="1" si="7">E44-E46-E47</f>
        <v>0</v>
      </c>
      <c r="F48" s="47">
        <f t="shared" ca="1" si="7"/>
        <v>0</v>
      </c>
      <c r="G48" s="47">
        <f t="shared" ca="1" si="7"/>
        <v>0</v>
      </c>
      <c r="H48" s="47">
        <f t="shared" ca="1" si="7"/>
        <v>0</v>
      </c>
      <c r="I48" s="47">
        <f t="shared" ca="1" si="7"/>
        <v>0</v>
      </c>
      <c r="J48" s="47">
        <f t="shared" ca="1" si="7"/>
        <v>0</v>
      </c>
      <c r="K48" s="47">
        <f t="shared" ca="1" si="7"/>
        <v>0</v>
      </c>
      <c r="L48" s="47">
        <f t="shared" ca="1" si="7"/>
        <v>0</v>
      </c>
      <c r="M48" s="47">
        <f t="shared" ca="1" si="7"/>
        <v>0</v>
      </c>
      <c r="N48" s="47">
        <f t="shared" ca="1" si="7"/>
        <v>0</v>
      </c>
      <c r="O48" s="47">
        <f t="shared" ca="1" si="7"/>
        <v>0</v>
      </c>
      <c r="P48" s="47">
        <f t="shared" ca="1" si="7"/>
        <v>0</v>
      </c>
    </row>
  </sheetData>
  <mergeCells count="3">
    <mergeCell ref="A1:A2"/>
    <mergeCell ref="J4:K4"/>
    <mergeCell ref="N4:P4"/>
  </mergeCells>
  <conditionalFormatting sqref="D20:O3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{0095B332-D6FE-4802-BA3B-F725782C25A1}</x14:id>
        </ext>
      </extLst>
    </cfRule>
  </conditionalFormatting>
  <conditionalFormatting sqref="D14:O1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{FB54A59C-8BC0-4FBC-9C12-40A46ED00615}</x14:id>
        </ext>
      </extLst>
    </cfRule>
  </conditionalFormatting>
  <hyperlinks>
    <hyperlink ref="A6" location="Ação!A1" display="Ação" xr:uid="{00000000-0004-0000-2E00-000000000000}"/>
    <hyperlink ref="A7" location="Resultado!A1" display="Resultado" xr:uid="{00000000-0004-0000-2E00-000001000000}"/>
    <hyperlink ref="A3" location="Menu!A1" display="Início" xr:uid="{00000000-0004-0000-2E00-000002000000}"/>
    <hyperlink ref="A5" location="Diagnostico!A1" display="Diagnóstico" xr:uid="{00000000-0004-0000-2E00-000003000000}"/>
    <hyperlink ref="A9" location="Registrar!A1" display="Registrar" xr:uid="{00000000-0004-0000-2E00-000004000000}"/>
    <hyperlink ref="A10" location="'Banco de Dados'!A1" display="Banco de dados" xr:uid="{00000000-0004-0000-2E00-000005000000}"/>
    <hyperlink ref="A12" location="Ajustes!A1" display="Ajustes" xr:uid="{00000000-0004-0000-2E00-000006000000}"/>
    <hyperlink ref="A14" location="Sobre!A1" display="Atualizar Planilha" xr:uid="{00000000-0004-0000-2E00-000007000000}"/>
    <hyperlink ref="A13" location="'Ajuda-videos'!A1" display="Ajuda e créditos" xr:uid="{00000000-0004-0000-2E00-000008000000}"/>
  </hyperlinks>
  <pageMargins left="0.31496062992125984" right="0.31496062992125984" top="0.39370078740157483" bottom="0.19685039370078741" header="0.31496062992125984" footer="0.31496062992125984"/>
  <pageSetup paperSize="9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Spinner 2">
              <controlPr defaultSize="0" print="0" autoPict="0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aixa de listagem 8">
              <controlPr defaultSize="0" print="0" autoLine="0" autoPict="0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16</xdr:col>
                    <xdr:colOff>19050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95B332-D6FE-4802-BA3B-F725782C25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D20:O39</xm:sqref>
        </x14:conditionalFormatting>
        <x14:conditionalFormatting xmlns:xm="http://schemas.microsoft.com/office/excel/2006/main">
          <x14:cfRule type="dataBar" id="{FB54A59C-8BC0-4FBC-9C12-40A46ED006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D14:O16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12"/>
  <dimension ref="A1:Q36"/>
  <sheetViews>
    <sheetView showGridLines="0" workbookViewId="0">
      <selection activeCell="A5" sqref="A5"/>
    </sheetView>
  </sheetViews>
  <sheetFormatPr defaultColWidth="8.85546875" defaultRowHeight="21" customHeight="1" x14ac:dyDescent="0.25"/>
  <cols>
    <col min="1" max="1" width="28" style="4" customWidth="1"/>
    <col min="3" max="3" width="12.28515625" customWidth="1"/>
    <col min="4" max="4" width="65.85546875" customWidth="1"/>
    <col min="5" max="5" width="12.85546875" customWidth="1"/>
  </cols>
  <sheetData>
    <row r="1" spans="1:17" ht="21" customHeight="1" thickBot="1" x14ac:dyDescent="0.4">
      <c r="A1" s="963"/>
      <c r="B1" s="380"/>
      <c r="C1" s="380" t="s">
        <v>69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ht="21" customHeight="1" thickTop="1" thickBot="1" x14ac:dyDescent="0.3">
      <c r="A2" s="964"/>
      <c r="B2" s="10"/>
      <c r="C2" s="26" t="s">
        <v>11</v>
      </c>
      <c r="D2" s="26" t="s">
        <v>15</v>
      </c>
      <c r="E2" s="26" t="s">
        <v>71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21" customHeight="1" thickTop="1" thickBot="1" x14ac:dyDescent="0.3">
      <c r="A3" s="606" t="s">
        <v>0</v>
      </c>
      <c r="B3" s="10"/>
      <c r="C3" s="27"/>
      <c r="D3" s="27"/>
      <c r="E3" s="27"/>
      <c r="F3" s="10"/>
      <c r="G3" s="1107" t="s">
        <v>72</v>
      </c>
      <c r="H3" s="1108"/>
      <c r="I3" s="1108"/>
      <c r="J3" s="1109"/>
      <c r="K3" s="10"/>
      <c r="L3" s="10"/>
      <c r="M3" s="10"/>
      <c r="N3" s="10"/>
      <c r="O3" s="10"/>
      <c r="P3" s="10"/>
      <c r="Q3" s="10"/>
    </row>
    <row r="4" spans="1:17" ht="21" customHeight="1" thickTop="1" thickBot="1" x14ac:dyDescent="0.3">
      <c r="A4" s="606"/>
      <c r="B4" s="10"/>
      <c r="C4" s="27"/>
      <c r="D4" s="27"/>
      <c r="E4" s="27"/>
      <c r="F4" s="10"/>
      <c r="G4" s="1106" t="s">
        <v>73</v>
      </c>
      <c r="H4" s="1106"/>
      <c r="I4" s="1106"/>
      <c r="J4" s="1106"/>
      <c r="K4" s="10"/>
      <c r="L4" s="10"/>
      <c r="M4" s="10"/>
      <c r="N4" s="10"/>
      <c r="O4" s="10"/>
      <c r="P4" s="10"/>
      <c r="Q4" s="10"/>
    </row>
    <row r="5" spans="1:17" ht="21" customHeight="1" thickTop="1" thickBot="1" x14ac:dyDescent="0.3">
      <c r="A5" s="606" t="s">
        <v>201</v>
      </c>
      <c r="B5" s="10"/>
      <c r="C5" s="27"/>
      <c r="D5" s="27"/>
      <c r="E5" s="27"/>
      <c r="F5" s="10"/>
      <c r="G5" s="1106"/>
      <c r="H5" s="1106"/>
      <c r="I5" s="1106"/>
      <c r="J5" s="1106"/>
      <c r="K5" s="10"/>
      <c r="L5" s="10"/>
      <c r="M5" s="10"/>
      <c r="N5" s="10"/>
      <c r="O5" s="10"/>
      <c r="P5" s="10"/>
      <c r="Q5" s="10"/>
    </row>
    <row r="6" spans="1:17" ht="21" customHeight="1" thickTop="1" thickBot="1" x14ac:dyDescent="0.3">
      <c r="A6" s="606" t="s">
        <v>198</v>
      </c>
      <c r="B6" s="10"/>
      <c r="C6" s="27"/>
      <c r="D6" s="27"/>
      <c r="E6" s="27"/>
      <c r="F6" s="10"/>
      <c r="G6" s="1106"/>
      <c r="H6" s="1106"/>
      <c r="I6" s="1106"/>
      <c r="J6" s="1106"/>
      <c r="K6" s="10"/>
      <c r="L6" s="10"/>
      <c r="M6" s="10"/>
      <c r="N6" s="10"/>
      <c r="O6" s="10"/>
      <c r="P6" s="10"/>
      <c r="Q6" s="10"/>
    </row>
    <row r="7" spans="1:17" ht="21" customHeight="1" thickTop="1" thickBot="1" x14ac:dyDescent="0.3">
      <c r="A7" s="606" t="s">
        <v>199</v>
      </c>
      <c r="B7" s="10"/>
      <c r="C7" s="27"/>
      <c r="D7" s="27"/>
      <c r="E7" s="27"/>
      <c r="F7" s="10"/>
      <c r="G7" s="1106"/>
      <c r="H7" s="1106"/>
      <c r="I7" s="1106"/>
      <c r="J7" s="1106"/>
      <c r="K7" s="10"/>
      <c r="L7" s="10"/>
      <c r="M7" s="10"/>
      <c r="N7" s="10"/>
      <c r="O7" s="10"/>
      <c r="P7" s="10"/>
      <c r="Q7" s="10"/>
    </row>
    <row r="8" spans="1:17" ht="21" customHeight="1" thickTop="1" thickBot="1" x14ac:dyDescent="0.3">
      <c r="A8" s="606"/>
      <c r="B8" s="10"/>
      <c r="C8" s="27"/>
      <c r="D8" s="27"/>
      <c r="E8" s="27"/>
      <c r="F8" s="10"/>
      <c r="G8" s="1106"/>
      <c r="H8" s="1106"/>
      <c r="I8" s="1106"/>
      <c r="J8" s="1106"/>
      <c r="K8" s="10"/>
      <c r="L8" s="10"/>
      <c r="M8" s="10"/>
      <c r="N8" s="10"/>
      <c r="O8" s="10"/>
      <c r="P8" s="10"/>
      <c r="Q8" s="10"/>
    </row>
    <row r="9" spans="1:17" ht="21" customHeight="1" thickTop="1" thickBot="1" x14ac:dyDescent="0.3">
      <c r="A9" s="548" t="s">
        <v>208</v>
      </c>
      <c r="B9" s="10"/>
      <c r="C9" s="27"/>
      <c r="D9" s="27"/>
      <c r="E9" s="27"/>
      <c r="F9" s="10"/>
      <c r="G9" s="1106"/>
      <c r="H9" s="1106"/>
      <c r="I9" s="1106"/>
      <c r="J9" s="1106"/>
      <c r="K9" s="10"/>
      <c r="L9" s="10"/>
      <c r="M9" s="10"/>
      <c r="N9" s="10"/>
      <c r="O9" s="10"/>
      <c r="P9" s="10"/>
      <c r="Q9" s="10"/>
    </row>
    <row r="10" spans="1:17" ht="21" customHeight="1" thickTop="1" thickBot="1" x14ac:dyDescent="0.3">
      <c r="A10" s="606" t="s">
        <v>205</v>
      </c>
      <c r="B10" s="10"/>
      <c r="C10" s="27"/>
      <c r="D10" s="27"/>
      <c r="E10" s="27"/>
      <c r="F10" s="10"/>
      <c r="G10" s="1106"/>
      <c r="H10" s="1106"/>
      <c r="I10" s="1106"/>
      <c r="J10" s="1106"/>
      <c r="K10" s="10"/>
      <c r="L10" s="10"/>
      <c r="M10" s="10"/>
      <c r="N10" s="10"/>
      <c r="O10" s="10"/>
      <c r="P10" s="10"/>
      <c r="Q10" s="10"/>
    </row>
    <row r="11" spans="1:17" ht="21" customHeight="1" thickTop="1" thickBot="1" x14ac:dyDescent="0.3">
      <c r="A11" s="606"/>
      <c r="B11" s="10"/>
      <c r="C11" s="27"/>
      <c r="D11" s="27"/>
      <c r="E11" s="27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ht="21" customHeight="1" thickTop="1" thickBot="1" x14ac:dyDescent="0.3">
      <c r="A12" s="606" t="s">
        <v>200</v>
      </c>
      <c r="B12" s="10"/>
      <c r="C12" s="27"/>
      <c r="D12" s="27"/>
      <c r="E12" s="27"/>
      <c r="F12" s="10"/>
      <c r="G12" s="1107" t="s">
        <v>74</v>
      </c>
      <c r="H12" s="1108"/>
      <c r="I12" s="1108"/>
      <c r="J12" s="1109"/>
      <c r="K12" s="10"/>
      <c r="L12" s="10"/>
      <c r="M12" s="10"/>
      <c r="N12" s="10"/>
      <c r="O12" s="10"/>
      <c r="P12" s="10"/>
      <c r="Q12" s="10"/>
    </row>
    <row r="13" spans="1:17" ht="21" customHeight="1" thickTop="1" thickBot="1" x14ac:dyDescent="0.3">
      <c r="A13" s="606" t="s">
        <v>202</v>
      </c>
      <c r="B13" s="10"/>
      <c r="C13" s="27"/>
      <c r="D13" s="27"/>
      <c r="E13" s="27"/>
      <c r="F13" s="10"/>
      <c r="G13" s="1106" t="s">
        <v>75</v>
      </c>
      <c r="H13" s="1106"/>
      <c r="I13" s="1106"/>
      <c r="J13" s="1106"/>
      <c r="K13" s="10"/>
      <c r="L13" s="10"/>
      <c r="M13" s="10"/>
      <c r="N13" s="10"/>
      <c r="O13" s="10"/>
      <c r="P13" s="10"/>
      <c r="Q13" s="10"/>
    </row>
    <row r="14" spans="1:17" ht="21" customHeight="1" thickTop="1" thickBot="1" x14ac:dyDescent="0.3">
      <c r="A14" s="606" t="s">
        <v>203</v>
      </c>
      <c r="B14" s="10"/>
      <c r="C14" s="27"/>
      <c r="D14" s="27"/>
      <c r="E14" s="27"/>
      <c r="F14" s="10"/>
      <c r="G14" s="1106"/>
      <c r="H14" s="1106"/>
      <c r="I14" s="1106"/>
      <c r="J14" s="1106"/>
      <c r="K14" s="10"/>
      <c r="L14" s="10"/>
      <c r="M14" s="10"/>
      <c r="N14" s="10"/>
      <c r="O14" s="10"/>
      <c r="P14" s="10"/>
      <c r="Q14" s="10"/>
    </row>
    <row r="15" spans="1:17" ht="21" customHeight="1" thickTop="1" thickBot="1" x14ac:dyDescent="0.3">
      <c r="A15" s="606"/>
      <c r="B15" s="10"/>
      <c r="C15" s="27"/>
      <c r="D15" s="27"/>
      <c r="E15" s="27"/>
      <c r="F15" s="10"/>
      <c r="G15" s="1106"/>
      <c r="H15" s="1106"/>
      <c r="I15" s="1106"/>
      <c r="J15" s="1106"/>
      <c r="K15" s="10"/>
      <c r="L15" s="10"/>
      <c r="M15" s="10"/>
      <c r="N15" s="10"/>
      <c r="O15" s="10"/>
      <c r="P15" s="10"/>
      <c r="Q15" s="10"/>
    </row>
    <row r="16" spans="1:17" ht="21" customHeight="1" thickTop="1" thickBot="1" x14ac:dyDescent="0.3">
      <c r="A16" s="606"/>
      <c r="B16" s="10"/>
      <c r="C16" s="27"/>
      <c r="D16" s="27"/>
      <c r="E16" s="27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21" customHeight="1" thickTop="1" thickBot="1" x14ac:dyDescent="0.3">
      <c r="A17" s="606"/>
      <c r="B17" s="10"/>
      <c r="C17" s="27"/>
      <c r="D17" s="27"/>
      <c r="E17" s="27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ht="21" customHeight="1" thickTop="1" thickBot="1" x14ac:dyDescent="0.3">
      <c r="A18" s="606"/>
      <c r="B18" s="10"/>
      <c r="C18" s="27"/>
      <c r="D18" s="27"/>
      <c r="E18" s="27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21" customHeight="1" thickTop="1" thickBot="1" x14ac:dyDescent="0.3">
      <c r="A19" s="621"/>
      <c r="B19" s="10"/>
      <c r="C19" s="27"/>
      <c r="D19" s="27"/>
      <c r="E19" s="27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ht="21" customHeight="1" thickTop="1" thickBot="1" x14ac:dyDescent="0.3">
      <c r="A20" s="621"/>
      <c r="B20" s="10"/>
      <c r="C20" s="27"/>
      <c r="D20" s="27"/>
      <c r="E20" s="27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ht="21" customHeight="1" thickTop="1" thickBot="1" x14ac:dyDescent="0.3">
      <c r="A21" s="621"/>
      <c r="B21" s="10"/>
      <c r="C21" s="27"/>
      <c r="D21" s="27"/>
      <c r="E21" s="27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ht="21" customHeight="1" thickTop="1" thickBot="1" x14ac:dyDescent="0.3">
      <c r="A22" s="621"/>
      <c r="B22" s="10"/>
      <c r="C22" s="27"/>
      <c r="D22" s="27"/>
      <c r="E22" s="27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ht="21" customHeight="1" thickTop="1" thickBot="1" x14ac:dyDescent="0.3">
      <c r="A23" s="621"/>
      <c r="C23" s="27"/>
      <c r="D23" s="27"/>
      <c r="E23" s="27"/>
    </row>
    <row r="24" spans="1:17" ht="21" customHeight="1" thickTop="1" thickBot="1" x14ac:dyDescent="0.3">
      <c r="A24" s="621"/>
      <c r="C24" s="27"/>
      <c r="D24" s="27"/>
      <c r="E24" s="27"/>
    </row>
    <row r="25" spans="1:17" ht="21" customHeight="1" thickTop="1" thickBot="1" x14ac:dyDescent="0.3">
      <c r="A25" s="621"/>
      <c r="C25" s="27"/>
      <c r="D25" s="27"/>
      <c r="E25" s="27"/>
    </row>
    <row r="26" spans="1:17" ht="21" customHeight="1" thickTop="1" thickBot="1" x14ac:dyDescent="0.3">
      <c r="A26" s="621"/>
      <c r="C26" s="27"/>
      <c r="D26" s="27"/>
      <c r="E26" s="27"/>
    </row>
    <row r="27" spans="1:17" ht="21" customHeight="1" thickTop="1" thickBot="1" x14ac:dyDescent="0.3">
      <c r="A27" s="621"/>
      <c r="C27" s="27"/>
      <c r="D27" s="27"/>
      <c r="E27" s="27"/>
    </row>
    <row r="28" spans="1:17" ht="21" customHeight="1" thickTop="1" thickBot="1" x14ac:dyDescent="0.3">
      <c r="A28" s="621"/>
      <c r="C28" s="27"/>
      <c r="D28" s="27"/>
      <c r="E28" s="27"/>
    </row>
    <row r="29" spans="1:17" ht="21" customHeight="1" thickTop="1" thickBot="1" x14ac:dyDescent="0.3">
      <c r="A29" s="621"/>
      <c r="C29" s="27"/>
      <c r="D29" s="27"/>
      <c r="E29" s="27"/>
    </row>
    <row r="30" spans="1:17" ht="21" customHeight="1" thickTop="1" thickBot="1" x14ac:dyDescent="0.3">
      <c r="A30" s="621"/>
      <c r="C30" s="27"/>
      <c r="D30" s="27"/>
      <c r="E30" s="27"/>
    </row>
    <row r="31" spans="1:17" ht="21" customHeight="1" thickTop="1" thickBot="1" x14ac:dyDescent="0.3">
      <c r="A31" s="621"/>
      <c r="C31" s="27"/>
      <c r="D31" s="27"/>
      <c r="E31" s="27"/>
    </row>
    <row r="32" spans="1:17" ht="21" customHeight="1" thickTop="1" thickBot="1" x14ac:dyDescent="0.3">
      <c r="A32" s="621"/>
      <c r="C32" s="27"/>
      <c r="D32" s="27"/>
      <c r="E32" s="27"/>
    </row>
    <row r="33" spans="1:5" ht="21" customHeight="1" thickTop="1" thickBot="1" x14ac:dyDescent="0.3">
      <c r="A33" s="621"/>
      <c r="C33" s="27"/>
      <c r="D33" s="27"/>
      <c r="E33" s="27"/>
    </row>
    <row r="34" spans="1:5" ht="21" customHeight="1" thickTop="1" x14ac:dyDescent="0.25">
      <c r="A34" s="621"/>
    </row>
    <row r="35" spans="1:5" ht="21" customHeight="1" x14ac:dyDescent="0.25">
      <c r="A35" s="5"/>
      <c r="C35" s="24" t="s">
        <v>70</v>
      </c>
      <c r="D35" s="24"/>
      <c r="E35" s="25"/>
    </row>
    <row r="36" spans="1:5" ht="21" customHeight="1" x14ac:dyDescent="0.25">
      <c r="A36" s="5"/>
    </row>
  </sheetData>
  <mergeCells count="5">
    <mergeCell ref="A1:A2"/>
    <mergeCell ref="G4:J10"/>
    <mergeCell ref="G13:J15"/>
    <mergeCell ref="G3:J3"/>
    <mergeCell ref="G12:J12"/>
  </mergeCells>
  <hyperlinks>
    <hyperlink ref="A6" location="Ação!A1" display="Ação" xr:uid="{00000000-0004-0000-2F00-000000000000}"/>
    <hyperlink ref="A7" location="Resultado!A1" display="Resultado" xr:uid="{00000000-0004-0000-2F00-000001000000}"/>
    <hyperlink ref="A3" location="Menu!A1" display="Início" xr:uid="{00000000-0004-0000-2F00-000002000000}"/>
    <hyperlink ref="A5" location="Diagnostico!A1" display="Diagnóstico" xr:uid="{00000000-0004-0000-2F00-000003000000}"/>
    <hyperlink ref="A9" location="Registrar!A1" display="Registrar" xr:uid="{00000000-0004-0000-2F00-000004000000}"/>
    <hyperlink ref="A10" location="'Banco de Dados'!A1" display="Banco de dados" xr:uid="{00000000-0004-0000-2F00-000005000000}"/>
    <hyperlink ref="A12" location="Ajustes!A1" display="Ajustes" xr:uid="{00000000-0004-0000-2F00-000006000000}"/>
    <hyperlink ref="A14" location="Sobre!A1" display="Atualizar Planilha" xr:uid="{00000000-0004-0000-2F00-000007000000}"/>
    <hyperlink ref="A13" location="'Ajuda-videos'!A1" display="Ajuda e créditos" xr:uid="{00000000-0004-0000-2F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9"/>
  <dimension ref="A1:Q202"/>
  <sheetViews>
    <sheetView showGridLines="0" workbookViewId="0">
      <selection activeCell="C5" sqref="C5:L6"/>
    </sheetView>
  </sheetViews>
  <sheetFormatPr defaultColWidth="9.140625" defaultRowHeight="0" customHeight="1" zeroHeight="1" x14ac:dyDescent="0.25"/>
  <cols>
    <col min="1" max="1" width="28" style="4" customWidth="1"/>
    <col min="2" max="2" width="1.7109375" customWidth="1"/>
    <col min="3" max="3" width="46.28515625" customWidth="1"/>
    <col min="4" max="4" width="19.28515625" bestFit="1" customWidth="1"/>
    <col min="5" max="5" width="13.140625" customWidth="1"/>
    <col min="6" max="6" width="17.5703125" bestFit="1" customWidth="1"/>
    <col min="7" max="7" width="12.42578125" customWidth="1"/>
    <col min="8" max="8" width="10.7109375" bestFit="1" customWidth="1"/>
    <col min="9" max="9" width="23.7109375" bestFit="1" customWidth="1"/>
    <col min="10" max="10" width="19.42578125" customWidth="1"/>
    <col min="11" max="11" width="20" customWidth="1"/>
    <col min="12" max="12" width="27.28515625" bestFit="1" customWidth="1"/>
    <col min="13" max="20" width="9.140625" customWidth="1"/>
  </cols>
  <sheetData>
    <row r="1" spans="1:17" ht="21" customHeight="1" x14ac:dyDescent="0.35">
      <c r="A1" s="1110"/>
      <c r="C1" s="111" t="s">
        <v>404</v>
      </c>
      <c r="D1" s="257"/>
      <c r="G1" t="s">
        <v>149</v>
      </c>
      <c r="H1" s="91">
        <f ca="1">TODAY()</f>
        <v>43588</v>
      </c>
    </row>
    <row r="2" spans="1:17" ht="21" customHeight="1" x14ac:dyDescent="0.25">
      <c r="A2" s="964"/>
      <c r="B2" s="606"/>
      <c r="C2" s="606" t="s">
        <v>621</v>
      </c>
      <c r="D2" s="606"/>
      <c r="E2" s="606"/>
      <c r="F2" s="606"/>
      <c r="G2" s="606"/>
      <c r="H2" s="606"/>
      <c r="I2" s="606"/>
      <c r="J2" s="606"/>
      <c r="K2" s="606"/>
      <c r="L2" s="606"/>
    </row>
    <row r="3" spans="1:17" ht="21.75" customHeight="1" thickBot="1" x14ac:dyDescent="0.3">
      <c r="A3" s="606" t="s">
        <v>0</v>
      </c>
    </row>
    <row r="4" spans="1:17" ht="30" customHeight="1" thickBot="1" x14ac:dyDescent="0.3">
      <c r="A4" s="606"/>
      <c r="C4" s="381" t="s">
        <v>15</v>
      </c>
      <c r="D4" s="381" t="s">
        <v>12</v>
      </c>
      <c r="E4" s="381" t="s">
        <v>80</v>
      </c>
      <c r="F4" s="381" t="s">
        <v>170</v>
      </c>
      <c r="G4" s="381" t="s">
        <v>76</v>
      </c>
      <c r="H4" s="381" t="s">
        <v>71</v>
      </c>
      <c r="I4" s="381" t="s">
        <v>77</v>
      </c>
      <c r="J4" s="381" t="s">
        <v>81</v>
      </c>
      <c r="K4" s="382" t="s">
        <v>405</v>
      </c>
      <c r="L4" s="382" t="s">
        <v>620</v>
      </c>
    </row>
    <row r="5" spans="1:17" ht="18.75" customHeight="1" x14ac:dyDescent="0.25">
      <c r="A5" s="548" t="s">
        <v>201</v>
      </c>
      <c r="C5" s="29"/>
      <c r="D5" s="29"/>
      <c r="E5" s="29"/>
      <c r="F5" s="863"/>
      <c r="G5" s="30"/>
      <c r="H5" s="31"/>
      <c r="I5" s="29"/>
      <c r="J5" s="909" t="str">
        <f>IF(TGarantias[[#This Row],[DATA DA COMPRA]]="","",EDATE(TGarantias[[#This Row],[DATA DA COMPRA]],TGarantias[[#This Row],[GARANTIA]]))</f>
        <v/>
      </c>
      <c r="K5" s="236" t="str">
        <f ca="1">IF(TGarantias[[#This Row],[FIM DA GARANTIA]]&lt;TODAY(),"Garantia acabou",IF(TGarantias[[#This Row],[FIM DA GARANTIA]]&lt;TODAY()+45,"Garantia acabando",""))</f>
        <v/>
      </c>
      <c r="L5" s="657" t="str">
        <f ca="1">IF(TGarantias[DATA DA COMPRA]="","",(YEAR(NOW())-YEAR(TGarantias[[#This Row],[DATA DA COMPRA]]))*12+MONTH(NOW())-MONTH(TGarantias[[#This Row],[DATA DA COMPRA]]))</f>
        <v/>
      </c>
    </row>
    <row r="6" spans="1:17" ht="21" customHeight="1" x14ac:dyDescent="0.25">
      <c r="A6" s="606" t="s">
        <v>198</v>
      </c>
      <c r="M6" s="10"/>
      <c r="N6" s="10"/>
      <c r="O6" s="10"/>
      <c r="P6" s="10"/>
      <c r="Q6" s="10"/>
    </row>
    <row r="7" spans="1:17" ht="21" customHeight="1" x14ac:dyDescent="0.25">
      <c r="A7" s="606" t="s">
        <v>199</v>
      </c>
      <c r="M7" s="10"/>
      <c r="N7" s="10"/>
      <c r="O7" s="10"/>
      <c r="P7" s="10"/>
      <c r="Q7" s="10"/>
    </row>
    <row r="8" spans="1:17" ht="21" customHeight="1" x14ac:dyDescent="0.25">
      <c r="A8" s="606"/>
      <c r="M8" s="10"/>
      <c r="N8" s="10"/>
      <c r="O8" s="10"/>
      <c r="P8" s="10"/>
      <c r="Q8" s="10"/>
    </row>
    <row r="9" spans="1:17" ht="21" customHeight="1" x14ac:dyDescent="0.25">
      <c r="A9" s="606" t="s">
        <v>208</v>
      </c>
      <c r="M9" s="10"/>
      <c r="N9" s="10"/>
      <c r="O9" s="10"/>
      <c r="P9" s="10"/>
      <c r="Q9" s="10"/>
    </row>
    <row r="10" spans="1:17" ht="21" customHeight="1" x14ac:dyDescent="0.25">
      <c r="A10" s="606" t="s">
        <v>205</v>
      </c>
      <c r="M10" s="10"/>
      <c r="N10" s="10"/>
      <c r="O10" s="10"/>
      <c r="P10" s="10"/>
      <c r="Q10" s="10"/>
    </row>
    <row r="11" spans="1:17" ht="21" customHeight="1" x14ac:dyDescent="0.25">
      <c r="A11" s="606"/>
      <c r="M11" s="10"/>
      <c r="N11" s="10"/>
      <c r="O11" s="10"/>
      <c r="P11" s="10"/>
      <c r="Q11" s="10"/>
    </row>
    <row r="12" spans="1:17" ht="21" customHeight="1" x14ac:dyDescent="0.25">
      <c r="A12" s="606" t="s">
        <v>200</v>
      </c>
      <c r="M12" s="10"/>
      <c r="N12" s="10"/>
      <c r="O12" s="10"/>
      <c r="P12" s="10"/>
      <c r="Q12" s="10"/>
    </row>
    <row r="13" spans="1:17" ht="21" customHeight="1" x14ac:dyDescent="0.25">
      <c r="A13" s="606" t="s">
        <v>202</v>
      </c>
      <c r="M13" s="10"/>
      <c r="N13" s="10"/>
      <c r="O13" s="10"/>
      <c r="P13" s="10"/>
      <c r="Q13" s="10"/>
    </row>
    <row r="14" spans="1:17" ht="21" customHeight="1" x14ac:dyDescent="0.25">
      <c r="A14" s="606" t="s">
        <v>203</v>
      </c>
      <c r="M14" s="10"/>
      <c r="N14" s="10"/>
      <c r="O14" s="10"/>
      <c r="P14" s="10"/>
      <c r="Q14" s="10"/>
    </row>
    <row r="15" spans="1:17" ht="21" customHeight="1" x14ac:dyDescent="0.25">
      <c r="A15" s="606"/>
      <c r="M15" s="10"/>
      <c r="N15" s="10"/>
      <c r="O15" s="10"/>
      <c r="P15" s="10"/>
      <c r="Q15" s="10"/>
    </row>
    <row r="16" spans="1:17" ht="21" customHeight="1" x14ac:dyDescent="0.25">
      <c r="A16" s="606"/>
      <c r="M16" s="10"/>
      <c r="N16" s="10"/>
      <c r="O16" s="10"/>
      <c r="P16" s="10"/>
      <c r="Q16" s="10"/>
    </row>
    <row r="17" spans="1:17" ht="21" customHeight="1" x14ac:dyDescent="0.25">
      <c r="A17" s="606"/>
      <c r="M17" s="10"/>
      <c r="N17" s="10"/>
      <c r="O17" s="10"/>
      <c r="P17" s="10"/>
      <c r="Q17" s="10"/>
    </row>
    <row r="18" spans="1:17" ht="21" customHeight="1" x14ac:dyDescent="0.25">
      <c r="A18" s="606"/>
      <c r="M18" s="10"/>
      <c r="N18" s="10"/>
      <c r="O18" s="10"/>
      <c r="P18" s="10"/>
      <c r="Q18" s="10"/>
    </row>
    <row r="19" spans="1:17" ht="21" customHeight="1" x14ac:dyDescent="0.25">
      <c r="A19" s="621"/>
      <c r="M19" s="10"/>
      <c r="N19" s="10"/>
      <c r="O19" s="10"/>
      <c r="P19" s="10"/>
      <c r="Q19" s="10"/>
    </row>
    <row r="20" spans="1:17" ht="21" customHeight="1" x14ac:dyDescent="0.25">
      <c r="A20" s="621"/>
      <c r="M20" s="10"/>
      <c r="N20" s="10"/>
      <c r="O20" s="10"/>
      <c r="P20" s="10"/>
      <c r="Q20" s="10"/>
    </row>
    <row r="21" spans="1:17" ht="21" customHeight="1" x14ac:dyDescent="0.25">
      <c r="A21" s="621"/>
      <c r="M21" s="10"/>
      <c r="N21" s="10"/>
      <c r="O21" s="10"/>
      <c r="P21" s="10"/>
      <c r="Q21" s="10"/>
    </row>
    <row r="22" spans="1:17" ht="21" customHeight="1" x14ac:dyDescent="0.25">
      <c r="A22" s="621"/>
      <c r="M22" s="10"/>
      <c r="N22" s="10"/>
      <c r="O22" s="10"/>
      <c r="P22" s="10"/>
      <c r="Q22" s="10"/>
    </row>
    <row r="23" spans="1:17" ht="21" customHeight="1" x14ac:dyDescent="0.25">
      <c r="A23" s="621"/>
      <c r="M23" s="10"/>
      <c r="N23" s="10"/>
      <c r="O23" s="10"/>
      <c r="P23" s="10"/>
      <c r="Q23" s="10"/>
    </row>
    <row r="24" spans="1:17" ht="21" customHeight="1" x14ac:dyDescent="0.25">
      <c r="A24" s="621"/>
      <c r="M24" s="10"/>
      <c r="N24" s="10"/>
      <c r="O24" s="10"/>
      <c r="P24" s="10"/>
      <c r="Q24" s="10"/>
    </row>
    <row r="25" spans="1:17" ht="21" customHeight="1" x14ac:dyDescent="0.25">
      <c r="A25" s="621"/>
      <c r="M25" s="10"/>
      <c r="N25" s="10"/>
      <c r="O25" s="10"/>
      <c r="P25" s="10"/>
      <c r="Q25" s="10"/>
    </row>
    <row r="26" spans="1:17" ht="21" customHeight="1" x14ac:dyDescent="0.25">
      <c r="A26" s="621"/>
      <c r="M26" s="10"/>
      <c r="N26" s="10"/>
      <c r="O26" s="10"/>
      <c r="P26" s="10"/>
      <c r="Q26" s="10"/>
    </row>
    <row r="27" spans="1:17" ht="21" customHeight="1" x14ac:dyDescent="0.25">
      <c r="A27" s="621"/>
      <c r="M27" s="10"/>
      <c r="N27" s="10"/>
      <c r="O27" s="10"/>
      <c r="P27" s="10"/>
      <c r="Q27" s="10"/>
    </row>
    <row r="28" spans="1:17" ht="21" customHeight="1" x14ac:dyDescent="0.25">
      <c r="A28" s="621"/>
    </row>
    <row r="29" spans="1:17" ht="21" customHeight="1" x14ac:dyDescent="0.25">
      <c r="A29" s="6"/>
    </row>
    <row r="30" spans="1:17" ht="21" customHeight="1" x14ac:dyDescent="0.25">
      <c r="A30" s="6"/>
    </row>
    <row r="31" spans="1:17" ht="21" customHeight="1" x14ac:dyDescent="0.25">
      <c r="A31" s="6"/>
    </row>
    <row r="32" spans="1:17" ht="21" customHeight="1" x14ac:dyDescent="0.25">
      <c r="A32" s="6"/>
    </row>
    <row r="33" spans="1:1" ht="21" customHeight="1" x14ac:dyDescent="0.25">
      <c r="A33" s="6"/>
    </row>
    <row r="34" spans="1:1" ht="21" customHeight="1" x14ac:dyDescent="0.25">
      <c r="A34" s="6"/>
    </row>
    <row r="35" spans="1:1" ht="21" customHeight="1" x14ac:dyDescent="0.25">
      <c r="A35" s="6"/>
    </row>
    <row r="36" spans="1:1" ht="21" customHeight="1" x14ac:dyDescent="0.25"/>
    <row r="37" spans="1:1" ht="21" customHeight="1" x14ac:dyDescent="0.25"/>
    <row r="38" spans="1:1" ht="21" customHeight="1" x14ac:dyDescent="0.25"/>
    <row r="39" spans="1:1" ht="21" customHeight="1" x14ac:dyDescent="0.25"/>
    <row r="40" spans="1:1" ht="21" customHeight="1" x14ac:dyDescent="0.25"/>
    <row r="41" spans="1:1" ht="21" customHeight="1" x14ac:dyDescent="0.25"/>
    <row r="42" spans="1:1" ht="21" customHeight="1" x14ac:dyDescent="0.25"/>
    <row r="43" spans="1:1" ht="21" customHeight="1" x14ac:dyDescent="0.25"/>
    <row r="44" spans="1:1" ht="21" customHeight="1" x14ac:dyDescent="0.25"/>
    <row r="45" spans="1:1" ht="21" customHeight="1" x14ac:dyDescent="0.25"/>
    <row r="46" spans="1:1" ht="21" customHeight="1" x14ac:dyDescent="0.25"/>
    <row r="47" spans="1:1" ht="21" customHeight="1" x14ac:dyDescent="0.25"/>
    <row r="48" spans="1:1" ht="21" customHeight="1" x14ac:dyDescent="0.25"/>
    <row r="49" ht="21" customHeight="1" x14ac:dyDescent="0.25"/>
    <row r="50" ht="21" customHeight="1" x14ac:dyDescent="0.25"/>
    <row r="51" ht="21" customHeight="1" x14ac:dyDescent="0.25"/>
    <row r="52" ht="21" customHeight="1" x14ac:dyDescent="0.25"/>
    <row r="53" ht="21" customHeight="1" x14ac:dyDescent="0.25"/>
    <row r="54" ht="21" customHeight="1" x14ac:dyDescent="0.25"/>
    <row r="55" ht="21" customHeight="1" x14ac:dyDescent="0.25"/>
    <row r="56" ht="21" customHeight="1" x14ac:dyDescent="0.25"/>
    <row r="57" ht="21" customHeight="1" x14ac:dyDescent="0.25"/>
    <row r="58" ht="21" customHeight="1" x14ac:dyDescent="0.25"/>
    <row r="59" ht="21" customHeight="1" x14ac:dyDescent="0.25"/>
    <row r="60" ht="21" customHeight="1" x14ac:dyDescent="0.25"/>
    <row r="61" ht="21" customHeight="1" x14ac:dyDescent="0.25"/>
    <row r="62" ht="21" customHeight="1" x14ac:dyDescent="0.25"/>
    <row r="63" ht="21" customHeight="1" x14ac:dyDescent="0.25"/>
    <row r="64" ht="21" customHeight="1" x14ac:dyDescent="0.25"/>
    <row r="65" ht="21" customHeight="1" x14ac:dyDescent="0.25"/>
    <row r="66" ht="21" customHeight="1" x14ac:dyDescent="0.25"/>
    <row r="67" ht="21" customHeight="1" x14ac:dyDescent="0.25"/>
    <row r="68" ht="21" customHeight="1" x14ac:dyDescent="0.25"/>
    <row r="69" ht="21" customHeight="1" x14ac:dyDescent="0.25"/>
    <row r="70" ht="21" customHeight="1" x14ac:dyDescent="0.25"/>
    <row r="71" ht="21" customHeight="1" x14ac:dyDescent="0.25"/>
    <row r="72" ht="21" customHeight="1" x14ac:dyDescent="0.25"/>
    <row r="73" ht="21" customHeight="1" x14ac:dyDescent="0.25"/>
    <row r="74" ht="21" customHeight="1" x14ac:dyDescent="0.25"/>
    <row r="75" ht="21" customHeight="1" x14ac:dyDescent="0.25"/>
    <row r="76" ht="21" customHeight="1" x14ac:dyDescent="0.25"/>
    <row r="77" ht="21" customHeight="1" x14ac:dyDescent="0.25"/>
    <row r="78" ht="21" customHeight="1" x14ac:dyDescent="0.25"/>
    <row r="79" ht="21" customHeight="1" x14ac:dyDescent="0.25"/>
    <row r="80" ht="21" customHeight="1" x14ac:dyDescent="0.25"/>
    <row r="81" ht="21" customHeight="1" x14ac:dyDescent="0.25"/>
    <row r="82" ht="21" customHeight="1" x14ac:dyDescent="0.25"/>
    <row r="83" ht="21" customHeight="1" x14ac:dyDescent="0.25"/>
    <row r="84" ht="21" customHeight="1" x14ac:dyDescent="0.25"/>
    <row r="85" ht="21" customHeight="1" x14ac:dyDescent="0.25"/>
    <row r="86" ht="21" customHeight="1" x14ac:dyDescent="0.25"/>
    <row r="87" ht="21" customHeight="1" x14ac:dyDescent="0.25"/>
    <row r="88" ht="21" customHeight="1" x14ac:dyDescent="0.25"/>
    <row r="89" ht="21" customHeight="1" x14ac:dyDescent="0.25"/>
    <row r="90" ht="21" customHeight="1" x14ac:dyDescent="0.25"/>
    <row r="91" ht="21" customHeight="1" x14ac:dyDescent="0.25"/>
    <row r="92" ht="21" customHeight="1" x14ac:dyDescent="0.25"/>
    <row r="93" ht="21" customHeight="1" x14ac:dyDescent="0.25"/>
    <row r="94" ht="21" customHeight="1" x14ac:dyDescent="0.25"/>
    <row r="95" ht="21" customHeight="1" x14ac:dyDescent="0.25"/>
    <row r="96" ht="21" customHeight="1" x14ac:dyDescent="0.25"/>
    <row r="97" ht="21" customHeight="1" x14ac:dyDescent="0.25"/>
    <row r="98" ht="21" customHeight="1" x14ac:dyDescent="0.25"/>
    <row r="99" ht="21" customHeight="1" x14ac:dyDescent="0.25"/>
    <row r="100" ht="21" customHeight="1" x14ac:dyDescent="0.25"/>
    <row r="101" ht="21" customHeight="1" x14ac:dyDescent="0.25"/>
    <row r="102" ht="21" customHeight="1" x14ac:dyDescent="0.25"/>
    <row r="103" ht="21" customHeight="1" x14ac:dyDescent="0.25"/>
    <row r="104" ht="21" customHeight="1" x14ac:dyDescent="0.25"/>
    <row r="105" ht="21" customHeight="1" x14ac:dyDescent="0.25"/>
    <row r="106" ht="21" customHeight="1" x14ac:dyDescent="0.25"/>
    <row r="107" ht="21" customHeight="1" x14ac:dyDescent="0.25"/>
    <row r="108" ht="21" customHeight="1" x14ac:dyDescent="0.25"/>
    <row r="109" ht="21" customHeight="1" x14ac:dyDescent="0.25"/>
    <row r="110" ht="21" customHeight="1" x14ac:dyDescent="0.25"/>
    <row r="111" ht="21" customHeight="1" x14ac:dyDescent="0.25"/>
    <row r="112" ht="21" customHeight="1" x14ac:dyDescent="0.25"/>
    <row r="113" ht="21" customHeight="1" x14ac:dyDescent="0.25"/>
    <row r="114" ht="21" customHeight="1" x14ac:dyDescent="0.25"/>
    <row r="115" ht="21" customHeight="1" x14ac:dyDescent="0.25"/>
    <row r="116" ht="21" customHeight="1" x14ac:dyDescent="0.25"/>
    <row r="117" ht="21" customHeight="1" x14ac:dyDescent="0.25"/>
    <row r="118" ht="21" customHeight="1" x14ac:dyDescent="0.25"/>
    <row r="119" ht="21" customHeight="1" x14ac:dyDescent="0.25"/>
    <row r="120" ht="21" customHeight="1" x14ac:dyDescent="0.25"/>
    <row r="121" ht="21" customHeight="1" x14ac:dyDescent="0.25"/>
    <row r="122" ht="21" customHeight="1" x14ac:dyDescent="0.25"/>
    <row r="123" ht="21" customHeight="1" x14ac:dyDescent="0.25"/>
    <row r="124" ht="21" customHeight="1" x14ac:dyDescent="0.25"/>
    <row r="125" ht="21" customHeight="1" x14ac:dyDescent="0.25"/>
    <row r="126" ht="21" customHeight="1" x14ac:dyDescent="0.25"/>
    <row r="127" ht="21" customHeight="1" x14ac:dyDescent="0.25"/>
    <row r="128" ht="21" customHeight="1" x14ac:dyDescent="0.25"/>
    <row r="129" ht="21" customHeight="1" x14ac:dyDescent="0.25"/>
    <row r="130" ht="21" customHeight="1" x14ac:dyDescent="0.25"/>
    <row r="131" ht="21" customHeight="1" x14ac:dyDescent="0.25"/>
    <row r="132" ht="21" customHeight="1" x14ac:dyDescent="0.25"/>
    <row r="133" ht="21" customHeight="1" x14ac:dyDescent="0.25"/>
    <row r="134" ht="21" customHeight="1" x14ac:dyDescent="0.25"/>
    <row r="135" ht="21" customHeight="1" x14ac:dyDescent="0.25"/>
    <row r="136" ht="21" customHeight="1" x14ac:dyDescent="0.25"/>
    <row r="137" ht="21" customHeight="1" x14ac:dyDescent="0.25"/>
    <row r="138" ht="21" customHeight="1" x14ac:dyDescent="0.25"/>
    <row r="139" ht="21" customHeight="1" x14ac:dyDescent="0.25"/>
    <row r="140" ht="21" customHeight="1" x14ac:dyDescent="0.25"/>
    <row r="141" ht="21" customHeight="1" x14ac:dyDescent="0.25"/>
    <row r="142" ht="21" customHeight="1" x14ac:dyDescent="0.25"/>
    <row r="143" ht="21" customHeight="1" x14ac:dyDescent="0.25"/>
    <row r="144" ht="21" customHeight="1" x14ac:dyDescent="0.25"/>
    <row r="145" ht="21" customHeight="1" x14ac:dyDescent="0.25"/>
    <row r="146" ht="21" customHeight="1" x14ac:dyDescent="0.25"/>
    <row r="147" ht="21" customHeight="1" x14ac:dyDescent="0.25"/>
    <row r="148" ht="21" customHeight="1" x14ac:dyDescent="0.25"/>
    <row r="149" ht="21" customHeight="1" x14ac:dyDescent="0.25"/>
    <row r="150" ht="21" customHeight="1" x14ac:dyDescent="0.25"/>
    <row r="151" ht="21" customHeight="1" x14ac:dyDescent="0.25"/>
    <row r="152" ht="21" customHeight="1" x14ac:dyDescent="0.25"/>
    <row r="153" ht="21" customHeight="1" x14ac:dyDescent="0.25"/>
    <row r="154" ht="21" customHeight="1" x14ac:dyDescent="0.25"/>
    <row r="155" ht="21" customHeight="1" x14ac:dyDescent="0.25"/>
    <row r="156" ht="21" customHeight="1" x14ac:dyDescent="0.25"/>
    <row r="157" ht="21" customHeight="1" x14ac:dyDescent="0.25"/>
    <row r="158" ht="21" customHeight="1" x14ac:dyDescent="0.25"/>
    <row r="159" ht="21" customHeight="1" x14ac:dyDescent="0.25"/>
    <row r="160" ht="21" customHeight="1" x14ac:dyDescent="0.25"/>
    <row r="161" ht="21" customHeight="1" x14ac:dyDescent="0.25"/>
    <row r="162" ht="21" customHeight="1" x14ac:dyDescent="0.25"/>
    <row r="163" ht="21" customHeight="1" x14ac:dyDescent="0.25"/>
    <row r="164" ht="21" customHeight="1" x14ac:dyDescent="0.25"/>
    <row r="165" ht="21" customHeight="1" x14ac:dyDescent="0.25"/>
    <row r="166" ht="21" customHeight="1" x14ac:dyDescent="0.25"/>
    <row r="167" ht="21" customHeight="1" x14ac:dyDescent="0.25"/>
    <row r="168" ht="21" customHeight="1" x14ac:dyDescent="0.25"/>
    <row r="169" ht="21" customHeight="1" x14ac:dyDescent="0.25"/>
    <row r="170" ht="21" customHeight="1" x14ac:dyDescent="0.25"/>
    <row r="171" ht="21" customHeight="1" x14ac:dyDescent="0.25"/>
    <row r="172" ht="21" customHeight="1" x14ac:dyDescent="0.25"/>
    <row r="173" ht="21" customHeight="1" x14ac:dyDescent="0.25"/>
    <row r="174" ht="21" customHeight="1" x14ac:dyDescent="0.25"/>
    <row r="175" ht="21" customHeight="1" x14ac:dyDescent="0.25"/>
    <row r="176" ht="21" customHeight="1" x14ac:dyDescent="0.25"/>
    <row r="177" ht="21" customHeight="1" x14ac:dyDescent="0.25"/>
    <row r="178" ht="21" customHeight="1" x14ac:dyDescent="0.25"/>
    <row r="179" ht="21" customHeight="1" x14ac:dyDescent="0.25"/>
    <row r="180" ht="21" customHeight="1" x14ac:dyDescent="0.25"/>
    <row r="181" ht="21" customHeight="1" x14ac:dyDescent="0.25"/>
    <row r="182" ht="21" customHeight="1" x14ac:dyDescent="0.25"/>
    <row r="183" ht="21" customHeight="1" x14ac:dyDescent="0.25"/>
    <row r="184" ht="21" customHeight="1" x14ac:dyDescent="0.25"/>
    <row r="185" ht="21" customHeight="1" x14ac:dyDescent="0.25"/>
    <row r="186" ht="21" customHeight="1" x14ac:dyDescent="0.25"/>
    <row r="187" ht="21" customHeight="1" x14ac:dyDescent="0.25"/>
    <row r="188" ht="21" customHeight="1" x14ac:dyDescent="0.25"/>
    <row r="189" ht="21" customHeight="1" x14ac:dyDescent="0.25"/>
    <row r="190" ht="21" customHeight="1" x14ac:dyDescent="0.25"/>
    <row r="191" ht="21" customHeight="1" x14ac:dyDescent="0.25"/>
    <row r="192" ht="21" customHeight="1" x14ac:dyDescent="0.25"/>
    <row r="193" ht="21" customHeight="1" x14ac:dyDescent="0.25"/>
    <row r="194" ht="21" customHeight="1" x14ac:dyDescent="0.25"/>
    <row r="195" ht="21" customHeight="1" x14ac:dyDescent="0.25"/>
    <row r="196" ht="21" customHeight="1" x14ac:dyDescent="0.25"/>
    <row r="197" ht="21" customHeight="1" x14ac:dyDescent="0.25"/>
    <row r="198" ht="21" customHeight="1" x14ac:dyDescent="0.25"/>
    <row r="199" ht="21" customHeight="1" x14ac:dyDescent="0.25"/>
    <row r="200" ht="21" customHeight="1" x14ac:dyDescent="0.25"/>
    <row r="201" ht="21" customHeight="1" x14ac:dyDescent="0.25"/>
    <row r="202" ht="21" customHeight="1" x14ac:dyDescent="0.25"/>
  </sheetData>
  <sheetProtection sheet="1" objects="1" scenarios="1"/>
  <mergeCells count="1">
    <mergeCell ref="A1:A2"/>
  </mergeCells>
  <conditionalFormatting sqref="J5">
    <cfRule type="cellIs" dxfId="8" priority="2" operator="lessThanOrEqual">
      <formula>$H$1</formula>
    </cfRule>
  </conditionalFormatting>
  <dataValidations xWindow="614" yWindow="643" count="5">
    <dataValidation type="list" allowBlank="1" showInputMessage="1" showErrorMessage="1" prompt="Escolha o Grupo a que pertence o bem na lista suspensa." sqref="D5" xr:uid="{00000000-0002-0000-3000-000000000000}">
      <formula1>GrupoDosBens</formula1>
    </dataValidation>
    <dataValidation type="list" allowBlank="1" showInputMessage="1" showErrorMessage="1" prompt="Escolha na lista suspensa" sqref="E5" xr:uid="{00000000-0002-0000-3000-000001000000}">
      <formula1>SituacaoBens</formula1>
    </dataValidation>
    <dataValidation allowBlank="1" showInputMessage="1" showErrorMessage="1" prompt="Digite o tempo da garantia em meses." sqref="G5" xr:uid="{00000000-0002-0000-3000-000002000000}"/>
    <dataValidation allowBlank="1" showInputMessage="1" showErrorMessage="1" prompt="Digite a data da compra do bem no formato dd/mm/aaaa." sqref="F5" xr:uid="{00000000-0002-0000-3000-000003000000}"/>
    <dataValidation allowBlank="1" showInputMessage="1" showErrorMessage="1" promptTitle="Aviso" prompt="Não altere nada aqui. Formulas automaticas." sqref="J5:L5" xr:uid="{00000000-0002-0000-3000-000004000000}"/>
  </dataValidations>
  <hyperlinks>
    <hyperlink ref="A6" location="Ação!A1" display="Ação" xr:uid="{00000000-0004-0000-3000-000000000000}"/>
    <hyperlink ref="A7" location="Resultado!A1" display="Resultado" xr:uid="{00000000-0004-0000-3000-000001000000}"/>
    <hyperlink ref="A3" location="Menu!A1" display="Início" xr:uid="{00000000-0004-0000-3000-000002000000}"/>
    <hyperlink ref="A5" location="Diagnostico!A1" display="Diagnóstico" xr:uid="{00000000-0004-0000-3000-000003000000}"/>
    <hyperlink ref="A9" location="Registrar!A1" display="Registrar" xr:uid="{00000000-0004-0000-3000-000004000000}"/>
    <hyperlink ref="A10" location="'Banco de Dados'!A1" display="Banco de dados" xr:uid="{00000000-0004-0000-3000-000005000000}"/>
    <hyperlink ref="A12" location="Ajustes!A1" display="Ajustes" xr:uid="{00000000-0004-0000-3000-000006000000}"/>
    <hyperlink ref="A14" location="Sobre!A1" display="Atualizar Planilha" xr:uid="{00000000-0004-0000-3000-000007000000}"/>
    <hyperlink ref="A13" location="'Ajuda-videos'!A1" display="Ajuda e créditos" xr:uid="{00000000-0004-0000-30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6996" r:id="rId4" name="TextBox1">
          <controlPr defaultSize="0" autoLine="0" r:id="rId5">
            <anchor moveWithCells="1">
              <from>
                <xdr:col>2</xdr:col>
                <xdr:colOff>266700</xdr:colOff>
                <xdr:row>2</xdr:row>
                <xdr:rowOff>104775</xdr:rowOff>
              </from>
              <to>
                <xdr:col>2</xdr:col>
                <xdr:colOff>2762250</xdr:colOff>
                <xdr:row>3</xdr:row>
                <xdr:rowOff>133350</xdr:rowOff>
              </to>
            </anchor>
          </controlPr>
        </control>
      </mc:Choice>
      <mc:Fallback>
        <control shapeId="596996" r:id="rId4" name="TextBox1"/>
      </mc:Fallback>
    </mc:AlternateContent>
    <mc:AlternateContent xmlns:mc="http://schemas.openxmlformats.org/markup-compatibility/2006">
      <mc:Choice Requires="x14">
        <control shapeId="596997" r:id="rId6" name="CommandButton1">
          <controlPr defaultSize="0" autoLine="0" r:id="rId7">
            <anchor moveWithCells="1">
              <from>
                <xdr:col>2</xdr:col>
                <xdr:colOff>2781300</xdr:colOff>
                <xdr:row>2</xdr:row>
                <xdr:rowOff>104775</xdr:rowOff>
              </from>
              <to>
                <xdr:col>3</xdr:col>
                <xdr:colOff>676275</xdr:colOff>
                <xdr:row>3</xdr:row>
                <xdr:rowOff>85725</xdr:rowOff>
              </to>
            </anchor>
          </controlPr>
        </control>
      </mc:Choice>
      <mc:Fallback>
        <control shapeId="596997" r:id="rId6" name="CommandButton1"/>
      </mc:Fallback>
    </mc:AlternateContent>
  </controls>
  <tableParts count="1">
    <tablePart r:id="rId8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16"/>
  <dimension ref="A1:V65"/>
  <sheetViews>
    <sheetView showGridLines="0" workbookViewId="0">
      <selection activeCell="A12" sqref="A12"/>
    </sheetView>
  </sheetViews>
  <sheetFormatPr defaultColWidth="8.85546875" defaultRowHeight="21" customHeight="1" x14ac:dyDescent="0.25"/>
  <cols>
    <col min="1" max="1" width="28" style="4" customWidth="1"/>
    <col min="2" max="2" width="1.7109375" customWidth="1"/>
    <col min="3" max="3" width="40.42578125" bestFit="1" customWidth="1"/>
    <col min="4" max="4" width="5.7109375" customWidth="1"/>
    <col min="17" max="17" width="9.85546875" customWidth="1"/>
  </cols>
  <sheetData>
    <row r="1" spans="1:22" ht="24" customHeight="1" x14ac:dyDescent="0.4">
      <c r="A1" s="963"/>
      <c r="C1" s="725" t="s">
        <v>425</v>
      </c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</row>
    <row r="2" spans="1:22" ht="21" customHeight="1" x14ac:dyDescent="0.25">
      <c r="A2" s="964"/>
      <c r="C2" s="545"/>
    </row>
    <row r="3" spans="1:22" ht="21" customHeight="1" x14ac:dyDescent="0.25">
      <c r="A3" s="606" t="s">
        <v>0</v>
      </c>
      <c r="C3" s="726" t="s">
        <v>428</v>
      </c>
      <c r="E3" s="386" t="s">
        <v>415</v>
      </c>
      <c r="F3" s="385"/>
      <c r="G3" s="385"/>
      <c r="H3" s="385"/>
      <c r="I3" s="385"/>
      <c r="J3" s="1116" t="s">
        <v>416</v>
      </c>
      <c r="K3" s="1116"/>
      <c r="L3" s="1116"/>
      <c r="M3" s="1116"/>
      <c r="N3" s="1116"/>
      <c r="O3" s="1116"/>
      <c r="P3" s="1117">
        <f>Menu!P2</f>
        <v>0</v>
      </c>
      <c r="Q3" s="1117"/>
      <c r="R3" s="1117"/>
      <c r="S3" s="1117"/>
    </row>
    <row r="4" spans="1:22" ht="21" customHeight="1" x14ac:dyDescent="0.25">
      <c r="A4" s="606"/>
      <c r="C4" s="727" t="s">
        <v>429</v>
      </c>
      <c r="E4" s="385"/>
      <c r="F4" s="385"/>
      <c r="G4" s="385"/>
      <c r="H4" s="385"/>
      <c r="I4" s="385"/>
      <c r="J4" s="1116"/>
      <c r="K4" s="1116"/>
      <c r="L4" s="1116"/>
      <c r="M4" s="1116"/>
      <c r="N4" s="1116"/>
      <c r="O4" s="1116"/>
      <c r="P4" s="1117"/>
      <c r="Q4" s="1117"/>
      <c r="R4" s="1117"/>
      <c r="S4" s="1117"/>
    </row>
    <row r="5" spans="1:22" ht="22.5" customHeight="1" x14ac:dyDescent="0.25">
      <c r="A5" s="606" t="s">
        <v>201</v>
      </c>
      <c r="C5" s="727" t="s">
        <v>430</v>
      </c>
      <c r="E5" s="385"/>
      <c r="F5" s="385"/>
      <c r="G5" s="385"/>
      <c r="H5" s="385"/>
      <c r="I5" s="385"/>
      <c r="J5" s="1118" t="s">
        <v>417</v>
      </c>
      <c r="K5" s="1118"/>
      <c r="L5" s="1118"/>
      <c r="M5" s="1118"/>
      <c r="N5" s="1118"/>
      <c r="O5" s="1118"/>
      <c r="P5" s="1118"/>
      <c r="Q5" s="1118"/>
      <c r="R5" s="1118"/>
      <c r="S5" s="1118"/>
    </row>
    <row r="6" spans="1:22" ht="21" customHeight="1" x14ac:dyDescent="0.25">
      <c r="A6" s="606" t="s">
        <v>198</v>
      </c>
      <c r="C6" s="727" t="s">
        <v>431</v>
      </c>
      <c r="E6" s="385"/>
      <c r="F6" s="385"/>
      <c r="G6" s="385"/>
      <c r="H6" s="385"/>
      <c r="I6" s="385"/>
      <c r="J6" s="1118"/>
      <c r="K6" s="1118"/>
      <c r="L6" s="1118"/>
      <c r="M6" s="1118"/>
      <c r="N6" s="1118"/>
      <c r="O6" s="1118"/>
      <c r="P6" s="1118"/>
      <c r="Q6" s="1118"/>
      <c r="R6" s="1118"/>
      <c r="S6" s="1118"/>
    </row>
    <row r="7" spans="1:22" ht="21" customHeight="1" x14ac:dyDescent="0.25">
      <c r="A7" s="606" t="s">
        <v>199</v>
      </c>
      <c r="C7" s="727" t="s">
        <v>432</v>
      </c>
    </row>
    <row r="8" spans="1:22" ht="21" customHeight="1" x14ac:dyDescent="0.25">
      <c r="A8" s="606"/>
      <c r="C8" s="727" t="s">
        <v>433</v>
      </c>
      <c r="E8" s="1119" t="s">
        <v>418</v>
      </c>
      <c r="F8" s="1119"/>
      <c r="G8" s="1119"/>
      <c r="H8" s="1119"/>
      <c r="I8" s="1119"/>
      <c r="J8" s="1119"/>
      <c r="K8" s="1119"/>
      <c r="L8" s="1119"/>
      <c r="M8" s="1119"/>
      <c r="N8" s="1119"/>
      <c r="O8" s="1119"/>
      <c r="P8" s="1119"/>
      <c r="Q8" s="1119"/>
      <c r="R8" s="1119"/>
      <c r="S8" s="1119"/>
    </row>
    <row r="9" spans="1:22" ht="21" customHeight="1" x14ac:dyDescent="0.25">
      <c r="A9" s="606" t="s">
        <v>208</v>
      </c>
      <c r="C9" s="727"/>
      <c r="E9" s="1119"/>
      <c r="F9" s="1119"/>
      <c r="G9" s="1119"/>
      <c r="H9" s="1119"/>
      <c r="I9" s="1119"/>
      <c r="J9" s="1119"/>
      <c r="K9" s="1119"/>
      <c r="L9" s="1119"/>
      <c r="M9" s="1119"/>
      <c r="N9" s="1119"/>
      <c r="O9" s="1119"/>
      <c r="P9" s="1119"/>
      <c r="Q9" s="1119"/>
      <c r="R9" s="1119"/>
      <c r="S9" s="1119"/>
    </row>
    <row r="10" spans="1:22" ht="21" customHeight="1" x14ac:dyDescent="0.25">
      <c r="A10" s="606" t="s">
        <v>205</v>
      </c>
      <c r="C10" s="726" t="s">
        <v>434</v>
      </c>
      <c r="E10" s="1119"/>
      <c r="F10" s="1119"/>
      <c r="G10" s="1119"/>
      <c r="H10" s="1119"/>
      <c r="I10" s="1119"/>
      <c r="J10" s="1119"/>
      <c r="K10" s="1119"/>
      <c r="L10" s="1119"/>
      <c r="M10" s="1119"/>
      <c r="N10" s="1119"/>
      <c r="O10" s="1119"/>
      <c r="P10" s="1119"/>
      <c r="Q10" s="1119"/>
      <c r="R10" s="1119"/>
      <c r="S10" s="1119"/>
    </row>
    <row r="11" spans="1:22" ht="21" customHeight="1" x14ac:dyDescent="0.25">
      <c r="A11" s="606"/>
      <c r="C11" s="727" t="s">
        <v>435</v>
      </c>
      <c r="E11" s="1119"/>
      <c r="F11" s="1119"/>
      <c r="G11" s="1119"/>
      <c r="H11" s="1119"/>
      <c r="I11" s="1119"/>
      <c r="J11" s="1119"/>
      <c r="K11" s="1119"/>
      <c r="L11" s="1119"/>
      <c r="M11" s="1119"/>
      <c r="N11" s="1119"/>
      <c r="O11" s="1119"/>
      <c r="P11" s="1119"/>
      <c r="Q11" s="1119"/>
      <c r="R11" s="1119"/>
      <c r="S11" s="1119"/>
    </row>
    <row r="12" spans="1:22" ht="21" customHeight="1" x14ac:dyDescent="0.25">
      <c r="A12" s="606" t="s">
        <v>200</v>
      </c>
      <c r="C12" s="727" t="s">
        <v>436</v>
      </c>
    </row>
    <row r="13" spans="1:22" ht="21" customHeight="1" x14ac:dyDescent="0.25">
      <c r="A13" s="548" t="s">
        <v>202</v>
      </c>
      <c r="C13" s="727" t="s">
        <v>437</v>
      </c>
      <c r="E13" s="1120" t="s">
        <v>451</v>
      </c>
      <c r="F13" s="1120"/>
      <c r="G13" s="1120"/>
      <c r="H13" s="1120"/>
      <c r="I13" s="1120"/>
      <c r="J13" s="1120"/>
      <c r="K13" s="1120"/>
      <c r="L13" s="1120"/>
      <c r="M13" s="1120"/>
      <c r="N13" s="1120"/>
      <c r="O13" s="1120"/>
      <c r="P13" s="1120"/>
      <c r="Q13" s="1120"/>
      <c r="R13" s="1120"/>
      <c r="S13" s="1120"/>
    </row>
    <row r="14" spans="1:22" ht="21" customHeight="1" x14ac:dyDescent="0.25">
      <c r="A14" s="606" t="s">
        <v>203</v>
      </c>
      <c r="C14" s="727" t="s">
        <v>438</v>
      </c>
      <c r="E14" s="1120"/>
      <c r="F14" s="1120"/>
      <c r="G14" s="1120"/>
      <c r="H14" s="1120"/>
      <c r="I14" s="1120"/>
      <c r="J14" s="1120"/>
      <c r="K14" s="1120"/>
      <c r="L14" s="1120"/>
      <c r="M14" s="1120"/>
      <c r="N14" s="1120"/>
      <c r="O14" s="1120"/>
      <c r="P14" s="1120"/>
      <c r="Q14" s="1120"/>
      <c r="R14" s="1120"/>
      <c r="S14" s="1120"/>
    </row>
    <row r="15" spans="1:22" ht="21" customHeight="1" x14ac:dyDescent="0.3">
      <c r="A15" s="606"/>
      <c r="C15" s="728" t="s">
        <v>445</v>
      </c>
      <c r="E15" s="388" t="s">
        <v>452</v>
      </c>
      <c r="F15" s="313" t="s">
        <v>455</v>
      </c>
      <c r="G15" s="313"/>
      <c r="H15" s="313"/>
      <c r="I15" s="313"/>
      <c r="J15" s="313"/>
      <c r="K15" s="313"/>
      <c r="L15" s="313"/>
      <c r="M15" s="313"/>
      <c r="N15" s="313"/>
      <c r="O15" s="313"/>
      <c r="P15" s="313"/>
      <c r="Q15" s="389" t="s">
        <v>458</v>
      </c>
      <c r="R15" s="313"/>
      <c r="S15" s="313"/>
    </row>
    <row r="16" spans="1:22" ht="21" customHeight="1" x14ac:dyDescent="0.25">
      <c r="A16" s="606"/>
      <c r="C16" s="727"/>
      <c r="E16" s="388" t="s">
        <v>453</v>
      </c>
      <c r="F16" s="313" t="s">
        <v>456</v>
      </c>
      <c r="G16" s="313"/>
      <c r="H16" s="313"/>
      <c r="I16" s="313"/>
      <c r="J16" s="313"/>
      <c r="K16" s="313"/>
      <c r="L16" s="313"/>
      <c r="M16" s="313"/>
      <c r="N16" s="313"/>
      <c r="O16" s="313"/>
      <c r="P16" s="313"/>
      <c r="Q16" s="389" t="s">
        <v>458</v>
      </c>
      <c r="R16" s="313"/>
      <c r="S16" s="313"/>
    </row>
    <row r="17" spans="1:19" ht="21" customHeight="1" x14ac:dyDescent="0.25">
      <c r="A17" s="606"/>
      <c r="C17" s="726" t="s">
        <v>439</v>
      </c>
      <c r="E17" s="388" t="s">
        <v>454</v>
      </c>
      <c r="F17" s="313" t="s">
        <v>457</v>
      </c>
      <c r="G17" s="313"/>
      <c r="H17" s="313"/>
      <c r="I17" s="313"/>
      <c r="J17" s="313"/>
      <c r="K17" s="313"/>
      <c r="L17" s="313"/>
      <c r="M17" s="313"/>
      <c r="N17" s="313"/>
      <c r="O17" s="313"/>
      <c r="P17" s="313"/>
      <c r="Q17" s="389" t="s">
        <v>458</v>
      </c>
      <c r="R17" s="313"/>
      <c r="S17" s="313"/>
    </row>
    <row r="18" spans="1:19" ht="21" customHeight="1" x14ac:dyDescent="0.25">
      <c r="A18" s="606"/>
      <c r="C18" s="727" t="s">
        <v>440</v>
      </c>
      <c r="E18" s="387"/>
    </row>
    <row r="19" spans="1:19" ht="21" customHeight="1" x14ac:dyDescent="0.25">
      <c r="A19" s="621"/>
      <c r="C19" s="727" t="s">
        <v>441</v>
      </c>
      <c r="E19" s="386" t="s">
        <v>419</v>
      </c>
      <c r="F19" s="385"/>
      <c r="G19" s="385"/>
      <c r="H19" s="385"/>
      <c r="I19" s="385"/>
      <c r="J19" s="1112" t="s">
        <v>427</v>
      </c>
      <c r="K19" s="1112"/>
      <c r="L19" s="1112"/>
      <c r="M19" s="1112"/>
      <c r="N19" s="1112"/>
      <c r="O19" s="1112"/>
      <c r="P19" s="1112"/>
      <c r="Q19" s="1112"/>
      <c r="R19" s="1112"/>
      <c r="S19" s="1112"/>
    </row>
    <row r="20" spans="1:19" ht="21" customHeight="1" x14ac:dyDescent="0.25">
      <c r="A20" s="621"/>
      <c r="C20" s="727" t="s">
        <v>442</v>
      </c>
      <c r="E20" s="1113" t="s">
        <v>420</v>
      </c>
      <c r="F20" s="1113"/>
      <c r="G20" s="1113"/>
      <c r="H20" s="1113"/>
      <c r="I20" s="1113"/>
      <c r="J20" s="1112"/>
      <c r="K20" s="1112"/>
      <c r="L20" s="1112"/>
      <c r="M20" s="1112"/>
      <c r="N20" s="1112"/>
      <c r="O20" s="1112"/>
      <c r="P20" s="1112"/>
      <c r="Q20" s="1112"/>
      <c r="R20" s="1112"/>
      <c r="S20" s="1112"/>
    </row>
    <row r="21" spans="1:19" ht="21" customHeight="1" x14ac:dyDescent="0.25">
      <c r="A21" s="621"/>
      <c r="C21" s="727" t="s">
        <v>443</v>
      </c>
      <c r="E21" s="1113"/>
      <c r="F21" s="1113"/>
      <c r="G21" s="1113"/>
      <c r="H21" s="1113"/>
      <c r="I21" s="1113"/>
      <c r="J21" s="1112"/>
      <c r="K21" s="1112"/>
      <c r="L21" s="1112"/>
      <c r="M21" s="1112"/>
      <c r="N21" s="1112"/>
      <c r="O21" s="1112"/>
      <c r="P21" s="1112"/>
      <c r="Q21" s="1112"/>
      <c r="R21" s="1112"/>
      <c r="S21" s="1112"/>
    </row>
    <row r="22" spans="1:19" ht="21" customHeight="1" x14ac:dyDescent="0.25">
      <c r="A22" s="621"/>
      <c r="C22" s="727"/>
      <c r="E22" s="1113"/>
      <c r="F22" s="1113"/>
      <c r="G22" s="1113"/>
      <c r="H22" s="1113"/>
      <c r="I22" s="1113"/>
      <c r="J22" s="1112"/>
      <c r="K22" s="1112"/>
      <c r="L22" s="1112"/>
      <c r="M22" s="1112"/>
      <c r="N22" s="1112"/>
      <c r="O22" s="1112"/>
      <c r="P22" s="1112"/>
      <c r="Q22" s="1112"/>
      <c r="R22" s="1112"/>
      <c r="S22" s="1112"/>
    </row>
    <row r="23" spans="1:19" ht="21" customHeight="1" x14ac:dyDescent="0.25">
      <c r="A23" s="621"/>
      <c r="C23" s="726" t="s">
        <v>444</v>
      </c>
    </row>
    <row r="24" spans="1:19" ht="21" customHeight="1" x14ac:dyDescent="0.25">
      <c r="A24" s="621"/>
      <c r="C24" s="727" t="s">
        <v>446</v>
      </c>
      <c r="E24" s="386" t="s">
        <v>421</v>
      </c>
      <c r="F24" s="385"/>
      <c r="G24" s="385"/>
      <c r="H24" s="385"/>
      <c r="I24" s="385"/>
      <c r="J24" s="1112" t="s">
        <v>422</v>
      </c>
      <c r="K24" s="1112"/>
      <c r="L24" s="1112"/>
      <c r="M24" s="1112"/>
      <c r="N24" s="1112"/>
      <c r="O24" s="1112"/>
      <c r="P24" s="1112"/>
      <c r="Q24" s="1112"/>
      <c r="R24" s="1112"/>
      <c r="S24" s="1112"/>
    </row>
    <row r="25" spans="1:19" ht="21" customHeight="1" x14ac:dyDescent="0.25">
      <c r="A25" s="621"/>
      <c r="C25" s="727" t="s">
        <v>447</v>
      </c>
      <c r="E25" s="1113" t="s">
        <v>426</v>
      </c>
      <c r="F25" s="1113"/>
      <c r="G25" s="1113"/>
      <c r="H25" s="1113"/>
      <c r="I25" s="1113"/>
      <c r="J25" s="1112"/>
      <c r="K25" s="1112"/>
      <c r="L25" s="1112"/>
      <c r="M25" s="1112"/>
      <c r="N25" s="1112"/>
      <c r="O25" s="1112"/>
      <c r="P25" s="1112"/>
      <c r="Q25" s="1112"/>
      <c r="R25" s="1112"/>
      <c r="S25" s="1112"/>
    </row>
    <row r="26" spans="1:19" ht="21" customHeight="1" x14ac:dyDescent="0.25">
      <c r="A26" s="621"/>
      <c r="C26" s="727" t="s">
        <v>448</v>
      </c>
      <c r="E26" s="1113"/>
      <c r="F26" s="1113"/>
      <c r="G26" s="1113"/>
      <c r="H26" s="1113"/>
      <c r="I26" s="1113"/>
      <c r="J26" s="1112" t="s">
        <v>423</v>
      </c>
      <c r="K26" s="1112"/>
      <c r="L26" s="1112"/>
      <c r="M26" s="1112"/>
      <c r="N26" s="1112"/>
      <c r="O26" s="1112"/>
      <c r="P26" s="1112"/>
      <c r="Q26" s="1112"/>
      <c r="R26" s="1112"/>
      <c r="S26" s="1112"/>
    </row>
    <row r="27" spans="1:19" ht="21" customHeight="1" x14ac:dyDescent="0.25">
      <c r="A27" s="621"/>
      <c r="C27" s="727" t="s">
        <v>449</v>
      </c>
      <c r="E27" s="1113"/>
      <c r="F27" s="1113"/>
      <c r="G27" s="1113"/>
      <c r="H27" s="1113"/>
      <c r="I27" s="1113"/>
      <c r="J27" s="1112"/>
      <c r="K27" s="1112"/>
      <c r="L27" s="1112"/>
      <c r="M27" s="1112"/>
      <c r="N27" s="1112"/>
      <c r="O27" s="1112"/>
      <c r="P27" s="1112"/>
      <c r="Q27" s="1112"/>
      <c r="R27" s="1112"/>
      <c r="S27" s="1112"/>
    </row>
    <row r="28" spans="1:19" ht="21" customHeight="1" x14ac:dyDescent="0.25">
      <c r="A28" s="621"/>
      <c r="C28" s="727" t="s">
        <v>450</v>
      </c>
      <c r="D28" s="1111"/>
    </row>
    <row r="29" spans="1:19" ht="21" customHeight="1" x14ac:dyDescent="0.25">
      <c r="A29" s="621"/>
      <c r="C29" s="727"/>
      <c r="D29" s="1111"/>
      <c r="E29" s="1114" t="s">
        <v>607</v>
      </c>
      <c r="F29" s="1114"/>
      <c r="G29" s="1114"/>
      <c r="H29" s="1114"/>
      <c r="I29" s="1114"/>
      <c r="J29" s="1114"/>
      <c r="K29" s="1114"/>
      <c r="L29" s="1114"/>
      <c r="M29" s="1114"/>
      <c r="N29" s="1114"/>
      <c r="O29" s="1114"/>
      <c r="P29" s="1114"/>
      <c r="Q29" s="1114"/>
      <c r="R29" s="1114"/>
      <c r="S29" s="1114"/>
    </row>
    <row r="30" spans="1:19" ht="21" customHeight="1" x14ac:dyDescent="0.25">
      <c r="A30" s="621"/>
      <c r="C30" s="727"/>
      <c r="D30" s="1111"/>
      <c r="E30" s="1114"/>
      <c r="F30" s="1114"/>
      <c r="G30" s="1114"/>
      <c r="H30" s="1114"/>
      <c r="I30" s="1114"/>
      <c r="J30" s="1114"/>
      <c r="K30" s="1114"/>
      <c r="L30" s="1114"/>
      <c r="M30" s="1114"/>
      <c r="N30" s="1114"/>
      <c r="O30" s="1114"/>
      <c r="P30" s="1114"/>
      <c r="Q30" s="1114"/>
      <c r="R30" s="1114"/>
      <c r="S30" s="1114"/>
    </row>
    <row r="31" spans="1:19" ht="21" customHeight="1" x14ac:dyDescent="0.25">
      <c r="A31" s="621"/>
      <c r="C31" s="545"/>
      <c r="D31" s="1111"/>
      <c r="E31" s="731" t="s">
        <v>608</v>
      </c>
      <c r="F31" s="729"/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30"/>
      <c r="R31" s="729"/>
      <c r="S31" s="729"/>
    </row>
    <row r="32" spans="1:19" ht="21" customHeight="1" x14ac:dyDescent="0.25">
      <c r="A32" s="621"/>
      <c r="C32" s="545"/>
      <c r="D32" s="1111"/>
      <c r="E32" s="731" t="s">
        <v>609</v>
      </c>
      <c r="F32" s="729"/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30"/>
      <c r="R32" s="729"/>
      <c r="S32" s="729"/>
    </row>
    <row r="33" spans="1:19" ht="21" customHeight="1" x14ac:dyDescent="0.25">
      <c r="A33" s="621"/>
      <c r="C33" s="545"/>
      <c r="D33" s="1111"/>
      <c r="E33" s="731" t="s">
        <v>610</v>
      </c>
      <c r="F33" s="731"/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30"/>
      <c r="R33" s="729"/>
      <c r="S33" s="729"/>
    </row>
    <row r="34" spans="1:19" ht="21" customHeight="1" x14ac:dyDescent="0.25">
      <c r="A34" s="621"/>
      <c r="C34" s="545"/>
      <c r="D34" s="1111"/>
      <c r="E34" s="731"/>
      <c r="F34" s="731"/>
      <c r="G34" s="1115" t="s">
        <v>611</v>
      </c>
      <c r="H34" s="1115"/>
      <c r="I34" s="1115"/>
      <c r="J34" s="1115"/>
      <c r="K34" s="1115"/>
      <c r="L34" s="1115"/>
      <c r="M34" s="1115"/>
      <c r="N34" s="729"/>
      <c r="O34" s="729"/>
      <c r="P34" s="729"/>
      <c r="Q34" s="730"/>
      <c r="R34" s="729"/>
      <c r="S34" s="729"/>
    </row>
    <row r="35" spans="1:19" ht="21" customHeight="1" x14ac:dyDescent="0.25">
      <c r="A35" s="621"/>
      <c r="C35" s="545"/>
      <c r="D35" s="1111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</row>
    <row r="36" spans="1:19" ht="21" customHeight="1" x14ac:dyDescent="0.25">
      <c r="A36" s="621"/>
      <c r="C36" s="545"/>
      <c r="D36" s="1111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</row>
    <row r="37" spans="1:19" ht="21" customHeight="1" x14ac:dyDescent="0.25">
      <c r="A37" s="621"/>
      <c r="C37" s="545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</row>
    <row r="38" spans="1:19" ht="21" customHeight="1" x14ac:dyDescent="0.25">
      <c r="A38" s="621"/>
      <c r="C38" s="545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</row>
    <row r="39" spans="1:19" ht="21" customHeight="1" x14ac:dyDescent="0.25">
      <c r="A39" s="621"/>
      <c r="C39" s="545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</row>
    <row r="40" spans="1:19" ht="21" customHeight="1" x14ac:dyDescent="0.25">
      <c r="A40" s="621"/>
      <c r="C40" s="545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</row>
    <row r="41" spans="1:19" ht="21" customHeight="1" x14ac:dyDescent="0.25">
      <c r="A41" s="621"/>
      <c r="C41" s="545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</row>
    <row r="42" spans="1:19" ht="21" customHeight="1" x14ac:dyDescent="0.25">
      <c r="A42" s="621"/>
      <c r="C42" s="545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</row>
    <row r="43" spans="1:19" ht="21" customHeight="1" x14ac:dyDescent="0.25">
      <c r="A43" s="621"/>
      <c r="C43" s="545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</row>
    <row r="44" spans="1:19" ht="21" customHeight="1" x14ac:dyDescent="0.25">
      <c r="A44" s="621"/>
      <c r="C44" s="545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</row>
    <row r="45" spans="1:19" ht="21" customHeight="1" x14ac:dyDescent="0.25">
      <c r="A45" s="621"/>
      <c r="C45" s="545"/>
    </row>
    <row r="46" spans="1:19" ht="21" customHeight="1" x14ac:dyDescent="0.25">
      <c r="C46" s="57"/>
    </row>
    <row r="47" spans="1:19" ht="21" customHeight="1" x14ac:dyDescent="0.25">
      <c r="C47" s="57"/>
    </row>
    <row r="48" spans="1:19" ht="21" customHeight="1" x14ac:dyDescent="0.25">
      <c r="C48" s="57"/>
    </row>
    <row r="49" spans="3:4" ht="21" customHeight="1" x14ac:dyDescent="0.25">
      <c r="C49" s="57"/>
    </row>
    <row r="50" spans="3:4" ht="21" customHeight="1" x14ac:dyDescent="0.25">
      <c r="C50" s="57"/>
    </row>
    <row r="51" spans="3:4" ht="21" customHeight="1" x14ac:dyDescent="0.25">
      <c r="C51" s="57"/>
    </row>
    <row r="52" spans="3:4" ht="21" customHeight="1" x14ac:dyDescent="0.25">
      <c r="C52" s="57"/>
      <c r="D52" s="57"/>
    </row>
    <row r="53" spans="3:4" ht="21" customHeight="1" x14ac:dyDescent="0.25">
      <c r="C53" s="57"/>
      <c r="D53" s="57"/>
    </row>
    <row r="54" spans="3:4" ht="21" customHeight="1" x14ac:dyDescent="0.25">
      <c r="C54" s="57"/>
      <c r="D54" s="57"/>
    </row>
    <row r="55" spans="3:4" ht="21" customHeight="1" x14ac:dyDescent="0.25">
      <c r="C55" s="57"/>
      <c r="D55" s="57"/>
    </row>
    <row r="56" spans="3:4" ht="21" customHeight="1" x14ac:dyDescent="0.25">
      <c r="C56" s="57"/>
      <c r="D56" s="57"/>
    </row>
    <row r="57" spans="3:4" ht="21" customHeight="1" x14ac:dyDescent="0.25">
      <c r="C57" s="57"/>
      <c r="D57" s="57"/>
    </row>
    <row r="58" spans="3:4" ht="21" customHeight="1" x14ac:dyDescent="0.25">
      <c r="C58" s="57"/>
      <c r="D58" s="57"/>
    </row>
    <row r="59" spans="3:4" ht="21" customHeight="1" x14ac:dyDescent="0.25">
      <c r="C59" s="57"/>
      <c r="D59" s="57"/>
    </row>
    <row r="60" spans="3:4" ht="21" customHeight="1" x14ac:dyDescent="0.25">
      <c r="D60" s="57"/>
    </row>
    <row r="61" spans="3:4" ht="21" customHeight="1" x14ac:dyDescent="0.25">
      <c r="D61" s="57"/>
    </row>
    <row r="62" spans="3:4" ht="21" customHeight="1" x14ac:dyDescent="0.25">
      <c r="D62" s="57"/>
    </row>
    <row r="63" spans="3:4" ht="21" customHeight="1" x14ac:dyDescent="0.25">
      <c r="D63" s="57"/>
    </row>
    <row r="64" spans="3:4" ht="21" customHeight="1" x14ac:dyDescent="0.25">
      <c r="D64" s="57"/>
    </row>
    <row r="65" spans="4:4" ht="21" customHeight="1" x14ac:dyDescent="0.25">
      <c r="D65" s="57"/>
    </row>
  </sheetData>
  <mergeCells count="14">
    <mergeCell ref="A1:A2"/>
    <mergeCell ref="J3:O4"/>
    <mergeCell ref="P3:S4"/>
    <mergeCell ref="J5:S6"/>
    <mergeCell ref="J19:S22"/>
    <mergeCell ref="E20:I22"/>
    <mergeCell ref="E8:S11"/>
    <mergeCell ref="E13:S14"/>
    <mergeCell ref="D28:D36"/>
    <mergeCell ref="J24:S25"/>
    <mergeCell ref="E25:I27"/>
    <mergeCell ref="J26:S27"/>
    <mergeCell ref="E29:S30"/>
    <mergeCell ref="G34:M34"/>
  </mergeCells>
  <hyperlinks>
    <hyperlink ref="A6" location="Ação!A1" display="Ação" xr:uid="{00000000-0004-0000-3100-000000000000}"/>
    <hyperlink ref="A7" location="Resultado!A1" display="Resultado" xr:uid="{00000000-0004-0000-3100-000001000000}"/>
    <hyperlink ref="A3" location="Menu!A1" display="Início" xr:uid="{00000000-0004-0000-3100-000002000000}"/>
    <hyperlink ref="A5" location="Diagnostico!A1" display="Diagnóstico" xr:uid="{00000000-0004-0000-3100-000003000000}"/>
    <hyperlink ref="A9" location="Registrar!A1" display="Registrar" xr:uid="{00000000-0004-0000-3100-000004000000}"/>
    <hyperlink ref="A10" location="'Banco de Dados'!A1" display="Banco de dados" xr:uid="{00000000-0004-0000-3100-000005000000}"/>
    <hyperlink ref="A12" location="Ajustes!A1" display="Ajustes" xr:uid="{00000000-0004-0000-3100-000006000000}"/>
    <hyperlink ref="A14" location="Sobre!A1" display="Atualizar Planilha" xr:uid="{00000000-0004-0000-3100-000007000000}"/>
    <hyperlink ref="A13" location="'Ajuda-videos'!A1" display="Ajuda e créditos" xr:uid="{00000000-0004-0000-3100-000008000000}"/>
    <hyperlink ref="E20:I22" r:id="rId1" tooltip="Envie sugestões" display="CLIQUE AQUI PARA ENVIAR SUGESTÕES" xr:uid="{00000000-0004-0000-3100-000009000000}"/>
    <hyperlink ref="E25:I27" r:id="rId2" tooltip="Envie sugestões" display="CLIQUE AQUI PARA ENVIAR SUGESTÕES" xr:uid="{00000000-0004-0000-3100-00000A000000}"/>
    <hyperlink ref="Q15" location="GrupoCartões!A1" display="Clique aqui" xr:uid="{00000000-0004-0000-3100-00000B000000}"/>
    <hyperlink ref="Q16" location="GrupoReceitas!A1" display="Clique aqui" xr:uid="{00000000-0004-0000-3100-00000C000000}"/>
    <hyperlink ref="Q17" location="Registrar!A1" display="Clique aqui" xr:uid="{00000000-0004-0000-3100-00000D000000}"/>
    <hyperlink ref="C13:C14" r:id="rId3" tooltip="Víde explicativo do recurso" display="2.3 - Definir Metas" xr:uid="{00000000-0004-0000-3100-00000E000000}"/>
    <hyperlink ref="C27" r:id="rId4" tooltip="Víde explicativo do recurso" display="2.3 - Definir Metas" xr:uid="{00000000-0004-0000-3100-00000F000000}"/>
    <hyperlink ref="C21" r:id="rId5" tooltip="Vídeo explicativo do recurso" xr:uid="{00000000-0004-0000-3100-000010000000}"/>
    <hyperlink ref="C25" r:id="rId6" tooltip="Vídeo explicativo" xr:uid="{00000000-0004-0000-3100-000011000000}"/>
    <hyperlink ref="G34:M34" r:id="rId7" tooltip="Deixe seu voto e Ideias." display="Clique aqui para deixar suas Ideias, votar e sugerir melhorias." xr:uid="{00000000-0004-0000-3100-000012000000}"/>
  </hyperlinks>
  <pageMargins left="0.511811024" right="0.511811024" top="0.78740157499999996" bottom="0.78740157499999996" header="0.31496062000000002" footer="0.31496062000000002"/>
  <pageSetup paperSize="9" orientation="portrait" r:id="rId8"/>
  <drawing r:id="rId9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34"/>
  <dimension ref="A1:Q194"/>
  <sheetViews>
    <sheetView showGridLines="0" workbookViewId="0">
      <selection activeCell="A12" sqref="A12"/>
    </sheetView>
  </sheetViews>
  <sheetFormatPr defaultColWidth="8.85546875" defaultRowHeight="21" customHeight="1" x14ac:dyDescent="0.25"/>
  <cols>
    <col min="1" max="1" width="28" style="4" customWidth="1"/>
    <col min="2" max="2" width="1.7109375" customWidth="1"/>
    <col min="3" max="3" width="18.42578125" customWidth="1"/>
    <col min="14" max="14" width="18.5703125" bestFit="1" customWidth="1"/>
  </cols>
  <sheetData>
    <row r="1" spans="1:17" ht="21" customHeight="1" x14ac:dyDescent="0.25">
      <c r="A1" s="963"/>
      <c r="C1" s="1124" t="s">
        <v>459</v>
      </c>
      <c r="D1" s="1124"/>
      <c r="E1" s="1124"/>
      <c r="F1" s="1124"/>
      <c r="G1" s="1124"/>
      <c r="H1" s="1124"/>
      <c r="I1" s="1124"/>
      <c r="J1" s="1124"/>
      <c r="K1" s="1124"/>
      <c r="L1" s="1124"/>
      <c r="M1" s="1124"/>
      <c r="N1" s="1124"/>
      <c r="O1" s="1124"/>
      <c r="P1" s="1124"/>
      <c r="Q1" s="1124"/>
    </row>
    <row r="2" spans="1:17" ht="21" customHeight="1" x14ac:dyDescent="0.25">
      <c r="A2" s="964"/>
      <c r="C2" s="1124"/>
      <c r="D2" s="1124"/>
      <c r="E2" s="1124"/>
      <c r="F2" s="1124"/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</row>
    <row r="3" spans="1:17" ht="21" customHeight="1" x14ac:dyDescent="0.25">
      <c r="A3" s="606" t="s">
        <v>0</v>
      </c>
      <c r="C3" s="1124"/>
      <c r="D3" s="1124"/>
      <c r="E3" s="1124"/>
      <c r="F3" s="1124"/>
      <c r="G3" s="1124"/>
      <c r="H3" s="1124"/>
      <c r="I3" s="1124"/>
      <c r="J3" s="1124"/>
      <c r="K3" s="1124"/>
      <c r="L3" s="1124"/>
      <c r="M3" s="1124"/>
      <c r="N3" s="1124"/>
      <c r="O3" s="1124"/>
      <c r="P3" s="1124"/>
      <c r="Q3" s="1124"/>
    </row>
    <row r="4" spans="1:17" ht="21" customHeight="1" x14ac:dyDescent="0.25">
      <c r="A4" s="606"/>
      <c r="C4" s="1124"/>
      <c r="D4" s="1124"/>
      <c r="E4" s="1124"/>
      <c r="F4" s="1124"/>
      <c r="G4" s="1124"/>
      <c r="H4" s="1124"/>
      <c r="I4" s="1124"/>
      <c r="J4" s="1124"/>
      <c r="K4" s="1124"/>
      <c r="L4" s="1124"/>
      <c r="M4" s="1124"/>
      <c r="N4" s="1124"/>
      <c r="O4" s="1124"/>
      <c r="P4" s="1124"/>
      <c r="Q4" s="1124"/>
    </row>
    <row r="5" spans="1:17" ht="20.25" customHeight="1" x14ac:dyDescent="0.25">
      <c r="A5" s="606" t="s">
        <v>201</v>
      </c>
      <c r="C5" s="1124"/>
      <c r="D5" s="1124"/>
      <c r="E5" s="1124"/>
      <c r="F5" s="1124"/>
      <c r="G5" s="1124"/>
      <c r="H5" s="1124"/>
      <c r="I5" s="1124"/>
      <c r="J5" s="1124"/>
      <c r="K5" s="1124"/>
      <c r="L5" s="1124"/>
      <c r="M5" s="1124"/>
      <c r="N5" s="1124"/>
      <c r="O5" s="1124"/>
      <c r="P5" s="1124"/>
      <c r="Q5" s="1124"/>
    </row>
    <row r="6" spans="1:17" ht="21" customHeight="1" x14ac:dyDescent="0.25">
      <c r="A6" s="606" t="s">
        <v>198</v>
      </c>
      <c r="B6" s="10"/>
      <c r="C6" s="1124"/>
      <c r="D6" s="1124"/>
      <c r="E6" s="1124"/>
      <c r="F6" s="1124"/>
      <c r="G6" s="1124"/>
      <c r="H6" s="1124"/>
      <c r="I6" s="1124"/>
      <c r="J6" s="1124"/>
      <c r="K6" s="1124"/>
      <c r="L6" s="1124"/>
      <c r="M6" s="1124"/>
      <c r="N6" s="1124"/>
      <c r="O6" s="1124"/>
      <c r="P6" s="1124"/>
      <c r="Q6" s="1124"/>
    </row>
    <row r="7" spans="1:17" ht="21" customHeight="1" x14ac:dyDescent="0.3">
      <c r="A7" s="606" t="s">
        <v>199</v>
      </c>
      <c r="B7" s="10"/>
      <c r="C7" s="1126" t="s">
        <v>424</v>
      </c>
      <c r="D7" s="1126"/>
      <c r="E7" s="1126"/>
      <c r="F7" s="1126"/>
      <c r="G7" s="1126"/>
      <c r="H7" s="1126" t="s">
        <v>174</v>
      </c>
      <c r="I7" s="1126"/>
      <c r="J7" s="1126"/>
      <c r="K7" s="1126"/>
      <c r="L7" s="1126"/>
      <c r="M7" s="1126"/>
      <c r="N7" s="1126"/>
      <c r="O7" s="1126"/>
      <c r="P7" s="1126"/>
      <c r="Q7" s="1126"/>
    </row>
    <row r="8" spans="1:17" ht="21" customHeight="1" x14ac:dyDescent="0.25">
      <c r="A8" s="606"/>
      <c r="B8" s="10"/>
      <c r="C8" s="1133" t="s">
        <v>460</v>
      </c>
      <c r="D8" s="1134"/>
      <c r="E8" s="1134"/>
      <c r="F8" s="1134"/>
      <c r="G8" s="1135"/>
      <c r="H8" s="1125" t="s">
        <v>600</v>
      </c>
      <c r="I8" s="1125"/>
      <c r="J8" s="1125"/>
      <c r="K8" s="1125"/>
      <c r="L8" s="1125"/>
      <c r="M8" s="1125"/>
      <c r="N8" s="1125"/>
      <c r="O8" s="1125"/>
      <c r="P8" s="1125"/>
      <c r="Q8" s="1125"/>
    </row>
    <row r="9" spans="1:17" ht="21" customHeight="1" x14ac:dyDescent="0.25">
      <c r="A9" s="606" t="s">
        <v>208</v>
      </c>
      <c r="B9" s="10"/>
      <c r="C9" s="1136"/>
      <c r="D9" s="1137"/>
      <c r="E9" s="1137"/>
      <c r="F9" s="1137"/>
      <c r="G9" s="1138"/>
      <c r="H9" s="1125"/>
      <c r="I9" s="1125"/>
      <c r="J9" s="1125"/>
      <c r="K9" s="1125"/>
      <c r="L9" s="1125"/>
      <c r="M9" s="1125"/>
      <c r="N9" s="1125"/>
      <c r="O9" s="1125"/>
      <c r="P9" s="1125"/>
      <c r="Q9" s="1125"/>
    </row>
    <row r="10" spans="1:17" ht="21" customHeight="1" x14ac:dyDescent="0.25">
      <c r="A10" s="606" t="s">
        <v>205</v>
      </c>
      <c r="B10" s="10"/>
      <c r="C10" s="1139"/>
      <c r="D10" s="1140"/>
      <c r="E10" s="1140"/>
      <c r="F10" s="1140"/>
      <c r="G10" s="1141"/>
      <c r="H10" s="1127" t="s">
        <v>599</v>
      </c>
      <c r="I10" s="1128"/>
      <c r="J10" s="1128"/>
      <c r="K10" s="1128"/>
      <c r="L10" s="1128"/>
      <c r="M10" s="1128"/>
      <c r="N10" s="1128"/>
      <c r="O10" s="1128"/>
      <c r="P10" s="1128"/>
      <c r="Q10" s="1129"/>
    </row>
    <row r="11" spans="1:17" ht="21" customHeight="1" x14ac:dyDescent="0.25">
      <c r="A11" s="606"/>
      <c r="B11" s="10"/>
      <c r="C11" s="1142" t="s">
        <v>475</v>
      </c>
      <c r="D11" s="1143"/>
      <c r="E11" s="1143"/>
      <c r="F11" s="1143"/>
      <c r="G11" s="1144"/>
      <c r="H11" s="1130"/>
      <c r="I11" s="1131"/>
      <c r="J11" s="1131"/>
      <c r="K11" s="1131"/>
      <c r="L11" s="1131"/>
      <c r="M11" s="1131"/>
      <c r="N11" s="1131"/>
      <c r="O11" s="1131"/>
      <c r="P11" s="1131"/>
      <c r="Q11" s="1132"/>
    </row>
    <row r="12" spans="1:17" ht="21" customHeight="1" x14ac:dyDescent="0.25">
      <c r="A12" s="606" t="s">
        <v>200</v>
      </c>
      <c r="B12" s="10"/>
      <c r="C12" s="10"/>
      <c r="D12" s="10"/>
      <c r="E12" s="10"/>
      <c r="F12" s="10"/>
      <c r="G12" s="10"/>
      <c r="H12" s="10"/>
      <c r="J12" s="10"/>
      <c r="K12" s="10"/>
      <c r="L12" s="10"/>
      <c r="M12" s="10"/>
      <c r="N12" s="10"/>
      <c r="O12" s="10"/>
      <c r="P12" s="10"/>
      <c r="Q12" s="10"/>
    </row>
    <row r="13" spans="1:17" ht="21" customHeight="1" x14ac:dyDescent="0.25">
      <c r="A13" s="606" t="s">
        <v>202</v>
      </c>
      <c r="B13" s="10"/>
      <c r="C13" s="400"/>
      <c r="D13" s="316"/>
      <c r="E13" s="316"/>
      <c r="F13" s="316"/>
      <c r="G13" s="402" t="s">
        <v>469</v>
      </c>
      <c r="H13" s="318" t="s">
        <v>757</v>
      </c>
      <c r="I13" s="316"/>
      <c r="J13" s="316"/>
      <c r="K13" s="316"/>
      <c r="L13" s="316"/>
      <c r="M13" s="400"/>
      <c r="N13" s="400"/>
      <c r="O13" s="400"/>
      <c r="P13" s="400"/>
      <c r="Q13" s="400"/>
    </row>
    <row r="14" spans="1:17" ht="21" customHeight="1" x14ac:dyDescent="0.25">
      <c r="A14" s="548" t="s">
        <v>203</v>
      </c>
      <c r="B14" s="10"/>
      <c r="C14" s="401"/>
      <c r="D14" s="313"/>
      <c r="E14" s="313"/>
      <c r="F14" s="313"/>
      <c r="G14" s="403" t="s">
        <v>470</v>
      </c>
      <c r="H14" s="315" t="s">
        <v>758</v>
      </c>
      <c r="I14" s="313"/>
      <c r="J14" s="313"/>
      <c r="K14" s="313"/>
      <c r="L14" s="313"/>
      <c r="M14" s="401"/>
      <c r="N14" s="401"/>
      <c r="O14" s="401"/>
      <c r="P14" s="401"/>
      <c r="Q14" s="401"/>
    </row>
    <row r="15" spans="1:17" ht="21" customHeight="1" x14ac:dyDescent="0.25">
      <c r="A15" s="606"/>
      <c r="B15" s="10"/>
      <c r="C15" s="10"/>
      <c r="M15" s="10"/>
      <c r="N15" s="10"/>
      <c r="O15" s="10"/>
      <c r="P15" s="10"/>
      <c r="Q15" s="10"/>
    </row>
    <row r="16" spans="1:17" ht="21" hidden="1" customHeight="1" x14ac:dyDescent="0.3">
      <c r="A16" s="606"/>
      <c r="B16" s="10"/>
      <c r="C16" s="1122"/>
      <c r="D16" s="1122"/>
      <c r="E16" s="1122"/>
      <c r="F16" s="1122"/>
      <c r="G16" s="1122"/>
      <c r="H16" s="685"/>
      <c r="I16" s="685"/>
      <c r="J16" s="685"/>
      <c r="K16" s="685"/>
      <c r="L16" s="685"/>
      <c r="M16" s="686"/>
      <c r="N16" s="685"/>
      <c r="O16" s="685"/>
      <c r="P16" s="685"/>
      <c r="Q16" s="685"/>
    </row>
    <row r="17" spans="1:17" ht="21" hidden="1" customHeight="1" x14ac:dyDescent="0.25">
      <c r="A17" s="606"/>
      <c r="B17" s="10"/>
      <c r="C17" s="1122"/>
      <c r="D17" s="1122"/>
      <c r="E17" s="1122"/>
      <c r="F17" s="1122"/>
      <c r="G17" s="1122"/>
      <c r="H17" s="685"/>
      <c r="I17" s="685"/>
      <c r="J17" s="685"/>
      <c r="K17" s="685"/>
      <c r="L17" s="685"/>
      <c r="M17" s="685"/>
      <c r="N17" s="685"/>
      <c r="O17" s="685"/>
      <c r="P17" s="685"/>
      <c r="Q17" s="685"/>
    </row>
    <row r="18" spans="1:17" ht="21" hidden="1" customHeight="1" x14ac:dyDescent="0.25">
      <c r="A18" s="606"/>
      <c r="B18" s="10"/>
      <c r="C18" s="1122"/>
      <c r="D18" s="1122"/>
      <c r="E18" s="1122"/>
      <c r="F18" s="1122"/>
      <c r="G18" s="1122"/>
      <c r="H18" s="685"/>
      <c r="I18" s="685"/>
      <c r="J18" s="685"/>
      <c r="K18" s="685"/>
      <c r="L18" s="685"/>
      <c r="M18" s="685"/>
      <c r="N18" s="685"/>
      <c r="O18" s="685"/>
      <c r="P18" s="685"/>
      <c r="Q18" s="685"/>
    </row>
    <row r="19" spans="1:17" ht="21" hidden="1" customHeight="1" x14ac:dyDescent="0.25">
      <c r="A19" s="621"/>
      <c r="B19" s="10"/>
      <c r="C19" s="52"/>
    </row>
    <row r="20" spans="1:17" ht="21" customHeight="1" x14ac:dyDescent="0.25">
      <c r="A20" s="621"/>
      <c r="B20" s="10"/>
      <c r="C20" s="1123" t="s">
        <v>594</v>
      </c>
      <c r="D20" s="1123"/>
      <c r="E20" s="1123"/>
      <c r="F20" s="1123"/>
      <c r="G20" s="1123"/>
      <c r="H20" s="109"/>
      <c r="I20" s="109"/>
      <c r="J20" s="109"/>
      <c r="K20" s="109"/>
      <c r="L20" s="109"/>
      <c r="M20" s="109"/>
      <c r="N20" s="109"/>
      <c r="O20" s="1145" t="s">
        <v>489</v>
      </c>
      <c r="P20" s="1145"/>
      <c r="Q20" s="1145"/>
    </row>
    <row r="21" spans="1:17" ht="21" customHeight="1" x14ac:dyDescent="0.25">
      <c r="A21" s="621"/>
      <c r="B21" s="10"/>
      <c r="C21" s="1123"/>
      <c r="D21" s="1123"/>
      <c r="E21" s="1123"/>
      <c r="F21" s="1123"/>
      <c r="G21" s="1123"/>
      <c r="H21" s="108"/>
      <c r="I21" s="108"/>
      <c r="J21" s="108"/>
      <c r="K21" s="108"/>
      <c r="L21" s="108"/>
      <c r="M21" s="108"/>
      <c r="N21" s="108"/>
      <c r="O21" s="1145"/>
      <c r="P21" s="1145"/>
      <c r="Q21" s="1145"/>
    </row>
    <row r="22" spans="1:17" ht="21" customHeight="1" x14ac:dyDescent="0.25">
      <c r="A22" s="621"/>
      <c r="B22" s="10"/>
      <c r="C22" s="1123"/>
      <c r="D22" s="1123"/>
      <c r="E22" s="1123"/>
      <c r="F22" s="1123"/>
      <c r="G22" s="1123"/>
      <c r="H22" s="108"/>
      <c r="I22" s="108"/>
      <c r="J22" s="108"/>
      <c r="K22" s="108"/>
      <c r="L22" s="108"/>
      <c r="M22" s="108"/>
      <c r="N22" s="108"/>
      <c r="O22" s="1145"/>
      <c r="P22" s="1145"/>
      <c r="Q22" s="1145"/>
    </row>
    <row r="23" spans="1:17" ht="21" customHeight="1" x14ac:dyDescent="0.25">
      <c r="A23" s="621"/>
      <c r="B23" s="10"/>
      <c r="C23" s="52"/>
      <c r="P23" s="1121" t="s">
        <v>501</v>
      </c>
      <c r="Q23" s="1121"/>
    </row>
    <row r="24" spans="1:17" ht="21" customHeight="1" x14ac:dyDescent="0.25">
      <c r="A24" s="621"/>
      <c r="B24" s="10"/>
      <c r="C24" s="52"/>
    </row>
    <row r="25" spans="1:17" ht="21" customHeight="1" x14ac:dyDescent="0.4">
      <c r="A25" s="621"/>
      <c r="B25" s="10"/>
      <c r="C25" s="1148"/>
      <c r="D25" s="415" t="s">
        <v>476</v>
      </c>
      <c r="O25" s="1146" t="s">
        <v>598</v>
      </c>
      <c r="P25" s="1146"/>
      <c r="Q25" s="1146"/>
    </row>
    <row r="26" spans="1:17" ht="21" customHeight="1" x14ac:dyDescent="0.25">
      <c r="A26" s="621"/>
      <c r="B26" s="10"/>
      <c r="C26" s="1148"/>
      <c r="D26" s="413" t="s">
        <v>452</v>
      </c>
      <c r="E26" s="414" t="s">
        <v>477</v>
      </c>
      <c r="O26" s="1147" t="s">
        <v>458</v>
      </c>
      <c r="P26" s="1147"/>
      <c r="Q26" s="1147"/>
    </row>
    <row r="27" spans="1:17" ht="21" customHeight="1" x14ac:dyDescent="0.25">
      <c r="A27" s="621"/>
      <c r="B27" s="10"/>
      <c r="C27" s="1148"/>
      <c r="D27" s="413" t="s">
        <v>453</v>
      </c>
      <c r="E27" s="414" t="s">
        <v>478</v>
      </c>
    </row>
    <row r="28" spans="1:17" ht="21" customHeight="1" x14ac:dyDescent="0.25">
      <c r="A28" s="621"/>
      <c r="B28" s="10"/>
      <c r="C28" s="1148"/>
      <c r="D28" s="413" t="s">
        <v>454</v>
      </c>
      <c r="E28" s="414" t="s">
        <v>479</v>
      </c>
    </row>
    <row r="29" spans="1:17" ht="21" customHeight="1" x14ac:dyDescent="0.25">
      <c r="A29" s="621"/>
      <c r="B29" s="10"/>
      <c r="C29" s="1148"/>
      <c r="E29" s="412" t="s">
        <v>480</v>
      </c>
    </row>
    <row r="30" spans="1:17" ht="21" customHeight="1" x14ac:dyDescent="0.25">
      <c r="A30" s="6"/>
      <c r="C30" s="1148"/>
    </row>
    <row r="31" spans="1:17" ht="21" customHeight="1" x14ac:dyDescent="0.3">
      <c r="A31" s="6"/>
      <c r="B31" s="1111"/>
      <c r="C31" s="441" t="s">
        <v>499</v>
      </c>
      <c r="D31" s="442"/>
      <c r="E31" s="442"/>
      <c r="F31" s="442"/>
      <c r="G31" s="442"/>
      <c r="H31" s="442"/>
      <c r="I31" s="442"/>
      <c r="J31" s="442"/>
      <c r="K31" s="442"/>
      <c r="L31" s="442"/>
      <c r="M31" s="442"/>
      <c r="N31" s="442"/>
      <c r="O31" s="442"/>
      <c r="P31" s="442"/>
      <c r="Q31" s="442"/>
    </row>
    <row r="32" spans="1:17" ht="21" customHeight="1" x14ac:dyDescent="0.3">
      <c r="A32" s="6"/>
      <c r="B32" s="1111"/>
      <c r="C32" s="443" t="s">
        <v>500</v>
      </c>
      <c r="D32" s="444"/>
      <c r="E32" s="444" t="s">
        <v>15</v>
      </c>
      <c r="F32" s="444"/>
      <c r="G32" s="444"/>
      <c r="H32" s="444"/>
      <c r="I32" s="403"/>
      <c r="J32" s="444"/>
      <c r="K32" s="444"/>
      <c r="L32" s="444"/>
      <c r="M32" s="314" t="s">
        <v>502</v>
      </c>
      <c r="N32" s="447">
        <f>IFERROR(SUM((LARGE(C33:C46,1))-(SMALL(C33:C46,1))),"")</f>
        <v>3.8194443914107978E-4</v>
      </c>
      <c r="O32" s="444"/>
      <c r="P32" s="444"/>
      <c r="Q32" s="444"/>
    </row>
    <row r="33" spans="1:5" ht="21" customHeight="1" x14ac:dyDescent="0.25">
      <c r="A33" s="6"/>
      <c r="B33" s="1111"/>
      <c r="C33" s="445">
        <v>43588.66578703704</v>
      </c>
      <c r="E33" t="s">
        <v>503</v>
      </c>
    </row>
    <row r="34" spans="1:5" ht="21" customHeight="1" x14ac:dyDescent="0.25">
      <c r="A34" s="6"/>
      <c r="B34" s="1111"/>
      <c r="C34" s="445">
        <v>43588.666030092594</v>
      </c>
      <c r="E34" t="s">
        <v>745</v>
      </c>
    </row>
    <row r="35" spans="1:5" ht="21" customHeight="1" x14ac:dyDescent="0.25">
      <c r="A35" s="6"/>
      <c r="B35" s="1111"/>
      <c r="C35" s="445">
        <v>43588.66605324074</v>
      </c>
      <c r="E35" t="s">
        <v>746</v>
      </c>
    </row>
    <row r="36" spans="1:5" ht="21" customHeight="1" x14ac:dyDescent="0.25">
      <c r="A36" s="6"/>
      <c r="B36" s="1111"/>
      <c r="C36" s="445">
        <v>43588.666122685187</v>
      </c>
      <c r="E36" t="s">
        <v>747</v>
      </c>
    </row>
    <row r="37" spans="1:5" ht="21" customHeight="1" x14ac:dyDescent="0.25">
      <c r="A37" s="6"/>
      <c r="B37" s="1111"/>
      <c r="C37" s="445">
        <v>43588.666122685187</v>
      </c>
      <c r="E37" t="s">
        <v>748</v>
      </c>
    </row>
    <row r="38" spans="1:5" ht="21" customHeight="1" x14ac:dyDescent="0.25">
      <c r="B38" s="1111"/>
      <c r="C38" s="445">
        <v>43588.666134259256</v>
      </c>
      <c r="E38" t="s">
        <v>749</v>
      </c>
    </row>
    <row r="39" spans="1:5" ht="21" customHeight="1" x14ac:dyDescent="0.25">
      <c r="B39" s="1111"/>
      <c r="C39" s="445">
        <v>43588.666134259256</v>
      </c>
      <c r="E39" t="s">
        <v>750</v>
      </c>
    </row>
    <row r="40" spans="1:5" ht="21" customHeight="1" x14ac:dyDescent="0.25">
      <c r="B40" s="1111"/>
      <c r="C40" s="445">
        <v>43588.666145833333</v>
      </c>
      <c r="E40" t="s">
        <v>751</v>
      </c>
    </row>
    <row r="41" spans="1:5" ht="21" customHeight="1" x14ac:dyDescent="0.25">
      <c r="B41" s="1111"/>
      <c r="C41" s="445">
        <v>43588.66615740741</v>
      </c>
      <c r="E41" t="s">
        <v>752</v>
      </c>
    </row>
    <row r="42" spans="1:5" ht="21" customHeight="1" x14ac:dyDescent="0.25">
      <c r="B42" s="1111"/>
      <c r="C42" s="445">
        <v>43588.666168981479</v>
      </c>
      <c r="E42" t="s">
        <v>753</v>
      </c>
    </row>
    <row r="43" spans="1:5" ht="21" customHeight="1" x14ac:dyDescent="0.25">
      <c r="B43" s="1111"/>
      <c r="C43" s="445">
        <v>43588.666168981479</v>
      </c>
      <c r="E43" t="s">
        <v>754</v>
      </c>
    </row>
    <row r="44" spans="1:5" ht="21" customHeight="1" x14ac:dyDescent="0.25">
      <c r="C44" s="445">
        <v>43588.666168981479</v>
      </c>
      <c r="E44" t="s">
        <v>755</v>
      </c>
    </row>
    <row r="45" spans="1:5" ht="21" customHeight="1" x14ac:dyDescent="0.25">
      <c r="C45" s="445"/>
    </row>
    <row r="46" spans="1:5" ht="21" customHeight="1" x14ac:dyDescent="0.25">
      <c r="C46" s="445"/>
    </row>
    <row r="47" spans="1:5" ht="21" customHeight="1" x14ac:dyDescent="0.25">
      <c r="C47" s="445"/>
    </row>
    <row r="48" spans="1:5" ht="21" customHeight="1" x14ac:dyDescent="0.25">
      <c r="C48" s="52"/>
    </row>
    <row r="49" spans="3:3" ht="21" customHeight="1" x14ac:dyDescent="0.25">
      <c r="C49" s="52"/>
    </row>
    <row r="50" spans="3:3" ht="21" customHeight="1" x14ac:dyDescent="0.25">
      <c r="C50" s="52"/>
    </row>
    <row r="51" spans="3:3" ht="21" customHeight="1" x14ac:dyDescent="0.25">
      <c r="C51" s="52"/>
    </row>
    <row r="52" spans="3:3" ht="21" customHeight="1" x14ac:dyDescent="0.25">
      <c r="C52" s="52"/>
    </row>
    <row r="53" spans="3:3" ht="21" customHeight="1" x14ac:dyDescent="0.25">
      <c r="C53" s="52"/>
    </row>
    <row r="54" spans="3:3" ht="21" customHeight="1" x14ac:dyDescent="0.25">
      <c r="C54" s="52"/>
    </row>
    <row r="55" spans="3:3" ht="21" customHeight="1" x14ac:dyDescent="0.25">
      <c r="C55" s="52"/>
    </row>
    <row r="56" spans="3:3" ht="21" customHeight="1" x14ac:dyDescent="0.25">
      <c r="C56" s="52"/>
    </row>
    <row r="57" spans="3:3" ht="21" customHeight="1" x14ac:dyDescent="0.25">
      <c r="C57" s="52"/>
    </row>
    <row r="58" spans="3:3" ht="21" customHeight="1" x14ac:dyDescent="0.25">
      <c r="C58" s="52"/>
    </row>
    <row r="59" spans="3:3" ht="21" customHeight="1" x14ac:dyDescent="0.25">
      <c r="C59" s="52"/>
    </row>
    <row r="60" spans="3:3" ht="21" customHeight="1" x14ac:dyDescent="0.25">
      <c r="C60" s="52"/>
    </row>
    <row r="61" spans="3:3" ht="21" customHeight="1" x14ac:dyDescent="0.25">
      <c r="C61" s="52"/>
    </row>
    <row r="62" spans="3:3" ht="21" customHeight="1" x14ac:dyDescent="0.25">
      <c r="C62" s="52"/>
    </row>
    <row r="63" spans="3:3" ht="21" customHeight="1" x14ac:dyDescent="0.25">
      <c r="C63" s="52"/>
    </row>
    <row r="64" spans="3:3" ht="21" customHeight="1" x14ac:dyDescent="0.25">
      <c r="C64" s="52"/>
    </row>
    <row r="65" spans="3:3" ht="21" customHeight="1" x14ac:dyDescent="0.25">
      <c r="C65" s="52"/>
    </row>
    <row r="66" spans="3:3" ht="21" customHeight="1" x14ac:dyDescent="0.25">
      <c r="C66" s="52"/>
    </row>
    <row r="67" spans="3:3" ht="21" customHeight="1" x14ac:dyDescent="0.25">
      <c r="C67" s="52"/>
    </row>
    <row r="68" spans="3:3" ht="21" customHeight="1" x14ac:dyDescent="0.25">
      <c r="C68" s="52"/>
    </row>
    <row r="69" spans="3:3" ht="21" customHeight="1" x14ac:dyDescent="0.25">
      <c r="C69" s="52"/>
    </row>
    <row r="70" spans="3:3" ht="21" customHeight="1" x14ac:dyDescent="0.25">
      <c r="C70" s="52"/>
    </row>
    <row r="71" spans="3:3" ht="21" customHeight="1" x14ac:dyDescent="0.25">
      <c r="C71" s="52"/>
    </row>
    <row r="72" spans="3:3" ht="21" customHeight="1" x14ac:dyDescent="0.25">
      <c r="C72" s="52"/>
    </row>
    <row r="73" spans="3:3" ht="21" customHeight="1" x14ac:dyDescent="0.25">
      <c r="C73" s="52"/>
    </row>
    <row r="74" spans="3:3" ht="21" customHeight="1" x14ac:dyDescent="0.25">
      <c r="C74" s="52"/>
    </row>
    <row r="75" spans="3:3" ht="21" customHeight="1" x14ac:dyDescent="0.25">
      <c r="C75" s="52"/>
    </row>
    <row r="76" spans="3:3" ht="21" customHeight="1" x14ac:dyDescent="0.25">
      <c r="C76" s="52"/>
    </row>
    <row r="77" spans="3:3" ht="21" customHeight="1" x14ac:dyDescent="0.25">
      <c r="C77" s="52"/>
    </row>
    <row r="78" spans="3:3" ht="21" customHeight="1" x14ac:dyDescent="0.25">
      <c r="C78" s="52"/>
    </row>
    <row r="79" spans="3:3" ht="21" customHeight="1" x14ac:dyDescent="0.25">
      <c r="C79" s="52"/>
    </row>
    <row r="80" spans="3:3" ht="21" customHeight="1" x14ac:dyDescent="0.25">
      <c r="C80" s="52"/>
    </row>
    <row r="81" spans="3:3" ht="21" customHeight="1" x14ac:dyDescent="0.25">
      <c r="C81" s="52"/>
    </row>
    <row r="82" spans="3:3" ht="21" customHeight="1" x14ac:dyDescent="0.25">
      <c r="C82" s="52"/>
    </row>
    <row r="83" spans="3:3" ht="21" customHeight="1" x14ac:dyDescent="0.25">
      <c r="C83" s="52"/>
    </row>
    <row r="84" spans="3:3" ht="21" customHeight="1" x14ac:dyDescent="0.25">
      <c r="C84" s="52"/>
    </row>
    <row r="85" spans="3:3" ht="21" customHeight="1" x14ac:dyDescent="0.25">
      <c r="C85" s="52"/>
    </row>
    <row r="86" spans="3:3" ht="21" customHeight="1" x14ac:dyDescent="0.25">
      <c r="C86" s="52"/>
    </row>
    <row r="87" spans="3:3" ht="21" customHeight="1" x14ac:dyDescent="0.25">
      <c r="C87" s="52"/>
    </row>
    <row r="88" spans="3:3" ht="21" customHeight="1" x14ac:dyDescent="0.25">
      <c r="C88" s="52"/>
    </row>
    <row r="89" spans="3:3" ht="21" customHeight="1" x14ac:dyDescent="0.25">
      <c r="C89" s="52"/>
    </row>
    <row r="90" spans="3:3" ht="21" customHeight="1" x14ac:dyDescent="0.25">
      <c r="C90" s="52"/>
    </row>
    <row r="91" spans="3:3" ht="21" customHeight="1" x14ac:dyDescent="0.25">
      <c r="C91" s="52"/>
    </row>
    <row r="92" spans="3:3" ht="21" customHeight="1" x14ac:dyDescent="0.25">
      <c r="C92" s="52"/>
    </row>
    <row r="93" spans="3:3" ht="21" customHeight="1" x14ac:dyDescent="0.25">
      <c r="C93" s="52"/>
    </row>
    <row r="94" spans="3:3" ht="21" customHeight="1" x14ac:dyDescent="0.25">
      <c r="C94" s="52"/>
    </row>
    <row r="95" spans="3:3" ht="21" customHeight="1" x14ac:dyDescent="0.25">
      <c r="C95" s="52"/>
    </row>
    <row r="96" spans="3:3" ht="21" customHeight="1" x14ac:dyDescent="0.25">
      <c r="C96" s="52"/>
    </row>
    <row r="97" spans="3:3" ht="21" customHeight="1" x14ac:dyDescent="0.25">
      <c r="C97" s="52"/>
    </row>
    <row r="98" spans="3:3" ht="21" customHeight="1" x14ac:dyDescent="0.25">
      <c r="C98" s="52"/>
    </row>
    <row r="99" spans="3:3" ht="21" customHeight="1" x14ac:dyDescent="0.25">
      <c r="C99" s="52"/>
    </row>
    <row r="100" spans="3:3" ht="21" customHeight="1" x14ac:dyDescent="0.25">
      <c r="C100" s="52"/>
    </row>
    <row r="101" spans="3:3" ht="21" customHeight="1" x14ac:dyDescent="0.25">
      <c r="C101" s="52"/>
    </row>
    <row r="102" spans="3:3" ht="21" customHeight="1" x14ac:dyDescent="0.25">
      <c r="C102" s="52"/>
    </row>
    <row r="103" spans="3:3" ht="21" customHeight="1" x14ac:dyDescent="0.25">
      <c r="C103" s="52"/>
    </row>
    <row r="104" spans="3:3" ht="21" customHeight="1" x14ac:dyDescent="0.25">
      <c r="C104" s="52"/>
    </row>
    <row r="105" spans="3:3" ht="21" customHeight="1" x14ac:dyDescent="0.25">
      <c r="C105" s="52"/>
    </row>
    <row r="106" spans="3:3" ht="21" customHeight="1" x14ac:dyDescent="0.25">
      <c r="C106" s="52"/>
    </row>
    <row r="107" spans="3:3" ht="21" customHeight="1" x14ac:dyDescent="0.25">
      <c r="C107" s="52"/>
    </row>
    <row r="108" spans="3:3" ht="21" customHeight="1" x14ac:dyDescent="0.25">
      <c r="C108" s="52"/>
    </row>
    <row r="109" spans="3:3" ht="21" customHeight="1" x14ac:dyDescent="0.25">
      <c r="C109" s="52"/>
    </row>
    <row r="110" spans="3:3" ht="21" customHeight="1" x14ac:dyDescent="0.25">
      <c r="C110" s="52"/>
    </row>
    <row r="111" spans="3:3" ht="21" customHeight="1" x14ac:dyDescent="0.25">
      <c r="C111" s="52"/>
    </row>
    <row r="112" spans="3:3" ht="21" customHeight="1" x14ac:dyDescent="0.25">
      <c r="C112" s="52"/>
    </row>
    <row r="113" spans="3:3" ht="21" customHeight="1" x14ac:dyDescent="0.25">
      <c r="C113" s="52"/>
    </row>
    <row r="114" spans="3:3" ht="21" customHeight="1" x14ac:dyDescent="0.25">
      <c r="C114" s="52"/>
    </row>
    <row r="115" spans="3:3" ht="21" customHeight="1" x14ac:dyDescent="0.25">
      <c r="C115" s="52"/>
    </row>
    <row r="116" spans="3:3" ht="21" customHeight="1" x14ac:dyDescent="0.25">
      <c r="C116" s="52"/>
    </row>
    <row r="117" spans="3:3" ht="21" customHeight="1" x14ac:dyDescent="0.25">
      <c r="C117" s="52"/>
    </row>
    <row r="118" spans="3:3" ht="21" customHeight="1" x14ac:dyDescent="0.25">
      <c r="C118" s="52"/>
    </row>
    <row r="119" spans="3:3" ht="21" customHeight="1" x14ac:dyDescent="0.25">
      <c r="C119" s="52"/>
    </row>
    <row r="120" spans="3:3" ht="21" customHeight="1" x14ac:dyDescent="0.25">
      <c r="C120" s="52"/>
    </row>
    <row r="121" spans="3:3" ht="21" customHeight="1" x14ac:dyDescent="0.25">
      <c r="C121" s="52"/>
    </row>
    <row r="122" spans="3:3" ht="21" customHeight="1" x14ac:dyDescent="0.25">
      <c r="C122" s="52"/>
    </row>
    <row r="123" spans="3:3" ht="21" customHeight="1" x14ac:dyDescent="0.25">
      <c r="C123" s="52"/>
    </row>
    <row r="124" spans="3:3" ht="21" customHeight="1" x14ac:dyDescent="0.25">
      <c r="C124" s="52"/>
    </row>
    <row r="125" spans="3:3" ht="21" customHeight="1" x14ac:dyDescent="0.25">
      <c r="C125" s="52"/>
    </row>
    <row r="126" spans="3:3" ht="21" customHeight="1" x14ac:dyDescent="0.25">
      <c r="C126" s="52"/>
    </row>
    <row r="127" spans="3:3" ht="21" customHeight="1" x14ac:dyDescent="0.25">
      <c r="C127" s="52"/>
    </row>
    <row r="128" spans="3:3" ht="21" customHeight="1" x14ac:dyDescent="0.25">
      <c r="C128" s="52"/>
    </row>
    <row r="129" spans="3:3" ht="21" customHeight="1" x14ac:dyDescent="0.25">
      <c r="C129" s="52"/>
    </row>
    <row r="130" spans="3:3" ht="21" customHeight="1" x14ac:dyDescent="0.25">
      <c r="C130" s="52"/>
    </row>
    <row r="131" spans="3:3" ht="21" customHeight="1" x14ac:dyDescent="0.25">
      <c r="C131" s="52"/>
    </row>
    <row r="132" spans="3:3" ht="21" customHeight="1" x14ac:dyDescent="0.25">
      <c r="C132" s="52"/>
    </row>
    <row r="133" spans="3:3" ht="21" customHeight="1" x14ac:dyDescent="0.25">
      <c r="C133" s="52"/>
    </row>
    <row r="134" spans="3:3" ht="21" customHeight="1" x14ac:dyDescent="0.25">
      <c r="C134" s="52"/>
    </row>
    <row r="135" spans="3:3" ht="21" customHeight="1" x14ac:dyDescent="0.25">
      <c r="C135" s="52"/>
    </row>
    <row r="136" spans="3:3" ht="21" customHeight="1" x14ac:dyDescent="0.25">
      <c r="C136" s="52"/>
    </row>
    <row r="137" spans="3:3" ht="21" customHeight="1" x14ac:dyDescent="0.25">
      <c r="C137" s="52"/>
    </row>
    <row r="138" spans="3:3" ht="21" customHeight="1" x14ac:dyDescent="0.25">
      <c r="C138" s="52"/>
    </row>
    <row r="139" spans="3:3" ht="21" customHeight="1" x14ac:dyDescent="0.25">
      <c r="C139" s="52"/>
    </row>
    <row r="140" spans="3:3" ht="21" customHeight="1" x14ac:dyDescent="0.25">
      <c r="C140" s="52"/>
    </row>
    <row r="141" spans="3:3" ht="21" customHeight="1" x14ac:dyDescent="0.25">
      <c r="C141" s="52"/>
    </row>
    <row r="142" spans="3:3" ht="21" customHeight="1" x14ac:dyDescent="0.25">
      <c r="C142" s="52"/>
    </row>
    <row r="143" spans="3:3" ht="21" customHeight="1" x14ac:dyDescent="0.25">
      <c r="C143" s="52"/>
    </row>
    <row r="144" spans="3:3" ht="21" customHeight="1" x14ac:dyDescent="0.25">
      <c r="C144" s="52"/>
    </row>
    <row r="145" spans="3:3" ht="21" customHeight="1" x14ac:dyDescent="0.25">
      <c r="C145" s="52"/>
    </row>
    <row r="146" spans="3:3" ht="21" customHeight="1" x14ac:dyDescent="0.25">
      <c r="C146" s="52"/>
    </row>
    <row r="147" spans="3:3" ht="21" customHeight="1" x14ac:dyDescent="0.25">
      <c r="C147" s="52"/>
    </row>
    <row r="148" spans="3:3" ht="21" customHeight="1" x14ac:dyDescent="0.25">
      <c r="C148" s="52"/>
    </row>
    <row r="149" spans="3:3" ht="21" customHeight="1" x14ac:dyDescent="0.25">
      <c r="C149" s="52"/>
    </row>
    <row r="150" spans="3:3" ht="21" customHeight="1" x14ac:dyDescent="0.25">
      <c r="C150" s="52"/>
    </row>
    <row r="151" spans="3:3" ht="21" customHeight="1" x14ac:dyDescent="0.25">
      <c r="C151" s="52"/>
    </row>
    <row r="152" spans="3:3" ht="21" customHeight="1" x14ac:dyDescent="0.25">
      <c r="C152" s="52"/>
    </row>
    <row r="153" spans="3:3" ht="21" customHeight="1" x14ac:dyDescent="0.25">
      <c r="C153" s="52"/>
    </row>
    <row r="154" spans="3:3" ht="21" customHeight="1" x14ac:dyDescent="0.25">
      <c r="C154" s="52"/>
    </row>
    <row r="155" spans="3:3" ht="21" customHeight="1" x14ac:dyDescent="0.25">
      <c r="C155" s="52"/>
    </row>
    <row r="156" spans="3:3" ht="21" customHeight="1" x14ac:dyDescent="0.25">
      <c r="C156" s="52"/>
    </row>
    <row r="157" spans="3:3" ht="21" customHeight="1" x14ac:dyDescent="0.25">
      <c r="C157" s="52"/>
    </row>
    <row r="158" spans="3:3" ht="21" customHeight="1" x14ac:dyDescent="0.25">
      <c r="C158" s="52"/>
    </row>
    <row r="159" spans="3:3" ht="21" customHeight="1" x14ac:dyDescent="0.25">
      <c r="C159" s="52"/>
    </row>
    <row r="160" spans="3:3" ht="21" customHeight="1" x14ac:dyDescent="0.25">
      <c r="C160" s="52"/>
    </row>
    <row r="161" spans="3:3" ht="21" customHeight="1" x14ac:dyDescent="0.25">
      <c r="C161" s="52"/>
    </row>
    <row r="162" spans="3:3" ht="21" customHeight="1" x14ac:dyDescent="0.25">
      <c r="C162" s="52"/>
    </row>
    <row r="163" spans="3:3" ht="21" customHeight="1" x14ac:dyDescent="0.25">
      <c r="C163" s="52"/>
    </row>
    <row r="164" spans="3:3" ht="21" customHeight="1" x14ac:dyDescent="0.25">
      <c r="C164" s="52"/>
    </row>
    <row r="165" spans="3:3" ht="21" customHeight="1" x14ac:dyDescent="0.25">
      <c r="C165" s="52"/>
    </row>
    <row r="166" spans="3:3" ht="21" customHeight="1" x14ac:dyDescent="0.25">
      <c r="C166" s="52"/>
    </row>
    <row r="167" spans="3:3" ht="21" customHeight="1" x14ac:dyDescent="0.25">
      <c r="C167" s="52"/>
    </row>
    <row r="168" spans="3:3" ht="21" customHeight="1" x14ac:dyDescent="0.25">
      <c r="C168" s="52"/>
    </row>
    <row r="169" spans="3:3" ht="21" customHeight="1" x14ac:dyDescent="0.25">
      <c r="C169" s="52"/>
    </row>
    <row r="170" spans="3:3" ht="21" customHeight="1" x14ac:dyDescent="0.25">
      <c r="C170" s="52"/>
    </row>
    <row r="171" spans="3:3" ht="21" customHeight="1" x14ac:dyDescent="0.25">
      <c r="C171" s="52"/>
    </row>
    <row r="172" spans="3:3" ht="21" customHeight="1" x14ac:dyDescent="0.25">
      <c r="C172" s="52"/>
    </row>
    <row r="173" spans="3:3" ht="21" customHeight="1" x14ac:dyDescent="0.25">
      <c r="C173" s="52"/>
    </row>
    <row r="174" spans="3:3" ht="21" customHeight="1" x14ac:dyDescent="0.25">
      <c r="C174" s="52"/>
    </row>
    <row r="175" spans="3:3" ht="21" customHeight="1" x14ac:dyDescent="0.25">
      <c r="C175" s="52"/>
    </row>
    <row r="176" spans="3:3" ht="21" customHeight="1" x14ac:dyDescent="0.25">
      <c r="C176" s="52"/>
    </row>
    <row r="177" spans="3:3" ht="21" customHeight="1" x14ac:dyDescent="0.25">
      <c r="C177" s="52"/>
    </row>
    <row r="178" spans="3:3" ht="21" customHeight="1" x14ac:dyDescent="0.25">
      <c r="C178" s="52"/>
    </row>
    <row r="179" spans="3:3" ht="21" customHeight="1" x14ac:dyDescent="0.25">
      <c r="C179" s="52"/>
    </row>
    <row r="180" spans="3:3" ht="21" customHeight="1" x14ac:dyDescent="0.25">
      <c r="C180" s="52"/>
    </row>
    <row r="181" spans="3:3" ht="21" customHeight="1" x14ac:dyDescent="0.25">
      <c r="C181" s="52"/>
    </row>
    <row r="182" spans="3:3" ht="21" customHeight="1" x14ac:dyDescent="0.25">
      <c r="C182" s="52"/>
    </row>
    <row r="183" spans="3:3" ht="21" customHeight="1" x14ac:dyDescent="0.25">
      <c r="C183" s="52"/>
    </row>
    <row r="184" spans="3:3" ht="21" customHeight="1" x14ac:dyDescent="0.25">
      <c r="C184" s="52"/>
    </row>
    <row r="185" spans="3:3" ht="21" customHeight="1" x14ac:dyDescent="0.25">
      <c r="C185" s="52"/>
    </row>
    <row r="186" spans="3:3" ht="21" customHeight="1" x14ac:dyDescent="0.25">
      <c r="C186" s="52"/>
    </row>
    <row r="187" spans="3:3" ht="21" customHeight="1" x14ac:dyDescent="0.25">
      <c r="C187" s="52"/>
    </row>
    <row r="188" spans="3:3" ht="21" customHeight="1" x14ac:dyDescent="0.25">
      <c r="C188" s="52"/>
    </row>
    <row r="189" spans="3:3" ht="21" customHeight="1" x14ac:dyDescent="0.25">
      <c r="C189" s="52"/>
    </row>
    <row r="190" spans="3:3" ht="21" customHeight="1" x14ac:dyDescent="0.25">
      <c r="C190" s="52"/>
    </row>
    <row r="191" spans="3:3" ht="21" customHeight="1" x14ac:dyDescent="0.25">
      <c r="C191" s="52"/>
    </row>
    <row r="192" spans="3:3" ht="21" customHeight="1" x14ac:dyDescent="0.25">
      <c r="C192" s="52"/>
    </row>
    <row r="193" spans="3:3" ht="21" customHeight="1" x14ac:dyDescent="0.25">
      <c r="C193" s="52"/>
    </row>
    <row r="194" spans="3:3" ht="21" customHeight="1" x14ac:dyDescent="0.25">
      <c r="C194" s="52"/>
    </row>
  </sheetData>
  <sheetProtection sheet="1" objects="1" scenarios="1"/>
  <mergeCells count="16">
    <mergeCell ref="B31:B43"/>
    <mergeCell ref="P23:Q23"/>
    <mergeCell ref="C16:G18"/>
    <mergeCell ref="C20:G22"/>
    <mergeCell ref="A1:A2"/>
    <mergeCell ref="C1:Q6"/>
    <mergeCell ref="H8:Q9"/>
    <mergeCell ref="C7:G7"/>
    <mergeCell ref="H7:Q7"/>
    <mergeCell ref="H10:Q11"/>
    <mergeCell ref="C8:G10"/>
    <mergeCell ref="C11:G11"/>
    <mergeCell ref="O20:Q22"/>
    <mergeCell ref="O25:Q25"/>
    <mergeCell ref="O26:Q26"/>
    <mergeCell ref="C25:C30"/>
  </mergeCells>
  <hyperlinks>
    <hyperlink ref="A6" location="Ação!A1" display="Ação" xr:uid="{00000000-0004-0000-3200-000000000000}"/>
    <hyperlink ref="A7" location="Resultado!A1" display="Resultado" xr:uid="{00000000-0004-0000-3200-000001000000}"/>
    <hyperlink ref="A3" location="Menu!A1" display="Início" xr:uid="{00000000-0004-0000-3200-000002000000}"/>
    <hyperlink ref="A5" location="Diagnostico!A1" display="Diagnóstico" xr:uid="{00000000-0004-0000-3200-000003000000}"/>
    <hyperlink ref="A9" location="Registrar!A1" display="Registrar" xr:uid="{00000000-0004-0000-3200-000004000000}"/>
    <hyperlink ref="A10" location="'Banco de Dados'!A1" display="Banco de dados" xr:uid="{00000000-0004-0000-3200-000005000000}"/>
    <hyperlink ref="A12" location="Ajustes!A1" display="Ajustes" xr:uid="{00000000-0004-0000-3200-000006000000}"/>
    <hyperlink ref="A14" location="Sobre!A1" display="Atualizar Planilha" xr:uid="{00000000-0004-0000-3200-000007000000}"/>
    <hyperlink ref="A13" location="'Ajuda-videos'!A1" display="Ajuda e créditos" xr:uid="{00000000-0004-0000-3200-000008000000}"/>
    <hyperlink ref="H10:P10" r:id="rId1" display="CONFIRA AS ATUALIZAÇÕES PUBLICADAS PARA ESSA PLANILHA" xr:uid="{00000000-0004-0000-3200-000009000000}"/>
    <hyperlink ref="C11:G11" location="Sobre!C30" display="Como usar?" xr:uid="{00000000-0004-0000-3200-00000A000000}"/>
    <hyperlink ref="P23:Q23" location="Sobre!B37" display="Ver relatório" xr:uid="{00000000-0004-0000-3200-00000B000000}"/>
    <hyperlink ref="O25:Q26" r:id="rId2" display="VÍDEO DE AJUDA" xr:uid="{00000000-0004-0000-3200-00000C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2" r:id="rId6" name="Botão 2">
              <controlPr defaultSize="0" print="0" autoFill="0" autoPict="0" macro="[0]!ImportarV12">
                <anchor moveWithCells="1" sizeWithCells="1">
                  <from>
                    <xdr:col>7</xdr:col>
                    <xdr:colOff>171450</xdr:colOff>
                    <xdr:row>19</xdr:row>
                    <xdr:rowOff>171450</xdr:rowOff>
                  </from>
                  <to>
                    <xdr:col>13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6"/>
  <dimension ref="A1:S38"/>
  <sheetViews>
    <sheetView showGridLines="0" workbookViewId="0">
      <pane xSplit="3" topLeftCell="D1" activePane="topRight" state="frozen"/>
      <selection activeCell="A4" sqref="A4"/>
      <selection pane="topRight" activeCell="I10" sqref="I10:I24"/>
    </sheetView>
  </sheetViews>
  <sheetFormatPr defaultColWidth="0" defaultRowHeight="21" customHeight="1" zeroHeight="1" x14ac:dyDescent="0.25"/>
  <cols>
    <col min="1" max="1" width="28" style="4" customWidth="1"/>
    <col min="2" max="2" width="1.7109375" style="1" hidden="1" customWidth="1"/>
    <col min="3" max="3" width="1.7109375" hidden="1" customWidth="1"/>
    <col min="4" max="4" width="2.28515625" customWidth="1"/>
    <col min="5" max="5" width="30.7109375" customWidth="1"/>
    <col min="6" max="6" width="3.7109375" customWidth="1"/>
    <col min="7" max="7" width="30.7109375" customWidth="1"/>
    <col min="8" max="8" width="3.7109375" customWidth="1"/>
    <col min="9" max="9" width="30.7109375" customWidth="1"/>
    <col min="10" max="10" width="9.140625" customWidth="1"/>
    <col min="11" max="11" width="31.7109375" customWidth="1"/>
    <col min="12" max="12" width="9.140625" customWidth="1"/>
    <col min="13" max="19" width="0" hidden="1" customWidth="1"/>
    <col min="20" max="16384" width="9.140625" hidden="1"/>
  </cols>
  <sheetData>
    <row r="1" spans="1:19" ht="6.75" hidden="1" customHeight="1" x14ac:dyDescent="0.25">
      <c r="B1"/>
    </row>
    <row r="2" spans="1:19" s="1" customFormat="1" ht="8.1" hidden="1" customHeight="1" x14ac:dyDescent="0.25">
      <c r="A2" s="5"/>
    </row>
    <row r="3" spans="1:19" ht="6" hidden="1" customHeight="1" x14ac:dyDescent="0.25">
      <c r="A3" s="3"/>
    </row>
    <row r="4" spans="1:19" ht="21" customHeight="1" x14ac:dyDescent="0.35">
      <c r="A4" s="963"/>
      <c r="D4" s="111" t="s">
        <v>378</v>
      </c>
      <c r="G4" s="22"/>
      <c r="H4" s="22"/>
      <c r="J4" s="10"/>
      <c r="M4" s="2"/>
      <c r="N4" s="2"/>
      <c r="O4" s="2"/>
      <c r="P4" s="2"/>
      <c r="Q4" s="2"/>
      <c r="R4" s="2"/>
      <c r="S4" s="2"/>
    </row>
    <row r="5" spans="1:19" ht="21" customHeight="1" x14ac:dyDescent="0.25">
      <c r="A5" s="964"/>
      <c r="D5" s="1"/>
      <c r="E5" s="1"/>
      <c r="F5" s="5" t="s">
        <v>400</v>
      </c>
      <c r="G5" s="1"/>
      <c r="H5" s="1"/>
      <c r="I5" s="1"/>
      <c r="J5" s="1"/>
      <c r="K5" s="1"/>
      <c r="L5" s="1"/>
      <c r="M5" s="2"/>
      <c r="N5" s="2"/>
      <c r="O5" s="2"/>
      <c r="P5" s="2"/>
      <c r="Q5" s="2"/>
      <c r="R5" s="2"/>
      <c r="S5" s="2"/>
    </row>
    <row r="6" spans="1:19" ht="21" customHeight="1" x14ac:dyDescent="0.25">
      <c r="A6" s="606" t="s">
        <v>0</v>
      </c>
      <c r="M6" s="2"/>
      <c r="N6" s="2"/>
      <c r="O6" s="2"/>
      <c r="P6" s="2"/>
      <c r="Q6" s="2"/>
      <c r="R6" s="2"/>
      <c r="S6" s="2"/>
    </row>
    <row r="7" spans="1:19" ht="21" customHeight="1" x14ac:dyDescent="0.25">
      <c r="A7" s="606"/>
      <c r="M7" s="2"/>
      <c r="N7" s="2"/>
      <c r="O7" s="2"/>
      <c r="P7" s="2"/>
      <c r="Q7" s="2"/>
      <c r="R7" s="2"/>
      <c r="S7" s="2"/>
    </row>
    <row r="8" spans="1:19" ht="21" customHeight="1" x14ac:dyDescent="0.25">
      <c r="A8" s="606" t="s">
        <v>201</v>
      </c>
    </row>
    <row r="9" spans="1:19" ht="21" customHeight="1" x14ac:dyDescent="0.25">
      <c r="A9" s="606" t="s">
        <v>198</v>
      </c>
      <c r="D9" s="10"/>
      <c r="E9" s="344" t="s">
        <v>1</v>
      </c>
      <c r="F9" s="10"/>
      <c r="G9" s="344" t="s">
        <v>2</v>
      </c>
      <c r="H9" s="10"/>
      <c r="I9" s="344" t="s">
        <v>4</v>
      </c>
      <c r="J9" s="10"/>
      <c r="K9" s="10"/>
      <c r="L9" s="10"/>
      <c r="M9" s="11"/>
      <c r="N9" s="11"/>
      <c r="O9" s="11"/>
      <c r="P9" s="11"/>
    </row>
    <row r="10" spans="1:19" ht="21" customHeight="1" x14ac:dyDescent="0.25">
      <c r="A10" s="606" t="s">
        <v>199</v>
      </c>
      <c r="D10" s="10"/>
      <c r="E10" s="342" t="s">
        <v>759</v>
      </c>
      <c r="F10" s="342"/>
      <c r="G10" s="342" t="s">
        <v>766</v>
      </c>
      <c r="H10" s="342"/>
      <c r="I10" s="342" t="s">
        <v>685</v>
      </c>
      <c r="J10" s="10"/>
      <c r="K10" s="10"/>
      <c r="L10" s="10"/>
      <c r="M10" s="11"/>
      <c r="N10" s="11"/>
      <c r="O10" s="11"/>
      <c r="P10" s="11"/>
    </row>
    <row r="11" spans="1:19" ht="21" customHeight="1" x14ac:dyDescent="0.25">
      <c r="A11" s="606"/>
      <c r="D11" s="10"/>
      <c r="E11" s="342" t="s">
        <v>176</v>
      </c>
      <c r="F11" s="342"/>
      <c r="G11" s="342" t="s">
        <v>767</v>
      </c>
      <c r="H11" s="342"/>
      <c r="I11" s="342" t="s">
        <v>770</v>
      </c>
      <c r="J11" s="10"/>
      <c r="K11" s="10"/>
      <c r="L11" s="10"/>
      <c r="M11" s="11"/>
      <c r="N11" s="11"/>
      <c r="O11" s="11"/>
      <c r="P11" s="11"/>
    </row>
    <row r="12" spans="1:19" ht="21" customHeight="1" x14ac:dyDescent="0.25">
      <c r="A12" s="606" t="s">
        <v>208</v>
      </c>
      <c r="D12" s="10"/>
      <c r="E12" s="342" t="s">
        <v>760</v>
      </c>
      <c r="F12" s="342"/>
      <c r="G12" s="342" t="s">
        <v>768</v>
      </c>
      <c r="H12" s="342"/>
      <c r="I12" s="342" t="s">
        <v>771</v>
      </c>
      <c r="J12" s="10"/>
      <c r="K12" s="10"/>
      <c r="L12" s="10"/>
      <c r="M12" s="11"/>
      <c r="N12" s="11"/>
      <c r="O12" s="11"/>
      <c r="P12" s="11"/>
    </row>
    <row r="13" spans="1:19" ht="21" customHeight="1" x14ac:dyDescent="0.25">
      <c r="A13" s="606" t="s">
        <v>205</v>
      </c>
      <c r="D13" s="10"/>
      <c r="E13" s="342" t="s">
        <v>761</v>
      </c>
      <c r="F13" s="342"/>
      <c r="G13" s="342" t="s">
        <v>769</v>
      </c>
      <c r="H13" s="342"/>
      <c r="I13" s="342" t="s">
        <v>177</v>
      </c>
      <c r="J13" s="10"/>
      <c r="K13" s="10"/>
      <c r="L13" s="10"/>
      <c r="M13" s="11"/>
      <c r="N13" s="11"/>
      <c r="O13" s="11"/>
      <c r="P13" s="11"/>
    </row>
    <row r="14" spans="1:19" ht="21" customHeight="1" x14ac:dyDescent="0.25">
      <c r="A14" s="606"/>
      <c r="D14" s="10"/>
      <c r="E14" s="342" t="s">
        <v>762</v>
      </c>
      <c r="F14" s="342"/>
      <c r="G14" s="342" t="s">
        <v>177</v>
      </c>
      <c r="H14" s="342"/>
      <c r="I14" s="342" t="s">
        <v>3</v>
      </c>
      <c r="J14" s="10"/>
      <c r="K14" s="10"/>
      <c r="L14" s="10"/>
      <c r="M14" s="11"/>
      <c r="N14" s="11"/>
      <c r="O14" s="11"/>
      <c r="P14" s="11"/>
    </row>
    <row r="15" spans="1:19" ht="21" customHeight="1" x14ac:dyDescent="0.25">
      <c r="A15" s="548" t="s">
        <v>200</v>
      </c>
      <c r="D15" s="10"/>
      <c r="E15" s="342" t="s">
        <v>763</v>
      </c>
      <c r="F15" s="342"/>
      <c r="G15" s="342" t="s">
        <v>3</v>
      </c>
      <c r="H15" s="342"/>
      <c r="I15" s="342" t="s">
        <v>3</v>
      </c>
      <c r="J15" s="10"/>
      <c r="K15" s="10"/>
      <c r="L15" s="10"/>
      <c r="M15" s="11"/>
      <c r="N15" s="11"/>
      <c r="O15" s="11"/>
      <c r="P15" s="11"/>
    </row>
    <row r="16" spans="1:19" ht="21" customHeight="1" x14ac:dyDescent="0.25">
      <c r="A16" s="606" t="s">
        <v>202</v>
      </c>
      <c r="D16" s="10"/>
      <c r="E16" s="342" t="s">
        <v>764</v>
      </c>
      <c r="F16" s="342"/>
      <c r="G16" s="342" t="s">
        <v>3</v>
      </c>
      <c r="H16" s="342"/>
      <c r="I16" s="342" t="s">
        <v>3</v>
      </c>
      <c r="J16" s="10"/>
      <c r="K16" s="10"/>
      <c r="L16" s="10"/>
      <c r="M16" s="11"/>
      <c r="N16" s="11"/>
      <c r="O16" s="11"/>
      <c r="P16" s="11"/>
    </row>
    <row r="17" spans="1:19" ht="21" customHeight="1" x14ac:dyDescent="0.25">
      <c r="A17" s="606" t="s">
        <v>203</v>
      </c>
      <c r="D17" s="10"/>
      <c r="E17" s="342" t="s">
        <v>765</v>
      </c>
      <c r="F17" s="342"/>
      <c r="G17" s="342" t="s">
        <v>3</v>
      </c>
      <c r="H17" s="342"/>
      <c r="I17" s="342" t="s">
        <v>3</v>
      </c>
      <c r="J17" s="10"/>
      <c r="K17" s="10"/>
      <c r="L17" s="10"/>
      <c r="M17" s="11"/>
      <c r="N17" s="11"/>
      <c r="O17" s="11"/>
      <c r="P17" s="11"/>
    </row>
    <row r="18" spans="1:19" ht="21" customHeight="1" x14ac:dyDescent="0.25">
      <c r="A18" s="606"/>
      <c r="D18" s="10"/>
      <c r="E18" s="342" t="s">
        <v>177</v>
      </c>
      <c r="F18" s="342"/>
      <c r="G18" s="342" t="s">
        <v>3</v>
      </c>
      <c r="H18" s="342"/>
      <c r="I18" s="342" t="s">
        <v>3</v>
      </c>
      <c r="J18" s="10"/>
      <c r="K18" s="10"/>
      <c r="L18" s="10"/>
      <c r="M18" s="11"/>
      <c r="N18" s="11"/>
      <c r="O18" s="11"/>
      <c r="P18" s="11"/>
    </row>
    <row r="19" spans="1:19" ht="21" customHeight="1" x14ac:dyDescent="0.25">
      <c r="A19" s="606"/>
      <c r="D19" s="10"/>
      <c r="E19" s="342" t="s">
        <v>3</v>
      </c>
      <c r="F19" s="342"/>
      <c r="G19" s="342" t="s">
        <v>3</v>
      </c>
      <c r="H19" s="342"/>
      <c r="I19" s="342" t="s">
        <v>3</v>
      </c>
      <c r="J19" s="10"/>
      <c r="K19" s="10"/>
      <c r="L19" s="10"/>
      <c r="M19" s="11"/>
      <c r="N19" s="11"/>
      <c r="O19" s="11"/>
      <c r="P19" s="11"/>
    </row>
    <row r="20" spans="1:19" ht="21" customHeight="1" x14ac:dyDescent="0.25">
      <c r="A20" s="606"/>
      <c r="D20" s="10"/>
      <c r="E20" s="342" t="s">
        <v>3</v>
      </c>
      <c r="F20" s="342"/>
      <c r="G20" s="342" t="s">
        <v>3</v>
      </c>
      <c r="H20" s="342"/>
      <c r="I20" s="342" t="s">
        <v>3</v>
      </c>
      <c r="J20" s="10"/>
      <c r="K20" s="10"/>
      <c r="L20" s="10"/>
      <c r="M20" s="11"/>
      <c r="N20" s="11"/>
      <c r="O20" s="11"/>
      <c r="P20" s="11"/>
    </row>
    <row r="21" spans="1:19" ht="21" customHeight="1" x14ac:dyDescent="0.25">
      <c r="A21" s="606"/>
      <c r="D21" s="10"/>
      <c r="E21" s="342" t="s">
        <v>3</v>
      </c>
      <c r="F21" s="342"/>
      <c r="G21" s="342" t="s">
        <v>3</v>
      </c>
      <c r="H21" s="342"/>
      <c r="I21" s="342" t="s">
        <v>3</v>
      </c>
      <c r="J21" s="10"/>
      <c r="K21" s="10"/>
      <c r="L21" s="10"/>
      <c r="M21" s="11"/>
      <c r="N21" s="11"/>
      <c r="O21" s="11"/>
      <c r="P21" s="11"/>
    </row>
    <row r="22" spans="1:19" ht="21" customHeight="1" x14ac:dyDescent="0.25">
      <c r="A22" s="621"/>
      <c r="D22" s="10"/>
      <c r="E22" s="342" t="s">
        <v>3</v>
      </c>
      <c r="F22" s="342"/>
      <c r="G22" s="342" t="s">
        <v>3</v>
      </c>
      <c r="H22" s="342"/>
      <c r="I22" s="342" t="s">
        <v>3</v>
      </c>
      <c r="J22" s="10"/>
      <c r="K22" s="10"/>
      <c r="L22" s="10"/>
      <c r="M22" s="11"/>
      <c r="N22" s="11"/>
      <c r="O22" s="11"/>
      <c r="P22" s="11"/>
    </row>
    <row r="23" spans="1:19" ht="21" customHeight="1" x14ac:dyDescent="0.25">
      <c r="A23" s="621"/>
      <c r="D23" s="10"/>
      <c r="E23" s="342" t="s">
        <v>3</v>
      </c>
      <c r="F23" s="342"/>
      <c r="G23" s="342" t="s">
        <v>3</v>
      </c>
      <c r="H23" s="342"/>
      <c r="I23" s="342" t="s">
        <v>3</v>
      </c>
      <c r="J23" s="10"/>
      <c r="K23" s="10"/>
      <c r="L23" s="10"/>
      <c r="M23" s="11"/>
      <c r="N23" s="11"/>
      <c r="O23" s="11"/>
      <c r="P23" s="11"/>
    </row>
    <row r="24" spans="1:19" ht="21" customHeight="1" x14ac:dyDescent="0.25">
      <c r="A24" s="621"/>
      <c r="D24" s="10"/>
      <c r="E24" s="342" t="s">
        <v>3</v>
      </c>
      <c r="F24" s="342"/>
      <c r="G24" s="342" t="s">
        <v>3</v>
      </c>
      <c r="H24" s="342"/>
      <c r="I24" s="342" t="s">
        <v>3</v>
      </c>
      <c r="J24" s="10"/>
      <c r="K24" s="10"/>
      <c r="L24" s="10"/>
      <c r="M24" s="11"/>
      <c r="N24" s="11"/>
      <c r="O24" s="11"/>
      <c r="P24" s="11"/>
    </row>
    <row r="25" spans="1:19" ht="21" customHeight="1" x14ac:dyDescent="0.25">
      <c r="A25" s="621"/>
      <c r="D25" s="4"/>
      <c r="E25" s="4"/>
      <c r="F25" s="4"/>
      <c r="G25" s="4"/>
      <c r="H25" s="4"/>
      <c r="I25" s="4"/>
      <c r="J25" s="10"/>
      <c r="K25" s="10"/>
      <c r="L25" s="10"/>
      <c r="M25" s="11"/>
      <c r="N25" s="11"/>
      <c r="O25" s="11"/>
      <c r="P25" s="11"/>
      <c r="Q25" s="11"/>
      <c r="R25" s="11"/>
      <c r="S25" s="11"/>
    </row>
    <row r="26" spans="1:19" ht="21" customHeight="1" x14ac:dyDescent="0.25">
      <c r="A26" s="621"/>
      <c r="D26" s="4"/>
      <c r="E26" s="4"/>
      <c r="F26" s="4"/>
      <c r="G26" s="4"/>
      <c r="H26" s="4"/>
      <c r="I26" s="4"/>
      <c r="J26" s="10"/>
      <c r="K26" s="10"/>
      <c r="L26" s="10"/>
      <c r="M26" s="11"/>
      <c r="N26" s="11"/>
      <c r="O26" s="11"/>
      <c r="P26" s="11"/>
      <c r="Q26" s="11"/>
      <c r="R26" s="11"/>
      <c r="S26" s="11"/>
    </row>
    <row r="27" spans="1:19" ht="21" customHeight="1" x14ac:dyDescent="0.25">
      <c r="A27" s="621"/>
      <c r="D27" s="4"/>
      <c r="E27" s="4"/>
      <c r="F27" s="4"/>
      <c r="G27" s="4"/>
      <c r="H27" s="4"/>
      <c r="I27" s="4"/>
      <c r="J27" s="10"/>
      <c r="K27" s="10"/>
      <c r="L27" s="10"/>
      <c r="M27" s="11"/>
      <c r="N27" s="11"/>
      <c r="O27" s="11"/>
      <c r="P27" s="11"/>
      <c r="Q27" s="11"/>
      <c r="R27" s="11"/>
      <c r="S27" s="11"/>
    </row>
    <row r="28" spans="1:19" ht="21" customHeight="1" x14ac:dyDescent="0.25">
      <c r="A28" s="621"/>
      <c r="D28" s="4"/>
      <c r="E28" s="4"/>
      <c r="F28" s="4"/>
      <c r="G28" s="4"/>
      <c r="H28" s="4"/>
      <c r="I28" s="4"/>
      <c r="J28" s="10"/>
      <c r="K28" s="10"/>
      <c r="L28" s="10"/>
      <c r="M28" s="11"/>
      <c r="N28" s="11"/>
      <c r="O28" s="11"/>
      <c r="P28" s="11"/>
      <c r="Q28" s="11"/>
      <c r="R28" s="11"/>
      <c r="S28" s="11"/>
    </row>
    <row r="29" spans="1:19" ht="21" customHeight="1" x14ac:dyDescent="0.25">
      <c r="A29" s="621"/>
      <c r="D29" s="4"/>
      <c r="E29" s="4"/>
      <c r="F29" s="4"/>
      <c r="G29" s="4"/>
      <c r="H29" s="4"/>
      <c r="I29" s="4"/>
      <c r="J29" s="10"/>
      <c r="K29" s="10"/>
      <c r="L29" s="10"/>
      <c r="M29" s="11"/>
      <c r="N29" s="11"/>
      <c r="O29" s="11"/>
      <c r="P29" s="11"/>
      <c r="Q29" s="11"/>
      <c r="R29" s="11"/>
      <c r="S29" s="11"/>
    </row>
    <row r="30" spans="1:19" ht="21" customHeight="1" x14ac:dyDescent="0.25">
      <c r="A30" s="621"/>
      <c r="D30" s="4"/>
      <c r="E30" s="4"/>
      <c r="F30" s="4"/>
      <c r="G30" s="4"/>
      <c r="H30" s="4"/>
      <c r="I30" s="4"/>
      <c r="J30" s="10"/>
      <c r="K30" s="10"/>
      <c r="L30" s="10"/>
      <c r="M30" s="11"/>
      <c r="N30" s="11"/>
      <c r="O30" s="11"/>
      <c r="P30" s="11"/>
      <c r="Q30" s="11"/>
      <c r="R30" s="11"/>
      <c r="S30" s="11"/>
    </row>
    <row r="31" spans="1:19" ht="21" hidden="1" customHeight="1" x14ac:dyDescent="0.25">
      <c r="A31" s="6"/>
    </row>
    <row r="32" spans="1:19" ht="21" hidden="1" customHeight="1" x14ac:dyDescent="0.25">
      <c r="A32" s="6"/>
    </row>
    <row r="33" spans="1:1" ht="21" hidden="1" customHeight="1" x14ac:dyDescent="0.25">
      <c r="A33" s="6"/>
    </row>
    <row r="34" spans="1:1" ht="21" hidden="1" customHeight="1" x14ac:dyDescent="0.25">
      <c r="A34" s="6"/>
    </row>
    <row r="35" spans="1:1" ht="21" hidden="1" customHeight="1" x14ac:dyDescent="0.25">
      <c r="A35" s="6"/>
    </row>
    <row r="36" spans="1:1" ht="21" hidden="1" customHeight="1" x14ac:dyDescent="0.25">
      <c r="A36" s="6"/>
    </row>
    <row r="37" spans="1:1" ht="21" hidden="1" customHeight="1" x14ac:dyDescent="0.25">
      <c r="A37" s="6"/>
    </row>
    <row r="38" spans="1:1" ht="21" hidden="1" customHeight="1" x14ac:dyDescent="0.25">
      <c r="A38" s="6"/>
    </row>
  </sheetData>
  <sheetProtection sheet="1" objects="1" scenarios="1"/>
  <mergeCells count="1">
    <mergeCell ref="A4:A5"/>
  </mergeCells>
  <hyperlinks>
    <hyperlink ref="A9" location="Ação!A1" display="Ação" xr:uid="{00000000-0004-0000-2800-000000000000}"/>
    <hyperlink ref="A10" location="Resultado!A1" display="Resultado" xr:uid="{00000000-0004-0000-2800-000001000000}"/>
    <hyperlink ref="A6" location="Menu!A1" display="Início" xr:uid="{00000000-0004-0000-2800-000002000000}"/>
    <hyperlink ref="A8" location="Diagnostico!A1" display="Diagnóstico" xr:uid="{00000000-0004-0000-2800-000003000000}"/>
    <hyperlink ref="A12" location="Registrar!A1" display="Registrar" xr:uid="{00000000-0004-0000-2800-000004000000}"/>
    <hyperlink ref="A13" location="'Banco de Dados'!A1" display="Banco de dados" xr:uid="{00000000-0004-0000-2800-000005000000}"/>
    <hyperlink ref="A15" location="Ajustes!A1" display="Ajustes" xr:uid="{00000000-0004-0000-2800-000006000000}"/>
    <hyperlink ref="A17" location="Sobre!A1" display="Atualizar Planilha" xr:uid="{00000000-0004-0000-2800-000007000000}"/>
    <hyperlink ref="A16" location="'Ajuda-videos'!A1" display="Ajuda e créditos" xr:uid="{00000000-0004-0000-28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9" r:id="rId4" name="Botão 1">
              <controlPr defaultSize="0" print="0" autoFill="0" autoPict="0" macro="[0]!AbrirRenomearGrupos">
                <anchor moveWithCells="1" sizeWithCells="1">
                  <from>
                    <xdr:col>16383</xdr:col>
                    <xdr:colOff>0</xdr:colOff>
                    <xdr:row>9</xdr:row>
                    <xdr:rowOff>171450</xdr:rowOff>
                  </from>
                  <to>
                    <xdr:col>16383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0" r:id="rId5" name="Botão 2">
              <controlPr defaultSize="0" print="0" autoFill="0" autoPict="0" macro="[0]!AbrirRenomearGrupos">
                <anchor moveWithCells="1" sizeWithCells="1">
                  <from>
                    <xdr:col>16383</xdr:col>
                    <xdr:colOff>0</xdr:colOff>
                    <xdr:row>9</xdr:row>
                    <xdr:rowOff>171450</xdr:rowOff>
                  </from>
                  <to>
                    <xdr:col>16383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1" r:id="rId6" name="Botão 3">
              <controlPr defaultSize="0" print="0" autoFill="0" autoPict="0" macro="[0]!AbrirRenomearGrupos">
                <anchor moveWithCells="1" sizeWithCells="1">
                  <from>
                    <xdr:col>6</xdr:col>
                    <xdr:colOff>1771650</xdr:colOff>
                    <xdr:row>5</xdr:row>
                    <xdr:rowOff>104775</xdr:rowOff>
                  </from>
                  <to>
                    <xdr:col>8</xdr:col>
                    <xdr:colOff>1704975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2" r:id="rId7" name="Botão 4">
              <controlPr defaultSize="0" print="0" autoFill="0" autoPict="0" macro="[0]!AbrirRenomearGrupos">
                <anchor moveWithCells="1" sizeWithCells="1">
                  <from>
                    <xdr:col>0</xdr:col>
                    <xdr:colOff>57150</xdr:colOff>
                    <xdr:row>19</xdr:row>
                    <xdr:rowOff>104775</xdr:rowOff>
                  </from>
                  <to>
                    <xdr:col>0</xdr:col>
                    <xdr:colOff>1790700</xdr:colOff>
                    <xdr:row>20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>
    <tabColor theme="5"/>
    <pageSetUpPr fitToPage="1"/>
  </sheetPr>
  <dimension ref="A1:AP4998"/>
  <sheetViews>
    <sheetView showGridLines="0" zoomScaleSheetLayoutView="90" workbookViewId="0">
      <pane ySplit="6" topLeftCell="A7" activePane="bottomLeft" state="frozen"/>
      <selection pane="bottomLeft" activeCell="B7" sqref="B7"/>
    </sheetView>
  </sheetViews>
  <sheetFormatPr defaultColWidth="0" defaultRowHeight="18.95" customHeight="1" x14ac:dyDescent="0.25"/>
  <cols>
    <col min="1" max="1" width="24.5703125" style="117" customWidth="1"/>
    <col min="2" max="2" width="11.7109375" style="174" customWidth="1"/>
    <col min="3" max="3" width="13.85546875" style="174" bestFit="1" customWidth="1"/>
    <col min="4" max="4" width="13.5703125" style="174" bestFit="1" customWidth="1"/>
    <col min="5" max="5" width="23.140625" style="116" customWidth="1"/>
    <col min="6" max="6" width="28.7109375" style="116" bestFit="1" customWidth="1"/>
    <col min="7" max="7" width="31" style="116" bestFit="1" customWidth="1"/>
    <col min="8" max="8" width="37.85546875" style="116" customWidth="1"/>
    <col min="9" max="12" width="10.7109375" style="116" customWidth="1"/>
    <col min="13" max="13" width="15.28515625" style="116" bestFit="1" customWidth="1"/>
    <col min="14" max="14" width="10.28515625" style="116" customWidth="1"/>
    <col min="15" max="15" width="13.42578125" style="116" hidden="1" customWidth="1"/>
    <col min="16" max="16" width="7.85546875" style="116" hidden="1" customWidth="1"/>
    <col min="17" max="17" width="7.42578125" style="116" hidden="1" customWidth="1"/>
    <col min="18" max="18" width="9" style="116" hidden="1" customWidth="1"/>
    <col min="19" max="19" width="9.42578125" style="116" hidden="1" customWidth="1"/>
    <col min="20" max="20" width="7.42578125" style="116" hidden="1" customWidth="1"/>
    <col min="21" max="21" width="7" style="116" hidden="1" customWidth="1"/>
    <col min="22" max="22" width="12.5703125" style="116" hidden="1" customWidth="1"/>
    <col min="23" max="24" width="5.85546875" style="116" hidden="1" customWidth="1"/>
    <col min="25" max="25" width="9.140625" style="116" hidden="1" customWidth="1"/>
    <col min="26" max="26" width="4.5703125" style="116" hidden="1" customWidth="1"/>
    <col min="27" max="27" width="8.28515625" style="116" hidden="1" customWidth="1"/>
    <col min="28" max="28" width="9.140625" style="116" hidden="1" customWidth="1"/>
    <col min="29" max="29" width="33.140625" style="116" customWidth="1"/>
    <col min="30" max="30" width="11.5703125" style="116" customWidth="1"/>
    <col min="31" max="31" width="9.140625" style="116" customWidth="1"/>
    <col min="32" max="40" width="9.140625" style="116" hidden="1" customWidth="1"/>
    <col min="41" max="41" width="10.7109375" style="116" hidden="1" customWidth="1"/>
    <col min="42" max="16384" width="9.140625" style="116" hidden="1"/>
  </cols>
  <sheetData>
    <row r="1" spans="1:42" ht="18.95" customHeight="1" x14ac:dyDescent="0.35">
      <c r="A1" s="963"/>
      <c r="B1" s="897"/>
      <c r="C1" s="898" t="s">
        <v>403</v>
      </c>
      <c r="D1" s="897"/>
      <c r="E1" s="112"/>
      <c r="F1" s="112"/>
      <c r="G1" s="112"/>
      <c r="H1" s="899" t="s">
        <v>474</v>
      </c>
      <c r="I1" s="900">
        <f>COUNTA(BancoDeDados[GRUPO])</f>
        <v>0</v>
      </c>
      <c r="J1" s="1151">
        <f>K3</f>
        <v>2019</v>
      </c>
      <c r="K1" s="911"/>
      <c r="L1" s="911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>
        <v>7</v>
      </c>
      <c r="AA1" s="5"/>
      <c r="AB1" s="5"/>
      <c r="AC1" s="5"/>
      <c r="AO1" s="174">
        <f ca="1">TODAY()</f>
        <v>43588</v>
      </c>
      <c r="AP1" s="4">
        <f ca="1">YEAR(AO1)</f>
        <v>2019</v>
      </c>
    </row>
    <row r="2" spans="1:42" ht="18.95" customHeight="1" x14ac:dyDescent="0.35">
      <c r="A2" s="964"/>
      <c r="B2" s="637" t="s">
        <v>615</v>
      </c>
      <c r="C2" s="638" t="s">
        <v>744</v>
      </c>
      <c r="D2" s="639"/>
      <c r="E2" s="636"/>
      <c r="F2" s="640"/>
      <c r="G2" s="636"/>
      <c r="H2" s="641"/>
      <c r="I2" s="636"/>
      <c r="J2" s="1151"/>
      <c r="K2" s="642"/>
      <c r="L2" s="643"/>
      <c r="M2" s="635"/>
      <c r="N2" s="636"/>
      <c r="O2" s="636"/>
      <c r="P2" s="636"/>
      <c r="Q2" s="636"/>
      <c r="R2" s="636"/>
      <c r="S2" s="636"/>
      <c r="T2" s="636"/>
      <c r="U2" s="636"/>
      <c r="V2" s="636"/>
      <c r="W2" s="636"/>
      <c r="X2" s="636"/>
      <c r="Y2" s="636"/>
      <c r="Z2" s="636"/>
      <c r="AA2" s="636"/>
      <c r="AB2" s="636"/>
      <c r="AC2" s="636"/>
      <c r="AP2" s="4" t="str">
        <f ca="1">TEXT(AO1,"MMM")</f>
        <v>mai</v>
      </c>
    </row>
    <row r="3" spans="1:42" ht="18.95" customHeight="1" x14ac:dyDescent="0.25">
      <c r="A3" s="606" t="s">
        <v>0</v>
      </c>
      <c r="B3" s="577"/>
      <c r="C3" s="578" t="s">
        <v>481</v>
      </c>
      <c r="D3" s="579">
        <f>SUBTOTAL(9,BancoDeDados[ENTRADA])</f>
        <v>0</v>
      </c>
      <c r="E3" s="545"/>
      <c r="F3" s="545"/>
      <c r="G3" s="545"/>
      <c r="H3" s="545"/>
      <c r="I3" s="545"/>
      <c r="J3" s="545"/>
      <c r="K3" s="910">
        <v>2019</v>
      </c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</row>
    <row r="4" spans="1:42" ht="18.95" customHeight="1" x14ac:dyDescent="0.25">
      <c r="A4" s="606"/>
      <c r="B4" s="577"/>
      <c r="C4" s="578" t="s">
        <v>482</v>
      </c>
      <c r="D4" s="579">
        <f>SUBTOTAL(9,BancoDeDados[SAÍDA])</f>
        <v>0</v>
      </c>
      <c r="E4" s="906" t="str">
        <f>IF(D4&gt;D3,"Cuidado! gasto excessivo.","")</f>
        <v/>
      </c>
      <c r="F4" s="545"/>
      <c r="G4" s="545"/>
      <c r="H4" s="545"/>
      <c r="I4" s="545"/>
      <c r="J4" s="545"/>
      <c r="K4" s="910" t="str">
        <f>VLOOKUP(L4,AjInterno!D37:E48,2,FALSE)</f>
        <v>FEV</v>
      </c>
      <c r="L4" s="907">
        <v>2</v>
      </c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</row>
    <row r="5" spans="1:42" ht="50.25" customHeight="1" thickBot="1" x14ac:dyDescent="0.3">
      <c r="A5" s="606" t="s">
        <v>201</v>
      </c>
      <c r="B5" s="1149" t="s">
        <v>249</v>
      </c>
      <c r="C5" s="1150"/>
      <c r="D5" s="1150"/>
      <c r="E5" s="908">
        <f>D3-D4</f>
        <v>0</v>
      </c>
      <c r="F5" s="632"/>
      <c r="G5" s="632"/>
      <c r="H5" s="632"/>
      <c r="I5" s="633"/>
      <c r="J5" s="633"/>
      <c r="K5" s="632"/>
      <c r="L5" s="632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</row>
    <row r="6" spans="1:42" ht="25.5" customHeight="1" thickBot="1" x14ac:dyDescent="0.3">
      <c r="A6" s="606" t="s">
        <v>198</v>
      </c>
      <c r="B6" s="903" t="s">
        <v>207</v>
      </c>
      <c r="C6" s="904" t="s">
        <v>172</v>
      </c>
      <c r="D6" s="904" t="s">
        <v>204</v>
      </c>
      <c r="E6" s="905" t="s">
        <v>12</v>
      </c>
      <c r="F6" s="905" t="s">
        <v>13</v>
      </c>
      <c r="G6" s="905" t="s">
        <v>14</v>
      </c>
      <c r="H6" s="905" t="s">
        <v>15</v>
      </c>
      <c r="I6" s="905" t="s">
        <v>209</v>
      </c>
      <c r="J6" s="905" t="s">
        <v>210</v>
      </c>
      <c r="K6" s="905" t="s">
        <v>211</v>
      </c>
      <c r="L6" s="905" t="s">
        <v>65</v>
      </c>
      <c r="M6" s="901" t="s">
        <v>47</v>
      </c>
      <c r="N6" s="902" t="s">
        <v>231</v>
      </c>
      <c r="O6" s="901" t="s">
        <v>17</v>
      </c>
      <c r="P6" s="901" t="s">
        <v>18</v>
      </c>
      <c r="Q6" s="901" t="s">
        <v>217</v>
      </c>
      <c r="R6" s="901" t="s">
        <v>218</v>
      </c>
      <c r="S6" s="901" t="s">
        <v>212</v>
      </c>
      <c r="T6" s="901" t="s">
        <v>213</v>
      </c>
      <c r="U6" s="901" t="s">
        <v>215</v>
      </c>
      <c r="V6" s="901" t="s">
        <v>216</v>
      </c>
      <c r="W6" s="901" t="s">
        <v>45</v>
      </c>
      <c r="X6" s="901" t="s">
        <v>158</v>
      </c>
      <c r="Y6" s="901" t="s">
        <v>167</v>
      </c>
      <c r="Z6" s="901" t="s">
        <v>197</v>
      </c>
      <c r="AA6" s="901" t="s">
        <v>206</v>
      </c>
      <c r="AB6" s="901" t="s">
        <v>214</v>
      </c>
      <c r="AC6" s="901" t="s">
        <v>623</v>
      </c>
    </row>
    <row r="7" spans="1:42" ht="18.95" customHeight="1" x14ac:dyDescent="0.25">
      <c r="A7" s="606" t="s">
        <v>199</v>
      </c>
      <c r="B7" s="863"/>
      <c r="C7" s="863"/>
      <c r="D7" s="863"/>
      <c r="E7" s="864"/>
      <c r="F7" s="864"/>
      <c r="G7" s="864"/>
      <c r="H7" s="864"/>
      <c r="I7" s="865"/>
      <c r="J7" s="865"/>
      <c r="K7" s="865"/>
      <c r="L7" s="866">
        <f>BancoDeDados[[#This Row],[JUROS/DESC]]+BancoDeDados[[#This Row],[ENTRADA]]+BancoDeDados[[#This Row],[SAÍDA]]</f>
        <v>0</v>
      </c>
      <c r="M7" s="173" t="str">
        <f ca="1">IF(BancoDeDados[[#This Row],[VENCIMENTO]]="","",IF(BancoDeDados[[#This Row],[PAGAMENTO]]&lt;&gt;"","Pago",IF(BancoDeDados[[#This Row],[VENCIMENTO]]&lt;TODAY(),"Vencido","Dentro do Prazo")))</f>
        <v/>
      </c>
      <c r="N7" s="173"/>
      <c r="O7" s="14" t="str">
        <f>IF(BancoDeDados[[#This Row],[PAGAMENTO]]="","",DAY(BancoDeDados[[#This Row],[PAGAMENTO]]))</f>
        <v/>
      </c>
      <c r="P7" s="14" t="str">
        <f>IF(BancoDeDados[[#This Row],[VENCIMENTO]]="","",TEXT(BancoDeDados[[#This Row],[VENCIMENTO]],"DDDD"))</f>
        <v/>
      </c>
      <c r="Q7" s="14" t="str">
        <f>IF(BancoDeDados[[#This Row],[FATO]]="","",TEXT(BancoDeDados[[#This Row],[FATO]],"MMM"))</f>
        <v/>
      </c>
      <c r="R7" s="14" t="str">
        <f>IF(BancoDeDados[[#This Row],[FATO]]="","",YEAR(BancoDeDados[[#This Row],[FATO]]))</f>
        <v/>
      </c>
      <c r="S7" s="14" t="str">
        <f>IF(BancoDeDados[[#This Row],[VENCIMENTO]]="","",TEXT(BancoDeDados[[#This Row],[VENCIMENTO]],"MMM"))</f>
        <v/>
      </c>
      <c r="T7" s="14" t="str">
        <f>IF(BancoDeDados[[#This Row],[VENCIMENTO]]="","",YEAR(BancoDeDados[[#This Row],[VENCIMENTO]]))</f>
        <v/>
      </c>
      <c r="U7" s="14" t="str">
        <f>IF(BancoDeDados[[#This Row],[PAGAMENTO]]="","",TEXT(BancoDeDados[[#This Row],[PAGAMENTO]],"MMM"))</f>
        <v/>
      </c>
      <c r="V7" s="14" t="str">
        <f>IF(BancoDeDados[[#This Row],[PAGAMENTO]]="","",YEAR(BancoDeDados[[#This Row],[PAGAMENTO]]))</f>
        <v/>
      </c>
      <c r="W7" s="14" t="str">
        <f>IFERROR(VLOOKUP(BancoDeDados[[#This Row],[GRUPO]],TGruposReferencias[#All],2,FALSE),"")</f>
        <v/>
      </c>
      <c r="X7" s="14">
        <f>ROW()</f>
        <v>7</v>
      </c>
      <c r="Y7" s="14" t="e">
        <f>VLOOKUP(BancoDeDados[[#This Row],[CONTA]],TContasBancariasCartoes[],8,FALSE)</f>
        <v>#N/A</v>
      </c>
      <c r="Z7" s="14" t="e">
        <f>VLOOKUP(BancoDeDados[[#This Row],[CONTA]],TContasBancariasCartoes[],9,FALSE)</f>
        <v>#N/A</v>
      </c>
      <c r="AA7" s="14" t="e">
        <f>VLOOKUP(BancoDeDados[[#This Row],[CONTA]],TContasBancariasCartoes[],10,FALSE)</f>
        <v>#N/A</v>
      </c>
      <c r="AB7" s="14" t="str">
        <f>CONCATENATE(BancoDeDados[[#This Row],[MÊS VENC]],BancoDeDados[[#This Row],[ANO VENC]])</f>
        <v/>
      </c>
      <c r="AC7" s="342"/>
    </row>
    <row r="8" spans="1:42" ht="18.95" customHeight="1" x14ac:dyDescent="0.25">
      <c r="A8" s="606" t="s">
        <v>208</v>
      </c>
      <c r="B8" s="75"/>
      <c r="C8" s="75"/>
      <c r="D8" s="75"/>
      <c r="E8" s="57"/>
      <c r="F8" s="57"/>
      <c r="G8" s="57"/>
      <c r="H8" s="57"/>
      <c r="I8" s="57"/>
      <c r="J8" s="57"/>
      <c r="K8" s="57"/>
      <c r="L8" s="57"/>
    </row>
    <row r="9" spans="1:42" ht="18.95" customHeight="1" x14ac:dyDescent="0.25">
      <c r="A9" s="548" t="s">
        <v>205</v>
      </c>
      <c r="B9" s="75"/>
      <c r="C9" s="75"/>
      <c r="D9" s="75"/>
      <c r="E9" s="57"/>
      <c r="F9" s="57"/>
      <c r="G9" s="57"/>
      <c r="H9" s="57"/>
      <c r="I9" s="57"/>
      <c r="J9" s="57"/>
      <c r="K9" s="57"/>
      <c r="L9" s="57"/>
    </row>
    <row r="10" spans="1:42" ht="18.95" customHeight="1" x14ac:dyDescent="0.25">
      <c r="A10" s="606"/>
      <c r="B10" s="75"/>
      <c r="C10" s="75"/>
      <c r="D10" s="75"/>
      <c r="E10" s="57"/>
      <c r="F10" s="57"/>
      <c r="G10" s="57"/>
      <c r="H10" s="57"/>
      <c r="I10" s="804"/>
      <c r="J10" s="57"/>
      <c r="K10" s="57"/>
      <c r="L10" s="57"/>
    </row>
    <row r="11" spans="1:42" ht="18.95" customHeight="1" x14ac:dyDescent="0.25">
      <c r="A11" s="606" t="s">
        <v>200</v>
      </c>
      <c r="B11" s="75"/>
      <c r="C11" s="75"/>
      <c r="D11" s="75"/>
      <c r="E11" s="57"/>
      <c r="F11" s="57"/>
      <c r="G11" s="57"/>
      <c r="H11" s="57"/>
      <c r="I11" s="57"/>
      <c r="J11" s="57"/>
      <c r="K11" s="57"/>
      <c r="L11" s="57"/>
    </row>
    <row r="12" spans="1:42" ht="18.95" customHeight="1" x14ac:dyDescent="0.25">
      <c r="A12" s="606" t="s">
        <v>202</v>
      </c>
      <c r="B12" s="75"/>
      <c r="C12" s="75"/>
      <c r="D12" s="75"/>
      <c r="E12" s="57"/>
      <c r="F12" s="57"/>
      <c r="G12" s="57"/>
      <c r="H12" s="57"/>
      <c r="I12" s="57"/>
      <c r="J12" s="57"/>
      <c r="K12" s="57"/>
      <c r="L12" s="57"/>
    </row>
    <row r="13" spans="1:42" ht="18.95" customHeight="1" x14ac:dyDescent="0.25">
      <c r="A13" s="606" t="s">
        <v>203</v>
      </c>
      <c r="B13" s="75"/>
      <c r="C13" s="75"/>
      <c r="D13" s="75"/>
      <c r="E13" s="57"/>
      <c r="F13" s="57"/>
      <c r="G13" s="57"/>
      <c r="H13" s="57"/>
      <c r="I13" s="57"/>
      <c r="J13" s="57"/>
      <c r="K13" s="57"/>
      <c r="L13" s="57"/>
    </row>
    <row r="14" spans="1:42" ht="18.95" customHeight="1" x14ac:dyDescent="0.25">
      <c r="A14" s="606"/>
      <c r="B14" s="75"/>
      <c r="C14" s="75"/>
      <c r="D14" s="75"/>
      <c r="E14" s="57"/>
      <c r="F14" s="57"/>
      <c r="G14" s="57"/>
      <c r="H14" s="57"/>
      <c r="I14" s="57"/>
      <c r="J14" s="57"/>
      <c r="K14" s="57"/>
      <c r="L14" s="57"/>
    </row>
    <row r="15" spans="1:42" ht="18.95" customHeight="1" x14ac:dyDescent="0.25">
      <c r="A15" s="606"/>
      <c r="B15" s="75"/>
      <c r="C15" s="75"/>
      <c r="D15" s="75"/>
      <c r="E15" s="57"/>
      <c r="F15" s="57"/>
      <c r="G15" s="57"/>
      <c r="H15" s="57"/>
      <c r="I15" s="57"/>
      <c r="J15" s="57"/>
      <c r="K15" s="57"/>
      <c r="L15" s="57"/>
    </row>
    <row r="16" spans="1:42" ht="18.95" customHeight="1" x14ac:dyDescent="0.25">
      <c r="A16" s="606"/>
      <c r="B16" s="75"/>
      <c r="C16" s="75"/>
      <c r="D16" s="75"/>
      <c r="E16" s="57"/>
      <c r="F16" s="57"/>
      <c r="G16" s="57"/>
      <c r="H16" s="57"/>
      <c r="I16" s="57"/>
      <c r="J16" s="57"/>
      <c r="K16" s="57"/>
      <c r="L16" s="57"/>
    </row>
    <row r="17" spans="1:12" ht="18.95" customHeight="1" x14ac:dyDescent="0.25">
      <c r="A17" s="621"/>
      <c r="B17" s="75"/>
      <c r="C17" s="75"/>
      <c r="D17" s="75"/>
      <c r="E17" s="57"/>
      <c r="F17" s="57"/>
      <c r="G17" s="57"/>
      <c r="H17" s="57"/>
      <c r="I17" s="57"/>
      <c r="J17" s="57"/>
      <c r="K17" s="57"/>
      <c r="L17" s="57"/>
    </row>
    <row r="18" spans="1:12" ht="18.95" customHeight="1" x14ac:dyDescent="0.25">
      <c r="A18" s="621"/>
      <c r="B18" s="75"/>
      <c r="C18" s="75"/>
      <c r="D18" s="75"/>
      <c r="E18" s="57"/>
      <c r="F18" s="57"/>
      <c r="G18" s="57"/>
      <c r="H18" s="57"/>
      <c r="I18" s="57"/>
      <c r="J18" s="57"/>
      <c r="K18" s="57"/>
      <c r="L18" s="57"/>
    </row>
    <row r="19" spans="1:12" ht="18.95" customHeight="1" x14ac:dyDescent="0.25">
      <c r="A19" s="621"/>
      <c r="B19" s="75"/>
      <c r="C19" s="75"/>
      <c r="D19" s="75"/>
      <c r="E19" s="57"/>
      <c r="F19" s="57"/>
      <c r="G19" s="57"/>
      <c r="H19" s="57"/>
      <c r="I19" s="57"/>
      <c r="J19" s="57"/>
      <c r="K19" s="57"/>
      <c r="L19" s="57"/>
    </row>
    <row r="20" spans="1:12" ht="18.95" customHeight="1" x14ac:dyDescent="0.25">
      <c r="A20" s="621"/>
      <c r="B20" s="75"/>
      <c r="C20" s="75"/>
      <c r="D20" s="75"/>
      <c r="E20" s="57"/>
      <c r="F20" s="57"/>
      <c r="G20" s="57"/>
      <c r="H20" s="57"/>
      <c r="I20" s="57"/>
      <c r="J20" s="57"/>
      <c r="K20" s="57"/>
      <c r="L20" s="57"/>
    </row>
    <row r="21" spans="1:12" ht="18.95" customHeight="1" x14ac:dyDescent="0.25">
      <c r="B21" s="75"/>
      <c r="C21" s="75"/>
      <c r="D21" s="75"/>
      <c r="E21" s="57"/>
      <c r="F21" s="57"/>
      <c r="G21" s="57"/>
      <c r="H21" s="57"/>
      <c r="I21" s="57"/>
      <c r="J21" s="57"/>
      <c r="K21" s="57"/>
      <c r="L21" s="57"/>
    </row>
    <row r="22" spans="1:12" ht="18.95" customHeight="1" x14ac:dyDescent="0.25">
      <c r="B22" s="75"/>
      <c r="C22" s="75"/>
      <c r="D22" s="75"/>
      <c r="E22" s="57"/>
      <c r="F22" s="57"/>
      <c r="G22" s="57"/>
      <c r="H22" s="57"/>
      <c r="I22" s="57"/>
      <c r="J22" s="57"/>
      <c r="K22" s="57"/>
      <c r="L22" s="57"/>
    </row>
    <row r="23" spans="1:12" ht="18.95" customHeight="1" x14ac:dyDescent="0.25">
      <c r="B23" s="75"/>
      <c r="C23" s="75"/>
      <c r="D23" s="75"/>
      <c r="E23" s="57"/>
      <c r="F23" s="57"/>
      <c r="G23" s="57"/>
      <c r="H23" s="57"/>
      <c r="I23" s="57"/>
      <c r="J23" s="57"/>
      <c r="K23" s="57"/>
      <c r="L23" s="57"/>
    </row>
    <row r="24" spans="1:12" ht="18.95" customHeight="1" x14ac:dyDescent="0.25">
      <c r="B24" s="75"/>
      <c r="C24" s="75"/>
      <c r="D24" s="75"/>
      <c r="E24" s="57"/>
      <c r="F24" s="57"/>
      <c r="G24" s="57"/>
      <c r="H24" s="57"/>
      <c r="I24" s="57"/>
      <c r="J24" s="57"/>
      <c r="K24" s="57"/>
      <c r="L24" s="57"/>
    </row>
    <row r="25" spans="1:12" ht="18.95" customHeight="1" x14ac:dyDescent="0.25">
      <c r="B25" s="75"/>
      <c r="C25" s="75"/>
      <c r="D25" s="75"/>
      <c r="E25" s="57"/>
      <c r="F25" s="57"/>
      <c r="G25" s="57"/>
      <c r="H25" s="57"/>
      <c r="I25" s="57"/>
      <c r="J25" s="57"/>
      <c r="K25" s="57"/>
      <c r="L25" s="57"/>
    </row>
    <row r="26" spans="1:12" ht="18.95" customHeight="1" x14ac:dyDescent="0.25">
      <c r="B26" s="75"/>
      <c r="C26" s="75"/>
      <c r="D26" s="75"/>
      <c r="E26" s="57"/>
      <c r="F26" s="57"/>
      <c r="G26" s="57"/>
      <c r="H26" s="57"/>
      <c r="I26" s="57"/>
      <c r="J26" s="57"/>
      <c r="K26" s="57"/>
      <c r="L26" s="57"/>
    </row>
    <row r="27" spans="1:12" ht="18.95" customHeight="1" x14ac:dyDescent="0.25">
      <c r="B27" s="75"/>
      <c r="C27" s="75"/>
      <c r="D27" s="75"/>
      <c r="E27" s="57"/>
      <c r="F27" s="57"/>
      <c r="G27" s="57"/>
      <c r="H27" s="57"/>
      <c r="I27" s="57"/>
      <c r="J27" s="57"/>
      <c r="K27" s="57"/>
      <c r="L27" s="57"/>
    </row>
    <row r="28" spans="1:12" ht="18.95" customHeight="1" x14ac:dyDescent="0.25">
      <c r="B28" s="75"/>
      <c r="C28" s="75"/>
      <c r="D28" s="75"/>
      <c r="E28" s="57"/>
      <c r="F28" s="57"/>
      <c r="G28" s="57"/>
      <c r="H28" s="57"/>
      <c r="I28" s="57"/>
      <c r="J28" s="57"/>
      <c r="K28" s="57"/>
      <c r="L28" s="57"/>
    </row>
    <row r="29" spans="1:12" ht="18.95" customHeight="1" x14ac:dyDescent="0.25">
      <c r="B29" s="75"/>
      <c r="C29" s="75"/>
      <c r="D29" s="75"/>
      <c r="E29" s="57"/>
      <c r="F29" s="57"/>
      <c r="G29" s="57"/>
      <c r="H29" s="57"/>
      <c r="I29" s="57"/>
      <c r="J29" s="57"/>
      <c r="K29" s="57"/>
      <c r="L29" s="57"/>
    </row>
    <row r="30" spans="1:12" ht="18.95" customHeight="1" x14ac:dyDescent="0.25">
      <c r="B30" s="75"/>
      <c r="C30" s="75"/>
      <c r="D30" s="75"/>
      <c r="E30" s="57"/>
      <c r="F30" s="57"/>
      <c r="G30" s="57"/>
      <c r="H30" s="57"/>
      <c r="I30" s="57"/>
      <c r="J30" s="57"/>
      <c r="K30" s="57"/>
      <c r="L30" s="57"/>
    </row>
    <row r="31" spans="1:12" ht="18.95" customHeight="1" x14ac:dyDescent="0.25">
      <c r="B31" s="75"/>
      <c r="C31" s="75"/>
      <c r="D31" s="75"/>
      <c r="E31" s="57"/>
      <c r="F31" s="57"/>
      <c r="G31" s="57"/>
      <c r="H31" s="57"/>
      <c r="I31" s="57"/>
      <c r="J31" s="57"/>
      <c r="K31" s="57"/>
      <c r="L31" s="57"/>
    </row>
    <row r="32" spans="1:12" ht="18.95" customHeight="1" x14ac:dyDescent="0.25">
      <c r="B32" s="75"/>
      <c r="C32" s="75"/>
      <c r="D32" s="75"/>
      <c r="E32" s="57"/>
      <c r="F32" s="57"/>
      <c r="G32" s="57"/>
      <c r="H32" s="57"/>
      <c r="I32" s="57"/>
      <c r="J32" s="57"/>
      <c r="K32" s="57"/>
      <c r="L32" s="57"/>
    </row>
    <row r="33" spans="2:12" ht="18.95" customHeight="1" x14ac:dyDescent="0.25">
      <c r="B33" s="75"/>
      <c r="C33" s="75"/>
      <c r="D33" s="75"/>
      <c r="E33" s="57"/>
      <c r="F33" s="57"/>
      <c r="G33" s="57"/>
      <c r="H33" s="57"/>
      <c r="I33" s="57"/>
      <c r="J33" s="57"/>
      <c r="K33" s="57"/>
      <c r="L33" s="57"/>
    </row>
    <row r="34" spans="2:12" ht="18.95" customHeight="1" x14ac:dyDescent="0.25">
      <c r="B34" s="75"/>
      <c r="C34" s="75"/>
      <c r="D34" s="75"/>
      <c r="E34" s="57"/>
      <c r="F34" s="57"/>
      <c r="G34" s="57"/>
      <c r="H34" s="57"/>
      <c r="I34" s="57"/>
      <c r="J34" s="57"/>
      <c r="K34" s="57"/>
      <c r="L34" s="57"/>
    </row>
    <row r="35" spans="2:12" ht="18.95" customHeight="1" x14ac:dyDescent="0.25">
      <c r="B35" s="75"/>
      <c r="C35" s="75"/>
      <c r="D35" s="75"/>
      <c r="E35" s="57"/>
      <c r="F35" s="57"/>
      <c r="G35" s="57"/>
      <c r="H35" s="57"/>
      <c r="I35" s="57"/>
      <c r="J35" s="57"/>
      <c r="K35" s="57"/>
      <c r="L35" s="57"/>
    </row>
    <row r="36" spans="2:12" ht="18.95" customHeight="1" x14ac:dyDescent="0.25">
      <c r="B36" s="75"/>
      <c r="C36" s="75"/>
      <c r="D36" s="75"/>
      <c r="E36" s="57"/>
      <c r="F36" s="57"/>
      <c r="G36" s="57"/>
      <c r="H36" s="57"/>
      <c r="I36" s="57"/>
      <c r="J36" s="57"/>
      <c r="K36" s="57"/>
      <c r="L36" s="57"/>
    </row>
    <row r="37" spans="2:12" ht="18.95" customHeight="1" x14ac:dyDescent="0.25">
      <c r="B37" s="75"/>
      <c r="C37" s="75"/>
      <c r="D37" s="75"/>
      <c r="E37" s="57"/>
      <c r="F37" s="57"/>
      <c r="G37" s="57"/>
      <c r="H37" s="57"/>
      <c r="I37" s="57"/>
      <c r="J37" s="57"/>
      <c r="K37" s="57"/>
      <c r="L37" s="57"/>
    </row>
    <row r="38" spans="2:12" ht="18.95" customHeight="1" x14ac:dyDescent="0.25">
      <c r="B38" s="75"/>
      <c r="C38" s="75"/>
      <c r="D38" s="75"/>
      <c r="E38" s="57"/>
      <c r="F38" s="57"/>
      <c r="G38" s="57"/>
      <c r="H38" s="57"/>
      <c r="I38" s="57"/>
      <c r="J38" s="57"/>
      <c r="K38" s="57"/>
      <c r="L38" s="57"/>
    </row>
    <row r="39" spans="2:12" ht="18.95" customHeight="1" x14ac:dyDescent="0.25">
      <c r="B39" s="75"/>
      <c r="C39" s="75"/>
      <c r="D39" s="75"/>
      <c r="E39" s="57"/>
      <c r="F39" s="57"/>
      <c r="G39" s="57"/>
      <c r="H39" s="57"/>
      <c r="I39" s="57"/>
      <c r="J39" s="57"/>
      <c r="K39" s="57"/>
      <c r="L39" s="57"/>
    </row>
    <row r="40" spans="2:12" ht="18.95" customHeight="1" x14ac:dyDescent="0.25">
      <c r="B40" s="75"/>
      <c r="C40" s="75"/>
      <c r="D40" s="75"/>
      <c r="E40" s="57"/>
      <c r="F40" s="57"/>
      <c r="G40" s="57"/>
      <c r="H40" s="57"/>
      <c r="I40" s="57"/>
      <c r="J40" s="57"/>
      <c r="K40" s="57"/>
      <c r="L40" s="57"/>
    </row>
    <row r="41" spans="2:12" ht="18.95" customHeight="1" x14ac:dyDescent="0.25">
      <c r="B41" s="75"/>
      <c r="C41" s="75"/>
      <c r="D41" s="75"/>
      <c r="E41" s="57"/>
      <c r="F41" s="57"/>
      <c r="G41" s="57"/>
      <c r="H41" s="57"/>
      <c r="I41" s="57"/>
      <c r="J41" s="57"/>
      <c r="K41" s="57"/>
      <c r="L41" s="57"/>
    </row>
    <row r="42" spans="2:12" ht="18.95" customHeight="1" x14ac:dyDescent="0.25">
      <c r="B42" s="75"/>
      <c r="C42" s="75"/>
      <c r="D42" s="75"/>
      <c r="E42" s="57"/>
      <c r="F42" s="57"/>
      <c r="G42" s="57"/>
      <c r="H42" s="57"/>
      <c r="I42" s="57"/>
      <c r="J42" s="57"/>
      <c r="K42" s="57"/>
      <c r="L42" s="57"/>
    </row>
    <row r="43" spans="2:12" ht="18.95" customHeight="1" x14ac:dyDescent="0.25">
      <c r="B43" s="75"/>
      <c r="C43" s="75"/>
      <c r="D43" s="75"/>
      <c r="E43" s="57"/>
      <c r="F43" s="57"/>
      <c r="G43" s="57"/>
      <c r="H43" s="57"/>
      <c r="I43" s="57"/>
      <c r="J43" s="57"/>
      <c r="K43" s="57"/>
      <c r="L43" s="57"/>
    </row>
    <row r="44" spans="2:12" ht="18.95" customHeight="1" x14ac:dyDescent="0.25">
      <c r="B44" s="75"/>
      <c r="C44" s="75"/>
      <c r="D44" s="75"/>
      <c r="E44" s="57"/>
      <c r="F44" s="57"/>
      <c r="G44" s="57"/>
      <c r="H44" s="57"/>
      <c r="I44" s="57"/>
      <c r="J44" s="57"/>
      <c r="K44" s="57"/>
      <c r="L44" s="57"/>
    </row>
    <row r="45" spans="2:12" ht="18.95" customHeight="1" x14ac:dyDescent="0.25">
      <c r="B45" s="75"/>
      <c r="C45" s="75"/>
      <c r="D45" s="75"/>
      <c r="E45" s="57"/>
      <c r="F45" s="57"/>
      <c r="G45" s="57"/>
      <c r="H45" s="57"/>
      <c r="I45" s="57"/>
      <c r="J45" s="57"/>
      <c r="K45" s="57"/>
      <c r="L45" s="57"/>
    </row>
    <row r="46" spans="2:12" ht="18.95" customHeight="1" x14ac:dyDescent="0.25">
      <c r="B46" s="75"/>
      <c r="C46" s="75"/>
      <c r="D46" s="75"/>
      <c r="E46" s="57"/>
      <c r="F46" s="57"/>
      <c r="G46" s="57"/>
      <c r="H46" s="57"/>
      <c r="I46" s="57"/>
      <c r="J46" s="57"/>
      <c r="K46" s="57"/>
      <c r="L46" s="57"/>
    </row>
    <row r="47" spans="2:12" ht="18.95" customHeight="1" x14ac:dyDescent="0.25">
      <c r="B47" s="75"/>
      <c r="C47" s="75"/>
      <c r="D47" s="75"/>
      <c r="E47" s="57"/>
      <c r="F47" s="57"/>
      <c r="G47" s="57"/>
      <c r="H47" s="57"/>
      <c r="I47" s="57"/>
      <c r="J47" s="57"/>
      <c r="K47" s="57"/>
      <c r="L47" s="57"/>
    </row>
    <row r="48" spans="2:12" ht="18.95" customHeight="1" x14ac:dyDescent="0.25">
      <c r="B48" s="75"/>
      <c r="C48" s="75"/>
      <c r="D48" s="75"/>
      <c r="E48" s="57"/>
      <c r="F48" s="57"/>
      <c r="G48" s="57"/>
      <c r="H48" s="57"/>
      <c r="I48" s="57"/>
      <c r="J48" s="57"/>
      <c r="K48" s="57"/>
      <c r="L48" s="57"/>
    </row>
    <row r="49" spans="2:12" ht="18.95" customHeight="1" x14ac:dyDescent="0.25">
      <c r="B49" s="75"/>
      <c r="C49" s="75"/>
      <c r="D49" s="75"/>
      <c r="E49" s="57"/>
      <c r="F49" s="57"/>
      <c r="G49" s="57"/>
      <c r="H49" s="57"/>
      <c r="I49" s="57"/>
      <c r="J49" s="57"/>
      <c r="K49" s="57"/>
      <c r="L49" s="57"/>
    </row>
    <row r="50" spans="2:12" ht="18.95" customHeight="1" x14ac:dyDescent="0.25">
      <c r="B50" s="75"/>
      <c r="C50" s="75"/>
      <c r="D50" s="75"/>
      <c r="E50" s="57"/>
      <c r="F50" s="57"/>
      <c r="G50" s="57"/>
      <c r="H50" s="57"/>
      <c r="I50" s="57"/>
      <c r="J50" s="57"/>
      <c r="K50" s="57"/>
      <c r="L50" s="57"/>
    </row>
    <row r="51" spans="2:12" ht="18.95" customHeight="1" x14ac:dyDescent="0.25">
      <c r="B51" s="75"/>
      <c r="C51" s="75"/>
      <c r="D51" s="75"/>
      <c r="E51" s="57"/>
      <c r="F51" s="57"/>
      <c r="G51" s="57"/>
      <c r="H51" s="57"/>
      <c r="I51" s="57"/>
      <c r="J51" s="57"/>
      <c r="K51" s="57"/>
      <c r="L51" s="57"/>
    </row>
    <row r="52" spans="2:12" ht="18.95" customHeight="1" x14ac:dyDescent="0.25">
      <c r="B52" s="75"/>
      <c r="C52" s="75"/>
      <c r="D52" s="75"/>
      <c r="E52" s="57"/>
      <c r="F52" s="57"/>
      <c r="G52" s="57"/>
      <c r="H52" s="57"/>
      <c r="I52" s="57"/>
      <c r="J52" s="57"/>
      <c r="K52" s="57"/>
      <c r="L52" s="57"/>
    </row>
    <row r="53" spans="2:12" ht="18.95" customHeight="1" x14ac:dyDescent="0.25">
      <c r="B53" s="75"/>
      <c r="C53" s="75"/>
      <c r="D53" s="75"/>
      <c r="E53" s="57"/>
      <c r="F53" s="57"/>
      <c r="G53" s="57"/>
      <c r="H53" s="57"/>
      <c r="I53" s="57"/>
      <c r="J53" s="57"/>
      <c r="K53" s="57"/>
      <c r="L53" s="57"/>
    </row>
    <row r="54" spans="2:12" ht="18.95" customHeight="1" x14ac:dyDescent="0.25">
      <c r="B54" s="75"/>
      <c r="C54" s="75"/>
      <c r="D54" s="75"/>
      <c r="E54" s="57"/>
      <c r="F54" s="57"/>
      <c r="G54" s="57"/>
      <c r="H54" s="57"/>
      <c r="I54" s="57"/>
      <c r="J54" s="57"/>
      <c r="K54" s="57"/>
      <c r="L54" s="57"/>
    </row>
    <row r="55" spans="2:12" ht="18.95" customHeight="1" x14ac:dyDescent="0.25">
      <c r="B55" s="75"/>
      <c r="C55" s="75"/>
      <c r="D55" s="75"/>
      <c r="E55" s="57"/>
      <c r="F55" s="57"/>
      <c r="G55" s="57"/>
      <c r="H55" s="57"/>
      <c r="I55" s="57"/>
      <c r="J55" s="57"/>
      <c r="K55" s="57"/>
      <c r="L55" s="57"/>
    </row>
    <row r="56" spans="2:12" ht="18.95" customHeight="1" x14ac:dyDescent="0.25">
      <c r="B56" s="75"/>
      <c r="C56" s="75"/>
      <c r="D56" s="75"/>
      <c r="E56" s="57"/>
      <c r="F56" s="57"/>
      <c r="G56" s="57"/>
      <c r="H56" s="57"/>
      <c r="I56" s="57"/>
      <c r="J56" s="57"/>
      <c r="K56" s="57"/>
      <c r="L56" s="57"/>
    </row>
    <row r="57" spans="2:12" ht="18.95" customHeight="1" x14ac:dyDescent="0.25">
      <c r="B57" s="75"/>
      <c r="C57" s="75"/>
      <c r="D57" s="75"/>
      <c r="E57" s="57"/>
      <c r="F57" s="57"/>
      <c r="G57" s="57"/>
      <c r="H57" s="57"/>
      <c r="I57" s="57"/>
      <c r="J57" s="57"/>
      <c r="K57" s="57"/>
      <c r="L57" s="57"/>
    </row>
    <row r="58" spans="2:12" ht="18.95" customHeight="1" x14ac:dyDescent="0.25">
      <c r="B58" s="75"/>
      <c r="C58" s="75"/>
      <c r="D58" s="75"/>
      <c r="E58" s="57"/>
      <c r="F58" s="57"/>
      <c r="G58" s="57"/>
      <c r="H58" s="57"/>
      <c r="I58" s="57"/>
      <c r="J58" s="57"/>
      <c r="K58" s="57"/>
      <c r="L58" s="57"/>
    </row>
    <row r="59" spans="2:12" ht="18.95" customHeight="1" x14ac:dyDescent="0.25">
      <c r="B59" s="75"/>
      <c r="C59" s="75"/>
      <c r="D59" s="75"/>
      <c r="E59" s="57"/>
      <c r="F59" s="57"/>
      <c r="G59" s="57"/>
      <c r="H59" s="57"/>
      <c r="I59" s="57"/>
      <c r="J59" s="57"/>
      <c r="K59" s="57"/>
      <c r="L59" s="57"/>
    </row>
    <row r="60" spans="2:12" ht="18.95" customHeight="1" x14ac:dyDescent="0.25">
      <c r="B60" s="75"/>
      <c r="C60" s="75"/>
      <c r="D60" s="75"/>
      <c r="E60" s="57"/>
      <c r="F60" s="57"/>
      <c r="G60" s="57"/>
      <c r="H60" s="57"/>
      <c r="I60" s="57"/>
      <c r="J60" s="57"/>
      <c r="K60" s="57"/>
      <c r="L60" s="57"/>
    </row>
    <row r="61" spans="2:12" ht="18.95" customHeight="1" x14ac:dyDescent="0.25">
      <c r="B61" s="75"/>
      <c r="C61" s="75"/>
      <c r="D61" s="75"/>
      <c r="E61" s="57"/>
      <c r="F61" s="57"/>
      <c r="G61" s="57"/>
      <c r="H61" s="57"/>
      <c r="I61" s="57"/>
      <c r="J61" s="57"/>
      <c r="K61" s="57"/>
      <c r="L61" s="57"/>
    </row>
    <row r="62" spans="2:12" ht="18.95" customHeight="1" x14ac:dyDescent="0.25">
      <c r="B62" s="75"/>
      <c r="C62" s="75"/>
      <c r="D62" s="75"/>
      <c r="E62" s="57"/>
      <c r="F62" s="57"/>
      <c r="G62" s="57"/>
      <c r="H62" s="57"/>
      <c r="I62" s="57"/>
      <c r="J62" s="57"/>
      <c r="K62" s="57"/>
      <c r="L62" s="57"/>
    </row>
    <row r="63" spans="2:12" ht="18.95" customHeight="1" x14ac:dyDescent="0.25">
      <c r="B63" s="75"/>
      <c r="C63" s="75"/>
      <c r="D63" s="75"/>
      <c r="E63" s="57"/>
      <c r="F63" s="57"/>
      <c r="G63" s="57"/>
      <c r="H63" s="57"/>
      <c r="I63" s="57"/>
      <c r="J63" s="57"/>
      <c r="K63" s="57"/>
      <c r="L63" s="57"/>
    </row>
    <row r="64" spans="2:12" ht="18.95" customHeight="1" x14ac:dyDescent="0.25">
      <c r="B64" s="75"/>
      <c r="C64" s="75"/>
      <c r="D64" s="75"/>
      <c r="E64" s="57"/>
      <c r="F64" s="57"/>
      <c r="G64" s="57"/>
      <c r="H64" s="57"/>
      <c r="I64" s="57"/>
      <c r="J64" s="57"/>
      <c r="K64" s="57"/>
      <c r="L64" s="57"/>
    </row>
    <row r="65" spans="2:12" ht="18.95" customHeight="1" x14ac:dyDescent="0.25">
      <c r="B65" s="75"/>
      <c r="C65" s="75"/>
      <c r="D65" s="75"/>
      <c r="E65" s="57"/>
      <c r="F65" s="57"/>
      <c r="G65" s="57"/>
      <c r="H65" s="57"/>
      <c r="I65" s="57"/>
      <c r="J65" s="57"/>
      <c r="K65" s="57"/>
      <c r="L65" s="57"/>
    </row>
    <row r="66" spans="2:12" ht="18.95" customHeight="1" x14ac:dyDescent="0.25">
      <c r="B66" s="75"/>
      <c r="C66" s="75"/>
      <c r="D66" s="75"/>
      <c r="E66" s="57"/>
      <c r="F66" s="57"/>
      <c r="G66" s="57"/>
      <c r="H66" s="57"/>
      <c r="I66" s="57"/>
      <c r="J66" s="57"/>
      <c r="K66" s="57"/>
      <c r="L66" s="57"/>
    </row>
    <row r="67" spans="2:12" ht="18.95" customHeight="1" x14ac:dyDescent="0.25">
      <c r="B67" s="75"/>
      <c r="C67" s="75"/>
      <c r="D67" s="75"/>
      <c r="E67" s="57"/>
      <c r="F67" s="57"/>
      <c r="G67" s="57"/>
      <c r="H67" s="57"/>
      <c r="I67" s="57"/>
      <c r="J67" s="57"/>
      <c r="K67" s="57"/>
      <c r="L67" s="57"/>
    </row>
    <row r="68" spans="2:12" ht="18.95" customHeight="1" x14ac:dyDescent="0.25">
      <c r="B68" s="75"/>
      <c r="C68" s="75"/>
      <c r="D68" s="75"/>
      <c r="E68" s="57"/>
      <c r="F68" s="57"/>
      <c r="G68" s="57"/>
      <c r="H68" s="57"/>
      <c r="I68" s="57"/>
      <c r="J68" s="57"/>
      <c r="K68" s="57"/>
      <c r="L68" s="57"/>
    </row>
    <row r="69" spans="2:12" ht="18.95" customHeight="1" x14ac:dyDescent="0.25">
      <c r="B69" s="75"/>
      <c r="C69" s="75"/>
      <c r="D69" s="75"/>
      <c r="E69" s="57"/>
      <c r="F69" s="57"/>
      <c r="G69" s="57"/>
      <c r="H69" s="57"/>
      <c r="I69" s="57"/>
      <c r="J69" s="57"/>
      <c r="K69" s="57"/>
      <c r="L69" s="57"/>
    </row>
    <row r="70" spans="2:12" ht="18.95" customHeight="1" x14ac:dyDescent="0.25">
      <c r="B70" s="75"/>
      <c r="C70" s="75"/>
      <c r="D70" s="75"/>
      <c r="E70" s="57"/>
      <c r="F70" s="57"/>
      <c r="G70" s="57"/>
      <c r="H70" s="57"/>
      <c r="I70" s="57"/>
      <c r="J70" s="57"/>
      <c r="K70" s="57"/>
      <c r="L70" s="57"/>
    </row>
    <row r="71" spans="2:12" ht="18.95" customHeight="1" x14ac:dyDescent="0.25">
      <c r="B71" s="75"/>
      <c r="C71" s="75"/>
      <c r="D71" s="75"/>
      <c r="E71" s="57"/>
      <c r="F71" s="57"/>
      <c r="G71" s="57"/>
      <c r="H71" s="57"/>
      <c r="I71" s="57"/>
      <c r="J71" s="57"/>
      <c r="K71" s="57"/>
      <c r="L71" s="57"/>
    </row>
    <row r="72" spans="2:12" ht="18.95" customHeight="1" x14ac:dyDescent="0.25">
      <c r="B72" s="75"/>
      <c r="C72" s="75"/>
      <c r="D72" s="75"/>
      <c r="E72" s="57"/>
      <c r="F72" s="57"/>
      <c r="G72" s="57"/>
      <c r="H72" s="57"/>
      <c r="I72" s="57"/>
      <c r="J72" s="57"/>
      <c r="K72" s="57"/>
      <c r="L72" s="57"/>
    </row>
    <row r="73" spans="2:12" ht="18.95" customHeight="1" x14ac:dyDescent="0.25">
      <c r="B73" s="75"/>
      <c r="C73" s="75"/>
      <c r="D73" s="75"/>
      <c r="E73" s="57"/>
      <c r="F73" s="57"/>
      <c r="G73" s="57"/>
      <c r="H73" s="57"/>
      <c r="I73" s="57"/>
      <c r="J73" s="57"/>
      <c r="K73" s="57"/>
      <c r="L73" s="57"/>
    </row>
    <row r="74" spans="2:12" ht="18.95" customHeight="1" x14ac:dyDescent="0.25">
      <c r="B74" s="75"/>
      <c r="C74" s="75"/>
      <c r="D74" s="75"/>
      <c r="E74" s="57"/>
      <c r="F74" s="57"/>
      <c r="G74" s="57"/>
      <c r="H74" s="57"/>
      <c r="I74" s="57"/>
      <c r="J74" s="57"/>
      <c r="K74" s="57"/>
      <c r="L74" s="57"/>
    </row>
    <row r="75" spans="2:12" ht="18.95" customHeight="1" x14ac:dyDescent="0.25">
      <c r="B75" s="75"/>
      <c r="C75" s="75"/>
      <c r="D75" s="75"/>
      <c r="E75" s="57"/>
      <c r="F75" s="57"/>
      <c r="G75" s="57"/>
      <c r="H75" s="57"/>
      <c r="I75" s="57"/>
      <c r="J75" s="57"/>
      <c r="K75" s="57"/>
      <c r="L75" s="57"/>
    </row>
    <row r="76" spans="2:12" ht="18.95" customHeight="1" x14ac:dyDescent="0.25">
      <c r="B76" s="75"/>
      <c r="C76" s="75"/>
      <c r="D76" s="75"/>
      <c r="E76" s="57"/>
      <c r="F76" s="57"/>
      <c r="G76" s="57"/>
      <c r="H76" s="57"/>
      <c r="I76" s="57"/>
      <c r="J76" s="57"/>
      <c r="K76" s="57"/>
      <c r="L76" s="57"/>
    </row>
    <row r="77" spans="2:12" ht="18.95" customHeight="1" x14ac:dyDescent="0.25">
      <c r="B77" s="75"/>
      <c r="C77" s="75"/>
      <c r="D77" s="75"/>
      <c r="E77" s="57"/>
      <c r="F77" s="57"/>
      <c r="G77" s="57"/>
      <c r="H77" s="57"/>
      <c r="I77" s="57"/>
      <c r="J77" s="57"/>
      <c r="K77" s="57"/>
      <c r="L77" s="57"/>
    </row>
    <row r="78" spans="2:12" ht="18.95" customHeight="1" x14ac:dyDescent="0.25">
      <c r="B78" s="75"/>
      <c r="C78" s="75"/>
      <c r="D78" s="75"/>
      <c r="E78" s="57"/>
      <c r="F78" s="57"/>
      <c r="G78" s="57"/>
      <c r="H78" s="57"/>
      <c r="I78" s="57"/>
      <c r="J78" s="57"/>
      <c r="K78" s="57"/>
      <c r="L78" s="57"/>
    </row>
    <row r="79" spans="2:12" ht="18.95" customHeight="1" x14ac:dyDescent="0.25">
      <c r="B79" s="75"/>
      <c r="C79" s="75"/>
      <c r="D79" s="75"/>
      <c r="E79" s="57"/>
      <c r="F79" s="57"/>
      <c r="G79" s="57"/>
      <c r="H79" s="57"/>
      <c r="I79" s="57"/>
      <c r="J79" s="57"/>
      <c r="K79" s="57"/>
      <c r="L79" s="57"/>
    </row>
    <row r="80" spans="2:12" ht="18.95" customHeight="1" x14ac:dyDescent="0.25">
      <c r="B80" s="75"/>
      <c r="C80" s="75"/>
      <c r="D80" s="75"/>
      <c r="E80" s="57"/>
      <c r="F80" s="57"/>
      <c r="G80" s="57"/>
      <c r="H80" s="57"/>
      <c r="I80" s="57"/>
      <c r="J80" s="57"/>
      <c r="K80" s="57"/>
      <c r="L80" s="57"/>
    </row>
    <row r="81" spans="2:12" ht="18.95" customHeight="1" x14ac:dyDescent="0.25">
      <c r="B81" s="75"/>
      <c r="C81" s="75"/>
      <c r="D81" s="75"/>
      <c r="E81" s="57"/>
      <c r="F81" s="57"/>
      <c r="G81" s="57"/>
      <c r="H81" s="57"/>
      <c r="I81" s="57"/>
      <c r="J81" s="57"/>
      <c r="K81" s="57"/>
      <c r="L81" s="57"/>
    </row>
    <row r="82" spans="2:12" ht="18.95" customHeight="1" x14ac:dyDescent="0.25">
      <c r="B82" s="75"/>
      <c r="C82" s="75"/>
      <c r="D82" s="75"/>
      <c r="E82" s="57"/>
      <c r="F82" s="57"/>
      <c r="G82" s="57"/>
      <c r="H82" s="57"/>
      <c r="I82" s="57"/>
      <c r="J82" s="57"/>
      <c r="K82" s="57"/>
      <c r="L82" s="57"/>
    </row>
    <row r="83" spans="2:12" ht="18.95" customHeight="1" x14ac:dyDescent="0.25">
      <c r="B83" s="75"/>
      <c r="C83" s="75"/>
      <c r="D83" s="75"/>
      <c r="E83" s="57"/>
      <c r="F83" s="57"/>
      <c r="G83" s="57"/>
      <c r="H83" s="57"/>
      <c r="I83" s="57"/>
      <c r="J83" s="57"/>
      <c r="K83" s="57"/>
      <c r="L83" s="57"/>
    </row>
    <row r="84" spans="2:12" ht="18.95" customHeight="1" x14ac:dyDescent="0.25">
      <c r="B84" s="75"/>
      <c r="C84" s="75"/>
      <c r="D84" s="75"/>
      <c r="E84" s="57"/>
      <c r="F84" s="57"/>
      <c r="G84" s="57"/>
      <c r="H84" s="57"/>
      <c r="I84" s="57"/>
      <c r="J84" s="57"/>
      <c r="K84" s="57"/>
      <c r="L84" s="57"/>
    </row>
    <row r="85" spans="2:12" ht="18.95" customHeight="1" x14ac:dyDescent="0.25">
      <c r="B85" s="75"/>
      <c r="C85" s="75"/>
      <c r="D85" s="75"/>
      <c r="E85" s="57"/>
      <c r="F85" s="57"/>
      <c r="G85" s="57"/>
      <c r="H85" s="57"/>
      <c r="I85" s="57"/>
      <c r="J85" s="57"/>
      <c r="K85" s="57"/>
      <c r="L85" s="57"/>
    </row>
    <row r="86" spans="2:12" ht="18.95" customHeight="1" x14ac:dyDescent="0.25">
      <c r="B86" s="75"/>
      <c r="C86" s="75"/>
      <c r="D86" s="75"/>
      <c r="E86" s="57"/>
      <c r="F86" s="57"/>
      <c r="G86" s="57"/>
      <c r="H86" s="57"/>
      <c r="I86" s="57"/>
      <c r="J86" s="57"/>
      <c r="K86" s="57"/>
      <c r="L86" s="57"/>
    </row>
    <row r="87" spans="2:12" ht="18.95" customHeight="1" x14ac:dyDescent="0.25">
      <c r="B87" s="75"/>
      <c r="C87" s="75"/>
      <c r="D87" s="75"/>
      <c r="E87" s="57"/>
      <c r="F87" s="57"/>
      <c r="G87" s="57"/>
      <c r="H87" s="57"/>
      <c r="I87" s="57"/>
      <c r="J87" s="57"/>
      <c r="K87" s="57"/>
      <c r="L87" s="57"/>
    </row>
    <row r="88" spans="2:12" ht="18.95" customHeight="1" x14ac:dyDescent="0.25">
      <c r="B88" s="75"/>
      <c r="C88" s="75"/>
      <c r="D88" s="75"/>
      <c r="E88" s="57"/>
      <c r="F88" s="57"/>
      <c r="G88" s="57"/>
      <c r="H88" s="57"/>
      <c r="I88" s="57"/>
      <c r="J88" s="57"/>
      <c r="K88" s="57"/>
      <c r="L88" s="57"/>
    </row>
    <row r="89" spans="2:12" ht="18.95" customHeight="1" x14ac:dyDescent="0.25">
      <c r="B89" s="75"/>
      <c r="C89" s="75"/>
      <c r="D89" s="75"/>
      <c r="E89" s="57"/>
      <c r="F89" s="57"/>
      <c r="G89" s="57"/>
      <c r="H89" s="57"/>
      <c r="I89" s="57"/>
      <c r="J89" s="57"/>
      <c r="K89" s="57"/>
      <c r="L89" s="57"/>
    </row>
    <row r="90" spans="2:12" ht="18.95" customHeight="1" x14ac:dyDescent="0.25">
      <c r="B90" s="75"/>
      <c r="C90" s="75"/>
      <c r="D90" s="75"/>
      <c r="E90" s="57"/>
      <c r="F90" s="57"/>
      <c r="G90" s="57"/>
      <c r="H90" s="57"/>
      <c r="I90" s="57"/>
      <c r="J90" s="57"/>
      <c r="K90" s="57"/>
      <c r="L90" s="57"/>
    </row>
    <row r="91" spans="2:12" ht="18.95" customHeight="1" x14ac:dyDescent="0.25">
      <c r="B91" s="75"/>
      <c r="C91" s="75"/>
      <c r="D91" s="75"/>
      <c r="E91" s="57"/>
      <c r="F91" s="57"/>
      <c r="G91" s="57"/>
      <c r="H91" s="57"/>
      <c r="I91" s="57"/>
      <c r="J91" s="57"/>
      <c r="K91" s="57"/>
      <c r="L91" s="57"/>
    </row>
    <row r="92" spans="2:12" ht="18.95" customHeight="1" x14ac:dyDescent="0.25">
      <c r="B92" s="75"/>
      <c r="C92" s="75"/>
      <c r="D92" s="75"/>
      <c r="E92" s="57"/>
      <c r="F92" s="57"/>
      <c r="G92" s="57"/>
      <c r="H92" s="57"/>
      <c r="I92" s="57"/>
      <c r="J92" s="57"/>
      <c r="K92" s="57"/>
      <c r="L92" s="57"/>
    </row>
    <row r="93" spans="2:12" ht="18.95" customHeight="1" x14ac:dyDescent="0.25">
      <c r="B93" s="75"/>
      <c r="C93" s="75"/>
      <c r="D93" s="75"/>
      <c r="E93" s="57"/>
      <c r="F93" s="57"/>
      <c r="G93" s="57"/>
      <c r="H93" s="57"/>
      <c r="I93" s="57"/>
      <c r="J93" s="57"/>
      <c r="K93" s="57"/>
      <c r="L93" s="57"/>
    </row>
    <row r="94" spans="2:12" ht="18.95" customHeight="1" x14ac:dyDescent="0.25">
      <c r="B94" s="75"/>
      <c r="C94" s="75"/>
      <c r="D94" s="75"/>
      <c r="E94" s="57"/>
      <c r="F94" s="57"/>
      <c r="G94" s="57"/>
      <c r="H94" s="57"/>
      <c r="I94" s="57"/>
      <c r="J94" s="57"/>
      <c r="K94" s="57"/>
      <c r="L94" s="57"/>
    </row>
    <row r="95" spans="2:12" ht="18.95" customHeight="1" x14ac:dyDescent="0.25">
      <c r="B95" s="75"/>
      <c r="C95" s="75"/>
      <c r="D95" s="75"/>
      <c r="E95" s="57"/>
      <c r="F95" s="57"/>
      <c r="G95" s="57"/>
      <c r="H95" s="57"/>
      <c r="I95" s="57"/>
      <c r="J95" s="57"/>
      <c r="K95" s="57"/>
      <c r="L95" s="57"/>
    </row>
    <row r="96" spans="2:12" ht="18.95" customHeight="1" x14ac:dyDescent="0.25">
      <c r="B96" s="75"/>
      <c r="C96" s="75"/>
      <c r="D96" s="75"/>
      <c r="E96" s="57"/>
      <c r="F96" s="57"/>
      <c r="G96" s="57"/>
      <c r="H96" s="57"/>
      <c r="I96" s="57"/>
      <c r="J96" s="57"/>
      <c r="K96" s="57"/>
      <c r="L96" s="57"/>
    </row>
    <row r="97" spans="2:12" ht="18.95" customHeight="1" x14ac:dyDescent="0.25">
      <c r="B97" s="75"/>
      <c r="C97" s="75"/>
      <c r="D97" s="75"/>
      <c r="E97" s="57"/>
      <c r="F97" s="57"/>
      <c r="G97" s="57"/>
      <c r="H97" s="57"/>
      <c r="I97" s="57"/>
      <c r="J97" s="57"/>
      <c r="K97" s="57"/>
      <c r="L97" s="57"/>
    </row>
    <row r="98" spans="2:12" ht="18.95" customHeight="1" x14ac:dyDescent="0.25">
      <c r="B98" s="75"/>
      <c r="C98" s="75"/>
      <c r="D98" s="75"/>
      <c r="E98" s="57"/>
      <c r="F98" s="57"/>
      <c r="G98" s="57"/>
      <c r="H98" s="57"/>
      <c r="I98" s="57"/>
      <c r="J98" s="57"/>
      <c r="K98" s="57"/>
      <c r="L98" s="57"/>
    </row>
    <row r="99" spans="2:12" ht="18.95" customHeight="1" x14ac:dyDescent="0.25">
      <c r="B99" s="75"/>
      <c r="C99" s="75"/>
      <c r="D99" s="75"/>
      <c r="E99" s="57"/>
      <c r="F99" s="57"/>
      <c r="G99" s="57"/>
      <c r="H99" s="57"/>
      <c r="I99" s="57"/>
      <c r="J99" s="57"/>
      <c r="K99" s="57"/>
      <c r="L99" s="57"/>
    </row>
    <row r="100" spans="2:12" ht="18.95" customHeight="1" x14ac:dyDescent="0.25">
      <c r="B100" s="75"/>
      <c r="C100" s="75"/>
      <c r="D100" s="75"/>
      <c r="E100" s="57"/>
      <c r="F100" s="57"/>
      <c r="G100" s="57"/>
      <c r="H100" s="57"/>
      <c r="I100" s="57"/>
      <c r="J100" s="57"/>
      <c r="K100" s="57"/>
      <c r="L100" s="57"/>
    </row>
    <row r="101" spans="2:12" ht="18.95" customHeight="1" x14ac:dyDescent="0.25">
      <c r="B101" s="75"/>
      <c r="C101" s="75"/>
      <c r="D101" s="75"/>
      <c r="E101" s="57"/>
      <c r="F101" s="57"/>
      <c r="G101" s="57"/>
      <c r="H101" s="57"/>
      <c r="I101" s="57"/>
      <c r="J101" s="57"/>
      <c r="K101" s="57"/>
      <c r="L101" s="57"/>
    </row>
    <row r="102" spans="2:12" ht="18.95" customHeight="1" x14ac:dyDescent="0.25">
      <c r="B102" s="75"/>
      <c r="C102" s="75"/>
      <c r="D102" s="75"/>
      <c r="E102" s="57"/>
      <c r="F102" s="57"/>
      <c r="G102" s="57"/>
      <c r="H102" s="57"/>
      <c r="I102" s="57"/>
      <c r="J102" s="57"/>
      <c r="K102" s="57"/>
      <c r="L102" s="57"/>
    </row>
    <row r="103" spans="2:12" ht="18.95" customHeight="1" x14ac:dyDescent="0.25">
      <c r="B103" s="75"/>
      <c r="C103" s="75"/>
      <c r="D103" s="75"/>
      <c r="E103" s="57"/>
      <c r="F103" s="57"/>
      <c r="G103" s="57"/>
      <c r="H103" s="57"/>
      <c r="I103" s="57"/>
      <c r="J103" s="57"/>
      <c r="K103" s="57"/>
      <c r="L103" s="57"/>
    </row>
    <row r="104" spans="2:12" ht="18.95" customHeight="1" x14ac:dyDescent="0.25">
      <c r="B104" s="75"/>
      <c r="C104" s="75"/>
      <c r="D104" s="75"/>
      <c r="E104" s="57"/>
      <c r="F104" s="57"/>
      <c r="G104" s="57"/>
      <c r="H104" s="57"/>
      <c r="I104" s="57"/>
      <c r="J104" s="57"/>
      <c r="K104" s="57"/>
      <c r="L104" s="57"/>
    </row>
    <row r="105" spans="2:12" ht="18.95" customHeight="1" x14ac:dyDescent="0.25">
      <c r="B105" s="75"/>
      <c r="C105" s="75"/>
      <c r="D105" s="75"/>
      <c r="E105" s="57"/>
      <c r="F105" s="57"/>
      <c r="G105" s="57"/>
      <c r="H105" s="57"/>
      <c r="I105" s="57"/>
      <c r="J105" s="57"/>
      <c r="K105" s="57"/>
      <c r="L105" s="57"/>
    </row>
    <row r="106" spans="2:12" ht="18.95" customHeight="1" x14ac:dyDescent="0.25">
      <c r="B106" s="75"/>
      <c r="C106" s="75"/>
      <c r="D106" s="75"/>
      <c r="E106" s="57"/>
      <c r="F106" s="57"/>
      <c r="G106" s="57"/>
      <c r="H106" s="57"/>
      <c r="I106" s="57"/>
      <c r="J106" s="57"/>
      <c r="K106" s="57"/>
      <c r="L106" s="57"/>
    </row>
    <row r="107" spans="2:12" ht="18.95" customHeight="1" x14ac:dyDescent="0.25">
      <c r="B107" s="75"/>
      <c r="C107" s="75"/>
      <c r="D107" s="75"/>
      <c r="E107" s="57"/>
      <c r="F107" s="57"/>
      <c r="G107" s="57"/>
      <c r="H107" s="57"/>
      <c r="I107" s="57"/>
      <c r="J107" s="57"/>
      <c r="K107" s="57"/>
      <c r="L107" s="57"/>
    </row>
    <row r="108" spans="2:12" ht="18.95" customHeight="1" x14ac:dyDescent="0.25">
      <c r="B108" s="75"/>
      <c r="C108" s="75"/>
      <c r="D108" s="75"/>
      <c r="E108" s="57"/>
      <c r="F108" s="57"/>
      <c r="G108" s="57"/>
      <c r="H108" s="57"/>
      <c r="I108" s="57"/>
      <c r="J108" s="57"/>
      <c r="K108" s="57"/>
      <c r="L108" s="57"/>
    </row>
    <row r="109" spans="2:12" ht="18.95" customHeight="1" x14ac:dyDescent="0.25">
      <c r="B109" s="75"/>
      <c r="C109" s="75"/>
      <c r="D109" s="75"/>
      <c r="E109" s="57"/>
      <c r="F109" s="57"/>
      <c r="G109" s="57"/>
      <c r="H109" s="57"/>
      <c r="I109" s="57"/>
      <c r="J109" s="57"/>
      <c r="K109" s="57"/>
      <c r="L109" s="57"/>
    </row>
    <row r="110" spans="2:12" ht="18.95" customHeight="1" x14ac:dyDescent="0.25">
      <c r="B110" s="75"/>
      <c r="C110" s="75"/>
      <c r="D110" s="75"/>
      <c r="E110" s="57"/>
      <c r="F110" s="57"/>
      <c r="G110" s="57"/>
      <c r="H110" s="57"/>
      <c r="I110" s="57"/>
      <c r="J110" s="57"/>
      <c r="K110" s="57"/>
      <c r="L110" s="57"/>
    </row>
    <row r="111" spans="2:12" ht="18.95" customHeight="1" x14ac:dyDescent="0.25">
      <c r="B111" s="75"/>
      <c r="C111" s="75"/>
      <c r="D111" s="75"/>
      <c r="E111" s="57"/>
      <c r="F111" s="57"/>
      <c r="G111" s="57"/>
      <c r="H111" s="57"/>
      <c r="I111" s="57"/>
      <c r="J111" s="57"/>
      <c r="K111" s="57"/>
      <c r="L111" s="57"/>
    </row>
    <row r="112" spans="2:12" ht="18.95" customHeight="1" x14ac:dyDescent="0.25">
      <c r="B112" s="75"/>
      <c r="C112" s="75"/>
      <c r="D112" s="75"/>
      <c r="E112" s="57"/>
      <c r="F112" s="57"/>
      <c r="G112" s="57"/>
      <c r="H112" s="57"/>
      <c r="I112" s="57"/>
      <c r="J112" s="57"/>
      <c r="K112" s="57"/>
      <c r="L112" s="57"/>
    </row>
    <row r="113" spans="2:12" ht="18.95" customHeight="1" x14ac:dyDescent="0.25">
      <c r="B113" s="75"/>
      <c r="C113" s="75"/>
      <c r="D113" s="75"/>
      <c r="E113" s="57"/>
      <c r="F113" s="57"/>
      <c r="G113" s="57"/>
      <c r="H113" s="57"/>
      <c r="I113" s="57"/>
      <c r="J113" s="57"/>
      <c r="K113" s="57"/>
      <c r="L113" s="57"/>
    </row>
    <row r="114" spans="2:12" ht="18.95" customHeight="1" x14ac:dyDescent="0.25">
      <c r="B114" s="75"/>
      <c r="C114" s="75"/>
      <c r="D114" s="75"/>
      <c r="E114" s="57"/>
      <c r="F114" s="57"/>
      <c r="G114" s="57"/>
      <c r="H114" s="57"/>
      <c r="I114" s="57"/>
      <c r="J114" s="57"/>
      <c r="K114" s="57"/>
      <c r="L114" s="57"/>
    </row>
    <row r="115" spans="2:12" ht="18.95" customHeight="1" x14ac:dyDescent="0.25">
      <c r="B115" s="75"/>
      <c r="C115" s="75"/>
      <c r="D115" s="75"/>
      <c r="E115" s="57"/>
      <c r="F115" s="57"/>
      <c r="G115" s="57"/>
      <c r="H115" s="57"/>
      <c r="I115" s="57"/>
      <c r="J115" s="57"/>
      <c r="K115" s="57"/>
      <c r="L115" s="57"/>
    </row>
    <row r="116" spans="2:12" ht="18.95" customHeight="1" x14ac:dyDescent="0.25">
      <c r="B116" s="75"/>
      <c r="C116" s="75"/>
      <c r="D116" s="75"/>
      <c r="E116" s="57"/>
      <c r="F116" s="57"/>
      <c r="G116" s="57"/>
      <c r="H116" s="57"/>
      <c r="I116" s="57"/>
      <c r="J116" s="57"/>
      <c r="K116" s="57"/>
      <c r="L116" s="57"/>
    </row>
    <row r="117" spans="2:12" ht="18.95" customHeight="1" x14ac:dyDescent="0.25">
      <c r="B117" s="75"/>
      <c r="C117" s="75"/>
      <c r="D117" s="75"/>
      <c r="E117" s="57"/>
      <c r="F117" s="57"/>
      <c r="G117" s="57"/>
      <c r="H117" s="57"/>
      <c r="I117" s="57"/>
      <c r="J117" s="57"/>
      <c r="K117" s="57"/>
      <c r="L117" s="57"/>
    </row>
    <row r="118" spans="2:12" ht="18.95" customHeight="1" x14ac:dyDescent="0.25">
      <c r="B118" s="75"/>
      <c r="C118" s="75"/>
      <c r="D118" s="75"/>
      <c r="E118" s="57"/>
      <c r="F118" s="57"/>
      <c r="G118" s="57"/>
      <c r="H118" s="57"/>
      <c r="I118" s="57"/>
      <c r="J118" s="57"/>
      <c r="K118" s="57"/>
      <c r="L118" s="57"/>
    </row>
    <row r="119" spans="2:12" ht="18.95" customHeight="1" x14ac:dyDescent="0.25">
      <c r="B119" s="75"/>
      <c r="C119" s="75"/>
      <c r="D119" s="75"/>
      <c r="E119" s="57"/>
      <c r="F119" s="57"/>
      <c r="G119" s="57"/>
      <c r="H119" s="57"/>
      <c r="I119" s="57"/>
      <c r="J119" s="57"/>
      <c r="K119" s="57"/>
      <c r="L119" s="57"/>
    </row>
    <row r="120" spans="2:12" ht="18.95" customHeight="1" x14ac:dyDescent="0.25">
      <c r="B120" s="75"/>
      <c r="C120" s="75"/>
      <c r="D120" s="75"/>
      <c r="E120" s="57"/>
      <c r="F120" s="57"/>
      <c r="G120" s="57"/>
      <c r="H120" s="57"/>
      <c r="I120" s="57"/>
      <c r="J120" s="57"/>
      <c r="K120" s="57"/>
      <c r="L120" s="57"/>
    </row>
    <row r="121" spans="2:12" ht="18.95" customHeight="1" x14ac:dyDescent="0.25">
      <c r="B121" s="75"/>
      <c r="C121" s="75"/>
      <c r="D121" s="75"/>
      <c r="E121" s="57"/>
      <c r="F121" s="57"/>
      <c r="G121" s="57"/>
      <c r="H121" s="57"/>
      <c r="I121" s="57"/>
      <c r="J121" s="57"/>
      <c r="K121" s="57"/>
      <c r="L121" s="57"/>
    </row>
    <row r="122" spans="2:12" ht="18.95" customHeight="1" x14ac:dyDescent="0.25">
      <c r="B122" s="75"/>
      <c r="C122" s="75"/>
      <c r="D122" s="75"/>
      <c r="E122" s="57"/>
      <c r="F122" s="57"/>
      <c r="G122" s="57"/>
      <c r="H122" s="57"/>
      <c r="I122" s="57"/>
      <c r="J122" s="57"/>
      <c r="K122" s="57"/>
      <c r="L122" s="57"/>
    </row>
    <row r="123" spans="2:12" ht="18.95" customHeight="1" x14ac:dyDescent="0.25">
      <c r="B123" s="75"/>
      <c r="C123" s="75"/>
      <c r="D123" s="75"/>
      <c r="E123" s="57"/>
      <c r="F123" s="57"/>
      <c r="G123" s="57"/>
      <c r="H123" s="57"/>
      <c r="I123" s="57"/>
      <c r="J123" s="57"/>
      <c r="K123" s="57"/>
      <c r="L123" s="57"/>
    </row>
    <row r="124" spans="2:12" ht="18.95" customHeight="1" x14ac:dyDescent="0.25">
      <c r="B124" s="75"/>
      <c r="C124" s="75"/>
      <c r="D124" s="75"/>
      <c r="E124" s="57"/>
      <c r="F124" s="57"/>
      <c r="G124" s="57"/>
      <c r="H124" s="57"/>
      <c r="I124" s="57"/>
      <c r="J124" s="57"/>
      <c r="K124" s="57"/>
      <c r="L124" s="57"/>
    </row>
    <row r="125" spans="2:12" ht="18.95" customHeight="1" x14ac:dyDescent="0.25">
      <c r="B125" s="75"/>
      <c r="C125" s="75"/>
      <c r="D125" s="75"/>
      <c r="E125" s="57"/>
      <c r="F125" s="57"/>
      <c r="G125" s="57"/>
      <c r="H125" s="57"/>
      <c r="I125" s="57"/>
      <c r="J125" s="57"/>
      <c r="K125" s="57"/>
      <c r="L125" s="57"/>
    </row>
    <row r="126" spans="2:12" ht="18.95" customHeight="1" x14ac:dyDescent="0.25">
      <c r="B126" s="75"/>
      <c r="C126" s="75"/>
      <c r="D126" s="75"/>
      <c r="E126" s="57"/>
      <c r="F126" s="57"/>
      <c r="G126" s="57"/>
      <c r="H126" s="57"/>
      <c r="I126" s="57"/>
      <c r="J126" s="57"/>
      <c r="K126" s="57"/>
      <c r="L126" s="57"/>
    </row>
    <row r="127" spans="2:12" ht="18.95" customHeight="1" x14ac:dyDescent="0.25">
      <c r="B127" s="75"/>
      <c r="C127" s="75"/>
      <c r="D127" s="75"/>
      <c r="E127" s="57"/>
      <c r="F127" s="57"/>
      <c r="G127" s="57"/>
      <c r="H127" s="57"/>
      <c r="I127" s="57"/>
      <c r="J127" s="57"/>
      <c r="K127" s="57"/>
      <c r="L127" s="57"/>
    </row>
    <row r="128" spans="2:12" ht="18.95" customHeight="1" x14ac:dyDescent="0.25">
      <c r="B128" s="75"/>
      <c r="C128" s="75"/>
      <c r="D128" s="75"/>
      <c r="E128" s="57"/>
      <c r="F128" s="57"/>
      <c r="G128" s="57"/>
      <c r="H128" s="57"/>
      <c r="I128" s="57"/>
      <c r="J128" s="57"/>
      <c r="K128" s="57"/>
      <c r="L128" s="57"/>
    </row>
    <row r="129" spans="2:12" ht="18.95" customHeight="1" x14ac:dyDescent="0.25">
      <c r="B129" s="75"/>
      <c r="C129" s="75"/>
      <c r="D129" s="75"/>
      <c r="E129" s="57"/>
      <c r="F129" s="57"/>
      <c r="G129" s="57"/>
      <c r="H129" s="57"/>
      <c r="I129" s="57"/>
      <c r="J129" s="57"/>
      <c r="K129" s="57"/>
      <c r="L129" s="57"/>
    </row>
    <row r="130" spans="2:12" ht="18.95" customHeight="1" x14ac:dyDescent="0.25">
      <c r="B130" s="75"/>
      <c r="C130" s="75"/>
      <c r="D130" s="75"/>
      <c r="E130" s="57"/>
      <c r="F130" s="57"/>
      <c r="G130" s="57"/>
      <c r="H130" s="57"/>
      <c r="I130" s="57"/>
      <c r="J130" s="57"/>
      <c r="K130" s="57"/>
      <c r="L130" s="57"/>
    </row>
    <row r="131" spans="2:12" ht="18.95" customHeight="1" x14ac:dyDescent="0.25">
      <c r="B131" s="75"/>
      <c r="C131" s="75"/>
      <c r="D131" s="75"/>
      <c r="E131" s="57"/>
      <c r="F131" s="57"/>
      <c r="G131" s="57"/>
      <c r="H131" s="57"/>
      <c r="I131" s="57"/>
      <c r="J131" s="57"/>
      <c r="K131" s="57"/>
      <c r="L131" s="57"/>
    </row>
    <row r="132" spans="2:12" ht="18.95" customHeight="1" x14ac:dyDescent="0.25">
      <c r="B132" s="75"/>
      <c r="C132" s="75"/>
      <c r="D132" s="75"/>
      <c r="E132" s="57"/>
      <c r="F132" s="57"/>
      <c r="G132" s="57"/>
      <c r="H132" s="57"/>
      <c r="I132" s="57"/>
      <c r="J132" s="57"/>
      <c r="K132" s="57"/>
      <c r="L132" s="57"/>
    </row>
    <row r="133" spans="2:12" ht="18.95" customHeight="1" x14ac:dyDescent="0.25">
      <c r="B133" s="75"/>
      <c r="C133" s="75"/>
      <c r="D133" s="75"/>
      <c r="E133" s="57"/>
      <c r="F133" s="57"/>
      <c r="G133" s="57"/>
      <c r="H133" s="57"/>
      <c r="I133" s="57"/>
      <c r="J133" s="57"/>
      <c r="K133" s="57"/>
      <c r="L133" s="57"/>
    </row>
    <row r="134" spans="2:12" ht="18.95" customHeight="1" x14ac:dyDescent="0.25">
      <c r="B134" s="75"/>
      <c r="C134" s="75"/>
      <c r="D134" s="75"/>
      <c r="E134" s="57"/>
      <c r="F134" s="57"/>
      <c r="G134" s="57"/>
      <c r="H134" s="57"/>
      <c r="I134" s="57"/>
      <c r="J134" s="57"/>
      <c r="K134" s="57"/>
      <c r="L134" s="57"/>
    </row>
    <row r="135" spans="2:12" ht="18.95" customHeight="1" x14ac:dyDescent="0.25">
      <c r="B135" s="75"/>
      <c r="C135" s="75"/>
      <c r="D135" s="75"/>
      <c r="E135" s="57"/>
      <c r="F135" s="57"/>
      <c r="G135" s="57"/>
      <c r="H135" s="57"/>
      <c r="I135" s="57"/>
      <c r="J135" s="57"/>
      <c r="K135" s="57"/>
      <c r="L135" s="57"/>
    </row>
    <row r="136" spans="2:12" ht="18.95" customHeight="1" x14ac:dyDescent="0.25">
      <c r="B136" s="75"/>
      <c r="C136" s="75"/>
      <c r="D136" s="75"/>
      <c r="E136" s="57"/>
      <c r="F136" s="57"/>
      <c r="G136" s="57"/>
      <c r="H136" s="57"/>
      <c r="I136" s="57"/>
      <c r="J136" s="57"/>
      <c r="K136" s="57"/>
      <c r="L136" s="57"/>
    </row>
    <row r="137" spans="2:12" ht="18.95" customHeight="1" x14ac:dyDescent="0.25">
      <c r="B137" s="75"/>
      <c r="C137" s="75"/>
      <c r="D137" s="75"/>
      <c r="E137" s="57"/>
      <c r="F137" s="57"/>
      <c r="G137" s="57"/>
      <c r="H137" s="57"/>
      <c r="I137" s="57"/>
      <c r="J137" s="57"/>
      <c r="K137" s="57"/>
      <c r="L137" s="57"/>
    </row>
    <row r="138" spans="2:12" ht="18.95" customHeight="1" x14ac:dyDescent="0.25">
      <c r="B138" s="75"/>
      <c r="C138" s="75"/>
      <c r="D138" s="75"/>
      <c r="E138" s="57"/>
      <c r="F138" s="57"/>
      <c r="G138" s="57"/>
      <c r="H138" s="57"/>
      <c r="I138" s="57"/>
      <c r="J138" s="57"/>
      <c r="K138" s="57"/>
      <c r="L138" s="57"/>
    </row>
    <row r="139" spans="2:12" ht="18.95" customHeight="1" x14ac:dyDescent="0.25">
      <c r="B139" s="75"/>
      <c r="C139" s="75"/>
      <c r="D139" s="75"/>
      <c r="E139" s="57"/>
      <c r="F139" s="57"/>
      <c r="G139" s="57"/>
      <c r="H139" s="57"/>
      <c r="I139" s="57"/>
      <c r="J139" s="57"/>
      <c r="K139" s="57"/>
      <c r="L139" s="57"/>
    </row>
    <row r="140" spans="2:12" ht="18.95" customHeight="1" x14ac:dyDescent="0.25">
      <c r="B140" s="75"/>
      <c r="C140" s="75"/>
      <c r="D140" s="75"/>
      <c r="E140" s="57"/>
      <c r="F140" s="57"/>
      <c r="G140" s="57"/>
      <c r="H140" s="57"/>
      <c r="I140" s="57"/>
      <c r="J140" s="57"/>
      <c r="K140" s="57"/>
      <c r="L140" s="57"/>
    </row>
    <row r="141" spans="2:12" ht="18.95" customHeight="1" x14ac:dyDescent="0.25">
      <c r="B141" s="75"/>
      <c r="C141" s="75"/>
      <c r="D141" s="75"/>
      <c r="E141" s="57"/>
      <c r="F141" s="57"/>
      <c r="G141" s="57"/>
      <c r="H141" s="57"/>
      <c r="I141" s="57"/>
      <c r="J141" s="57"/>
      <c r="K141" s="57"/>
      <c r="L141" s="57"/>
    </row>
    <row r="142" spans="2:12" ht="18.95" customHeight="1" x14ac:dyDescent="0.25">
      <c r="B142" s="75"/>
      <c r="C142" s="75"/>
      <c r="D142" s="75"/>
      <c r="E142" s="57"/>
      <c r="F142" s="57"/>
      <c r="G142" s="57"/>
      <c r="H142" s="57"/>
      <c r="I142" s="57"/>
      <c r="J142" s="57"/>
      <c r="K142" s="57"/>
      <c r="L142" s="57"/>
    </row>
    <row r="143" spans="2:12" ht="18.95" customHeight="1" x14ac:dyDescent="0.25">
      <c r="B143" s="75"/>
      <c r="C143" s="75"/>
      <c r="D143" s="75"/>
      <c r="E143" s="57"/>
      <c r="F143" s="57"/>
      <c r="G143" s="57"/>
      <c r="H143" s="57"/>
      <c r="I143" s="57"/>
      <c r="J143" s="57"/>
      <c r="K143" s="57"/>
      <c r="L143" s="57"/>
    </row>
    <row r="144" spans="2:12" ht="18.95" customHeight="1" x14ac:dyDescent="0.25">
      <c r="B144" s="75"/>
      <c r="C144" s="75"/>
      <c r="D144" s="75"/>
      <c r="E144" s="57"/>
      <c r="F144" s="57"/>
      <c r="G144" s="57"/>
      <c r="H144" s="57"/>
      <c r="I144" s="57"/>
      <c r="J144" s="57"/>
      <c r="K144" s="57"/>
      <c r="L144" s="57"/>
    </row>
    <row r="145" spans="2:12" ht="18.95" customHeight="1" x14ac:dyDescent="0.25">
      <c r="B145" s="75"/>
      <c r="C145" s="75"/>
      <c r="D145" s="75"/>
      <c r="E145" s="57"/>
      <c r="F145" s="57"/>
      <c r="G145" s="57"/>
      <c r="H145" s="57"/>
      <c r="I145" s="57"/>
      <c r="J145" s="57"/>
      <c r="K145" s="57"/>
      <c r="L145" s="57"/>
    </row>
    <row r="146" spans="2:12" ht="18.95" customHeight="1" x14ac:dyDescent="0.25">
      <c r="B146" s="75"/>
      <c r="C146" s="75"/>
      <c r="D146" s="75"/>
      <c r="E146" s="57"/>
      <c r="F146" s="57"/>
      <c r="G146" s="57"/>
      <c r="H146" s="57"/>
      <c r="I146" s="57"/>
      <c r="J146" s="57"/>
      <c r="K146" s="57"/>
      <c r="L146" s="57"/>
    </row>
    <row r="147" spans="2:12" ht="18.95" customHeight="1" x14ac:dyDescent="0.25">
      <c r="B147" s="75"/>
      <c r="C147" s="75"/>
      <c r="D147" s="75"/>
      <c r="E147" s="57"/>
      <c r="F147" s="57"/>
      <c r="G147" s="57"/>
      <c r="H147" s="57"/>
      <c r="I147" s="57"/>
      <c r="J147" s="57"/>
      <c r="K147" s="57"/>
      <c r="L147" s="57"/>
    </row>
    <row r="148" spans="2:12" ht="18.95" customHeight="1" x14ac:dyDescent="0.25">
      <c r="B148" s="75"/>
      <c r="C148" s="75"/>
      <c r="D148" s="75"/>
      <c r="E148" s="57"/>
      <c r="F148" s="57"/>
      <c r="G148" s="57"/>
      <c r="H148" s="57"/>
      <c r="I148" s="57"/>
      <c r="J148" s="57"/>
      <c r="K148" s="57"/>
      <c r="L148" s="57"/>
    </row>
    <row r="149" spans="2:12" ht="18.95" customHeight="1" x14ac:dyDescent="0.25">
      <c r="B149" s="75"/>
      <c r="C149" s="75"/>
      <c r="D149" s="75"/>
      <c r="E149" s="57"/>
      <c r="F149" s="57"/>
      <c r="G149" s="57"/>
      <c r="H149" s="57"/>
      <c r="I149" s="57"/>
      <c r="J149" s="57"/>
      <c r="K149" s="57"/>
      <c r="L149" s="57"/>
    </row>
    <row r="150" spans="2:12" ht="18.95" customHeight="1" x14ac:dyDescent="0.25">
      <c r="B150" s="75"/>
      <c r="C150" s="75"/>
      <c r="D150" s="75"/>
      <c r="E150" s="57"/>
      <c r="F150" s="57"/>
      <c r="G150" s="57"/>
      <c r="H150" s="57"/>
      <c r="I150" s="57"/>
      <c r="J150" s="57"/>
      <c r="K150" s="57"/>
      <c r="L150" s="57"/>
    </row>
    <row r="151" spans="2:12" ht="18.95" customHeight="1" x14ac:dyDescent="0.25">
      <c r="B151" s="75"/>
      <c r="C151" s="75"/>
      <c r="D151" s="75"/>
      <c r="E151" s="57"/>
      <c r="F151" s="57"/>
      <c r="G151" s="57"/>
      <c r="H151" s="57"/>
      <c r="I151" s="57"/>
      <c r="J151" s="57"/>
      <c r="K151" s="57"/>
      <c r="L151" s="57"/>
    </row>
    <row r="152" spans="2:12" ht="18.95" customHeight="1" x14ac:dyDescent="0.25">
      <c r="B152" s="75"/>
      <c r="C152" s="75"/>
      <c r="D152" s="75"/>
      <c r="E152" s="57"/>
      <c r="F152" s="57"/>
      <c r="G152" s="57"/>
      <c r="H152" s="57"/>
      <c r="I152" s="57"/>
      <c r="J152" s="57"/>
      <c r="K152" s="57"/>
      <c r="L152" s="57"/>
    </row>
    <row r="153" spans="2:12" ht="18.95" customHeight="1" x14ac:dyDescent="0.25">
      <c r="B153" s="75"/>
      <c r="C153" s="75"/>
      <c r="D153" s="75"/>
      <c r="E153" s="57"/>
      <c r="F153" s="57"/>
      <c r="G153" s="57"/>
      <c r="H153" s="57"/>
      <c r="I153" s="57"/>
      <c r="J153" s="57"/>
      <c r="K153" s="57"/>
      <c r="L153" s="57"/>
    </row>
    <row r="154" spans="2:12" ht="18.95" customHeight="1" x14ac:dyDescent="0.25">
      <c r="B154" s="75"/>
      <c r="C154" s="75"/>
      <c r="D154" s="75"/>
      <c r="E154" s="57"/>
      <c r="F154" s="57"/>
      <c r="G154" s="57"/>
      <c r="H154" s="57"/>
      <c r="I154" s="57"/>
      <c r="J154" s="57"/>
      <c r="K154" s="57"/>
      <c r="L154" s="57"/>
    </row>
    <row r="155" spans="2:12" ht="18.95" customHeight="1" x14ac:dyDescent="0.25">
      <c r="B155" s="75"/>
      <c r="C155" s="75"/>
      <c r="D155" s="75"/>
      <c r="E155" s="57"/>
      <c r="F155" s="57"/>
      <c r="G155" s="57"/>
      <c r="H155" s="57"/>
      <c r="I155" s="57"/>
      <c r="J155" s="57"/>
      <c r="K155" s="57"/>
      <c r="L155" s="57"/>
    </row>
    <row r="156" spans="2:12" ht="18.95" customHeight="1" x14ac:dyDescent="0.25">
      <c r="B156" s="75"/>
      <c r="C156" s="75"/>
      <c r="D156" s="75"/>
      <c r="E156" s="57"/>
      <c r="F156" s="57"/>
      <c r="G156" s="57"/>
      <c r="H156" s="57"/>
      <c r="I156" s="57"/>
      <c r="J156" s="57"/>
      <c r="K156" s="57"/>
      <c r="L156" s="57"/>
    </row>
    <row r="157" spans="2:12" ht="18.95" customHeight="1" x14ac:dyDescent="0.25">
      <c r="B157" s="75"/>
      <c r="C157" s="75"/>
      <c r="D157" s="75"/>
      <c r="E157" s="57"/>
      <c r="F157" s="57"/>
      <c r="G157" s="57"/>
      <c r="H157" s="57"/>
      <c r="I157" s="57"/>
      <c r="J157" s="57"/>
      <c r="K157" s="57"/>
      <c r="L157" s="57"/>
    </row>
    <row r="158" spans="2:12" ht="18.95" customHeight="1" x14ac:dyDescent="0.25">
      <c r="B158" s="75"/>
      <c r="C158" s="75"/>
      <c r="D158" s="75"/>
      <c r="E158" s="57"/>
      <c r="F158" s="57"/>
      <c r="G158" s="57"/>
      <c r="H158" s="57"/>
      <c r="I158" s="57"/>
      <c r="J158" s="57"/>
      <c r="K158" s="57"/>
      <c r="L158" s="57"/>
    </row>
    <row r="159" spans="2:12" ht="18.95" customHeight="1" x14ac:dyDescent="0.25">
      <c r="B159" s="75"/>
      <c r="C159" s="75"/>
      <c r="D159" s="75"/>
      <c r="E159" s="57"/>
      <c r="F159" s="57"/>
      <c r="G159" s="57"/>
      <c r="H159" s="57"/>
      <c r="I159" s="57"/>
      <c r="J159" s="57"/>
      <c r="K159" s="57"/>
      <c r="L159" s="57"/>
    </row>
    <row r="160" spans="2:12" ht="18.95" customHeight="1" x14ac:dyDescent="0.25">
      <c r="B160" s="75"/>
      <c r="C160" s="75"/>
      <c r="D160" s="75"/>
      <c r="E160" s="57"/>
      <c r="F160" s="57"/>
      <c r="G160" s="57"/>
      <c r="H160" s="57"/>
      <c r="I160" s="57"/>
      <c r="J160" s="57"/>
      <c r="K160" s="57"/>
      <c r="L160" s="57"/>
    </row>
    <row r="161" spans="2:12" ht="18.95" customHeight="1" x14ac:dyDescent="0.25">
      <c r="B161" s="75"/>
      <c r="C161" s="75"/>
      <c r="D161" s="75"/>
      <c r="E161" s="57"/>
      <c r="F161" s="57"/>
      <c r="G161" s="57"/>
      <c r="H161" s="57"/>
      <c r="I161" s="57"/>
      <c r="J161" s="57"/>
      <c r="K161" s="57"/>
      <c r="L161" s="57"/>
    </row>
    <row r="162" spans="2:12" ht="18.95" customHeight="1" x14ac:dyDescent="0.25">
      <c r="B162" s="75"/>
      <c r="C162" s="75"/>
      <c r="D162" s="75"/>
      <c r="E162" s="57"/>
      <c r="F162" s="57"/>
      <c r="G162" s="57"/>
      <c r="H162" s="57"/>
      <c r="I162" s="57"/>
      <c r="J162" s="57"/>
      <c r="K162" s="57"/>
      <c r="L162" s="57"/>
    </row>
    <row r="163" spans="2:12" ht="18.95" customHeight="1" x14ac:dyDescent="0.25">
      <c r="B163" s="75"/>
      <c r="C163" s="75"/>
      <c r="D163" s="75"/>
      <c r="E163" s="57"/>
      <c r="F163" s="57"/>
      <c r="G163" s="57"/>
      <c r="H163" s="57"/>
      <c r="I163" s="57"/>
      <c r="J163" s="57"/>
      <c r="K163" s="57"/>
      <c r="L163" s="57"/>
    </row>
    <row r="164" spans="2:12" ht="18.95" customHeight="1" x14ac:dyDescent="0.25">
      <c r="B164" s="75"/>
      <c r="C164" s="75"/>
      <c r="D164" s="75"/>
      <c r="E164" s="57"/>
      <c r="F164" s="57"/>
      <c r="G164" s="57"/>
      <c r="H164" s="57"/>
      <c r="I164" s="57"/>
      <c r="J164" s="57"/>
      <c r="K164" s="57"/>
      <c r="L164" s="57"/>
    </row>
    <row r="165" spans="2:12" ht="18.95" customHeight="1" x14ac:dyDescent="0.25">
      <c r="B165" s="75"/>
      <c r="C165" s="75"/>
      <c r="D165" s="75"/>
      <c r="E165" s="57"/>
      <c r="F165" s="57"/>
      <c r="G165" s="57"/>
      <c r="H165" s="57"/>
      <c r="I165" s="57"/>
      <c r="J165" s="57"/>
      <c r="K165" s="57"/>
      <c r="L165" s="57"/>
    </row>
    <row r="166" spans="2:12" ht="18.95" customHeight="1" x14ac:dyDescent="0.25">
      <c r="B166" s="75"/>
      <c r="C166" s="75"/>
      <c r="D166" s="75"/>
      <c r="E166" s="57"/>
      <c r="F166" s="57"/>
      <c r="G166" s="57"/>
      <c r="H166" s="57"/>
      <c r="I166" s="57"/>
      <c r="J166" s="57"/>
      <c r="K166" s="57"/>
      <c r="L166" s="57"/>
    </row>
    <row r="167" spans="2:12" ht="18.95" customHeight="1" x14ac:dyDescent="0.25">
      <c r="B167" s="75"/>
      <c r="C167" s="75"/>
      <c r="D167" s="75"/>
      <c r="E167" s="57"/>
      <c r="F167" s="57"/>
      <c r="G167" s="57"/>
      <c r="H167" s="57"/>
      <c r="I167" s="57"/>
      <c r="J167" s="57"/>
      <c r="K167" s="57"/>
      <c r="L167" s="57"/>
    </row>
    <row r="168" spans="2:12" ht="18.95" customHeight="1" x14ac:dyDescent="0.25">
      <c r="B168" s="75"/>
      <c r="C168" s="75"/>
      <c r="D168" s="75"/>
      <c r="E168" s="57"/>
      <c r="F168" s="57"/>
      <c r="G168" s="57"/>
      <c r="H168" s="57"/>
      <c r="I168" s="57"/>
      <c r="J168" s="57"/>
      <c r="K168" s="57"/>
      <c r="L168" s="57"/>
    </row>
    <row r="169" spans="2:12" ht="18.95" customHeight="1" x14ac:dyDescent="0.25">
      <c r="B169" s="75"/>
      <c r="C169" s="75"/>
      <c r="D169" s="75"/>
      <c r="E169" s="57"/>
      <c r="F169" s="57"/>
      <c r="G169" s="57"/>
      <c r="H169" s="57"/>
      <c r="I169" s="57"/>
      <c r="J169" s="57"/>
      <c r="K169" s="57"/>
      <c r="L169" s="57"/>
    </row>
    <row r="170" spans="2:12" ht="18.95" customHeight="1" x14ac:dyDescent="0.25">
      <c r="B170" s="75"/>
      <c r="C170" s="75"/>
      <c r="D170" s="75"/>
      <c r="E170" s="57"/>
      <c r="F170" s="57"/>
      <c r="G170" s="57"/>
      <c r="H170" s="57"/>
      <c r="I170" s="57"/>
      <c r="J170" s="57"/>
      <c r="K170" s="57"/>
      <c r="L170" s="57"/>
    </row>
    <row r="171" spans="2:12" ht="18.95" customHeight="1" x14ac:dyDescent="0.25">
      <c r="B171" s="75"/>
      <c r="C171" s="75"/>
      <c r="D171" s="75"/>
      <c r="E171" s="57"/>
      <c r="F171" s="57"/>
      <c r="G171" s="57"/>
      <c r="H171" s="57"/>
      <c r="I171" s="57"/>
      <c r="J171" s="57"/>
      <c r="K171" s="57"/>
      <c r="L171" s="57"/>
    </row>
    <row r="172" spans="2:12" ht="18.95" customHeight="1" x14ac:dyDescent="0.25">
      <c r="B172" s="75"/>
      <c r="C172" s="75"/>
      <c r="D172" s="75"/>
      <c r="E172" s="57"/>
      <c r="F172" s="57"/>
      <c r="G172" s="57"/>
      <c r="H172" s="57"/>
      <c r="I172" s="57"/>
      <c r="J172" s="57"/>
      <c r="K172" s="57"/>
      <c r="L172" s="57"/>
    </row>
    <row r="173" spans="2:12" ht="18.95" customHeight="1" x14ac:dyDescent="0.25">
      <c r="B173" s="75"/>
      <c r="C173" s="75"/>
      <c r="D173" s="75"/>
      <c r="E173" s="57"/>
      <c r="F173" s="57"/>
      <c r="G173" s="57"/>
      <c r="H173" s="57"/>
      <c r="I173" s="57"/>
      <c r="J173" s="57"/>
      <c r="K173" s="57"/>
      <c r="L173" s="57"/>
    </row>
    <row r="174" spans="2:12" ht="18.95" customHeight="1" x14ac:dyDescent="0.25">
      <c r="B174" s="75"/>
      <c r="C174" s="75"/>
      <c r="D174" s="75"/>
      <c r="E174" s="57"/>
      <c r="F174" s="57"/>
      <c r="G174" s="57"/>
      <c r="H174" s="57"/>
      <c r="I174" s="57"/>
      <c r="J174" s="57"/>
      <c r="K174" s="57"/>
      <c r="L174" s="57"/>
    </row>
    <row r="175" spans="2:12" ht="18.95" customHeight="1" x14ac:dyDescent="0.25">
      <c r="B175" s="75"/>
      <c r="C175" s="75"/>
      <c r="D175" s="75"/>
      <c r="E175" s="57"/>
      <c r="F175" s="57"/>
      <c r="G175" s="57"/>
      <c r="H175" s="57"/>
      <c r="I175" s="57"/>
      <c r="J175" s="57"/>
      <c r="K175" s="57"/>
      <c r="L175" s="57"/>
    </row>
    <row r="176" spans="2:12" ht="18.95" customHeight="1" x14ac:dyDescent="0.25">
      <c r="B176" s="75"/>
      <c r="C176" s="75"/>
      <c r="D176" s="75"/>
      <c r="E176" s="57"/>
      <c r="F176" s="57"/>
      <c r="G176" s="57"/>
      <c r="H176" s="57"/>
      <c r="I176" s="57"/>
      <c r="J176" s="57"/>
      <c r="K176" s="57"/>
      <c r="L176" s="57"/>
    </row>
    <row r="177" spans="2:12" ht="18.95" customHeight="1" x14ac:dyDescent="0.25">
      <c r="B177" s="75"/>
      <c r="C177" s="75"/>
      <c r="D177" s="75"/>
      <c r="E177" s="57"/>
      <c r="F177" s="57"/>
      <c r="G177" s="57"/>
      <c r="H177" s="57"/>
      <c r="I177" s="57"/>
      <c r="J177" s="57"/>
      <c r="K177" s="57"/>
      <c r="L177" s="57"/>
    </row>
    <row r="178" spans="2:12" ht="18.95" customHeight="1" x14ac:dyDescent="0.25">
      <c r="B178" s="75"/>
      <c r="C178" s="75"/>
      <c r="D178" s="75"/>
      <c r="E178" s="57"/>
      <c r="F178" s="57"/>
      <c r="G178" s="57"/>
      <c r="H178" s="57"/>
      <c r="I178" s="57"/>
      <c r="J178" s="57"/>
      <c r="K178" s="57"/>
      <c r="L178" s="57"/>
    </row>
    <row r="179" spans="2:12" ht="18.95" customHeight="1" x14ac:dyDescent="0.25">
      <c r="B179" s="75"/>
      <c r="C179" s="75"/>
      <c r="D179" s="75"/>
      <c r="E179" s="57"/>
      <c r="F179" s="57"/>
      <c r="G179" s="57"/>
      <c r="H179" s="57"/>
      <c r="I179" s="57"/>
      <c r="J179" s="57"/>
      <c r="K179" s="57"/>
      <c r="L179" s="57"/>
    </row>
    <row r="180" spans="2:12" ht="18.95" customHeight="1" x14ac:dyDescent="0.25">
      <c r="B180" s="75"/>
      <c r="C180" s="75"/>
      <c r="D180" s="75"/>
      <c r="E180" s="57"/>
      <c r="F180" s="57"/>
      <c r="G180" s="57"/>
      <c r="H180" s="57"/>
      <c r="I180" s="57"/>
      <c r="J180" s="57"/>
      <c r="K180" s="57"/>
      <c r="L180" s="57"/>
    </row>
    <row r="181" spans="2:12" ht="18.95" customHeight="1" x14ac:dyDescent="0.25">
      <c r="B181" s="75"/>
      <c r="C181" s="75"/>
      <c r="D181" s="75"/>
      <c r="E181" s="57"/>
      <c r="F181" s="57"/>
      <c r="G181" s="57"/>
      <c r="H181" s="57"/>
      <c r="I181" s="57"/>
      <c r="J181" s="57"/>
      <c r="K181" s="57"/>
      <c r="L181" s="57"/>
    </row>
    <row r="182" spans="2:12" ht="18.95" customHeight="1" x14ac:dyDescent="0.25">
      <c r="B182" s="75"/>
      <c r="C182" s="75"/>
      <c r="D182" s="75"/>
      <c r="E182" s="57"/>
      <c r="F182" s="57"/>
      <c r="G182" s="57"/>
      <c r="H182" s="57"/>
      <c r="I182" s="57"/>
      <c r="J182" s="57"/>
      <c r="K182" s="57"/>
      <c r="L182" s="57"/>
    </row>
    <row r="183" spans="2:12" ht="18.95" customHeight="1" x14ac:dyDescent="0.25">
      <c r="B183" s="75"/>
      <c r="C183" s="75"/>
      <c r="D183" s="75"/>
      <c r="E183" s="57"/>
      <c r="F183" s="57"/>
      <c r="G183" s="57"/>
      <c r="H183" s="57"/>
      <c r="I183" s="57"/>
      <c r="J183" s="57"/>
      <c r="K183" s="57"/>
      <c r="L183" s="57"/>
    </row>
    <row r="184" spans="2:12" ht="18.95" customHeight="1" x14ac:dyDescent="0.25">
      <c r="B184" s="75"/>
      <c r="C184" s="75"/>
      <c r="D184" s="75"/>
      <c r="E184" s="57"/>
      <c r="F184" s="57"/>
      <c r="G184" s="57"/>
      <c r="H184" s="57"/>
      <c r="I184" s="57"/>
      <c r="J184" s="57"/>
      <c r="K184" s="57"/>
      <c r="L184" s="57"/>
    </row>
    <row r="185" spans="2:12" ht="18.95" customHeight="1" x14ac:dyDescent="0.25">
      <c r="B185" s="75"/>
      <c r="C185" s="75"/>
      <c r="D185" s="75"/>
      <c r="E185" s="57"/>
      <c r="F185" s="57"/>
      <c r="G185" s="57"/>
      <c r="H185" s="57"/>
      <c r="I185" s="57"/>
      <c r="J185" s="57"/>
      <c r="K185" s="57"/>
      <c r="L185" s="57"/>
    </row>
    <row r="186" spans="2:12" ht="18.95" customHeight="1" x14ac:dyDescent="0.25">
      <c r="B186" s="75"/>
      <c r="C186" s="75"/>
      <c r="D186" s="75"/>
      <c r="E186" s="57"/>
      <c r="F186" s="57"/>
      <c r="G186" s="57"/>
      <c r="H186" s="57"/>
      <c r="I186" s="57"/>
      <c r="J186" s="57"/>
      <c r="K186" s="57"/>
      <c r="L186" s="57"/>
    </row>
    <row r="187" spans="2:12" ht="18.95" customHeight="1" x14ac:dyDescent="0.25">
      <c r="B187" s="75"/>
      <c r="C187" s="75"/>
      <c r="D187" s="75"/>
      <c r="E187" s="57"/>
      <c r="F187" s="57"/>
      <c r="G187" s="57"/>
      <c r="H187" s="57"/>
      <c r="I187" s="57"/>
      <c r="J187" s="57"/>
      <c r="K187" s="57"/>
      <c r="L187" s="57"/>
    </row>
    <row r="188" spans="2:12" ht="18.95" customHeight="1" x14ac:dyDescent="0.25">
      <c r="B188" s="75"/>
      <c r="C188" s="75"/>
      <c r="D188" s="75"/>
      <c r="E188" s="57"/>
      <c r="F188" s="57"/>
      <c r="G188" s="57"/>
      <c r="H188" s="57"/>
      <c r="I188" s="57"/>
      <c r="J188" s="57"/>
      <c r="K188" s="57"/>
      <c r="L188" s="57"/>
    </row>
    <row r="189" spans="2:12" ht="18.95" customHeight="1" x14ac:dyDescent="0.25">
      <c r="B189" s="75"/>
      <c r="C189" s="75"/>
      <c r="D189" s="75"/>
      <c r="E189" s="57"/>
      <c r="F189" s="57"/>
      <c r="G189" s="57"/>
      <c r="H189" s="57"/>
      <c r="I189" s="57"/>
      <c r="J189" s="57"/>
      <c r="K189" s="57"/>
      <c r="L189" s="57"/>
    </row>
    <row r="190" spans="2:12" ht="18.95" customHeight="1" x14ac:dyDescent="0.25">
      <c r="B190" s="75"/>
      <c r="C190" s="75"/>
      <c r="D190" s="75"/>
      <c r="E190" s="57"/>
      <c r="F190" s="57"/>
      <c r="G190" s="57"/>
      <c r="H190" s="57"/>
      <c r="I190" s="57"/>
      <c r="J190" s="57"/>
      <c r="K190" s="57"/>
      <c r="L190" s="57"/>
    </row>
    <row r="191" spans="2:12" ht="18.95" customHeight="1" x14ac:dyDescent="0.25">
      <c r="B191" s="75"/>
      <c r="C191" s="75"/>
      <c r="D191" s="75"/>
      <c r="E191" s="57"/>
      <c r="F191" s="57"/>
      <c r="G191" s="57"/>
      <c r="H191" s="57"/>
      <c r="I191" s="57"/>
      <c r="J191" s="57"/>
      <c r="K191" s="57"/>
      <c r="L191" s="57"/>
    </row>
    <row r="192" spans="2:12" ht="18.95" customHeight="1" x14ac:dyDescent="0.25">
      <c r="B192" s="75"/>
      <c r="C192" s="75"/>
      <c r="D192" s="75"/>
      <c r="E192" s="57"/>
      <c r="F192" s="57"/>
      <c r="G192" s="57"/>
      <c r="H192" s="57"/>
      <c r="I192" s="57"/>
      <c r="J192" s="57"/>
      <c r="K192" s="57"/>
      <c r="L192" s="57"/>
    </row>
    <row r="193" spans="2:12" ht="18.95" customHeight="1" x14ac:dyDescent="0.25">
      <c r="B193" s="75"/>
      <c r="C193" s="75"/>
      <c r="D193" s="75"/>
      <c r="E193" s="57"/>
      <c r="F193" s="57"/>
      <c r="G193" s="57"/>
      <c r="H193" s="57"/>
      <c r="I193" s="57"/>
      <c r="J193" s="57"/>
      <c r="K193" s="57"/>
      <c r="L193" s="57"/>
    </row>
    <row r="194" spans="2:12" ht="18.95" customHeight="1" x14ac:dyDescent="0.25">
      <c r="B194" s="75"/>
      <c r="C194" s="75"/>
      <c r="D194" s="75"/>
      <c r="E194" s="57"/>
      <c r="F194" s="57"/>
      <c r="G194" s="57"/>
      <c r="H194" s="57"/>
      <c r="I194" s="57"/>
      <c r="J194" s="57"/>
      <c r="K194" s="57"/>
      <c r="L194" s="57"/>
    </row>
    <row r="195" spans="2:12" ht="18.95" customHeight="1" x14ac:dyDescent="0.25">
      <c r="B195" s="75"/>
      <c r="C195" s="75"/>
      <c r="D195" s="75"/>
      <c r="E195" s="57"/>
      <c r="F195" s="57"/>
      <c r="G195" s="57"/>
      <c r="H195" s="57"/>
      <c r="I195" s="57"/>
      <c r="J195" s="57"/>
      <c r="K195" s="57"/>
      <c r="L195" s="57"/>
    </row>
    <row r="196" spans="2:12" ht="18.95" customHeight="1" x14ac:dyDescent="0.25">
      <c r="B196" s="75"/>
      <c r="C196" s="75"/>
      <c r="D196" s="75"/>
      <c r="E196" s="57"/>
      <c r="F196" s="57"/>
      <c r="G196" s="57"/>
      <c r="H196" s="57"/>
      <c r="I196" s="57"/>
      <c r="J196" s="57"/>
      <c r="K196" s="57"/>
      <c r="L196" s="57"/>
    </row>
    <row r="197" spans="2:12" ht="18.95" customHeight="1" x14ac:dyDescent="0.25">
      <c r="B197" s="75"/>
      <c r="C197" s="75"/>
      <c r="D197" s="75"/>
      <c r="E197" s="57"/>
      <c r="F197" s="57"/>
      <c r="G197" s="57"/>
      <c r="H197" s="57"/>
      <c r="I197" s="57"/>
      <c r="J197" s="57"/>
      <c r="K197" s="57"/>
      <c r="L197" s="57"/>
    </row>
    <row r="198" spans="2:12" ht="18.95" customHeight="1" x14ac:dyDescent="0.25">
      <c r="B198" s="75"/>
      <c r="C198" s="75"/>
      <c r="D198" s="75"/>
      <c r="E198" s="57"/>
      <c r="F198" s="57"/>
      <c r="G198" s="57"/>
      <c r="H198" s="57"/>
      <c r="I198" s="57"/>
      <c r="J198" s="57"/>
      <c r="K198" s="57"/>
      <c r="L198" s="57"/>
    </row>
    <row r="199" spans="2:12" ht="18.95" customHeight="1" x14ac:dyDescent="0.25">
      <c r="B199" s="75"/>
      <c r="C199" s="75"/>
      <c r="D199" s="75"/>
      <c r="E199" s="57"/>
      <c r="F199" s="57"/>
      <c r="G199" s="57"/>
      <c r="H199" s="57"/>
      <c r="I199" s="57"/>
      <c r="J199" s="57"/>
      <c r="K199" s="57"/>
      <c r="L199" s="57"/>
    </row>
    <row r="200" spans="2:12" ht="18.95" customHeight="1" x14ac:dyDescent="0.25">
      <c r="B200" s="75"/>
      <c r="C200" s="75"/>
      <c r="D200" s="75"/>
      <c r="E200" s="57"/>
      <c r="F200" s="57"/>
      <c r="G200" s="57"/>
      <c r="H200" s="57"/>
      <c r="I200" s="57"/>
      <c r="J200" s="57"/>
      <c r="K200" s="57"/>
      <c r="L200" s="57"/>
    </row>
    <row r="201" spans="2:12" ht="18.95" customHeight="1" x14ac:dyDescent="0.25">
      <c r="B201" s="75"/>
      <c r="C201" s="75"/>
      <c r="D201" s="75"/>
      <c r="E201" s="57"/>
      <c r="F201" s="57"/>
      <c r="G201" s="57"/>
      <c r="H201" s="57"/>
      <c r="I201" s="57"/>
      <c r="J201" s="57"/>
      <c r="K201" s="57"/>
      <c r="L201" s="57"/>
    </row>
    <row r="202" spans="2:12" ht="18.95" customHeight="1" x14ac:dyDescent="0.25">
      <c r="B202" s="75"/>
      <c r="C202" s="75"/>
      <c r="D202" s="75"/>
      <c r="E202" s="57"/>
      <c r="F202" s="57"/>
      <c r="G202" s="57"/>
      <c r="H202" s="57"/>
      <c r="I202" s="57"/>
      <c r="J202" s="57"/>
      <c r="K202" s="57"/>
      <c r="L202" s="57"/>
    </row>
    <row r="203" spans="2:12" ht="18.95" customHeight="1" x14ac:dyDescent="0.25">
      <c r="B203" s="75"/>
      <c r="C203" s="75"/>
      <c r="D203" s="75"/>
      <c r="E203" s="57"/>
      <c r="F203" s="57"/>
      <c r="G203" s="57"/>
      <c r="H203" s="57"/>
      <c r="I203" s="57"/>
      <c r="J203" s="57"/>
      <c r="K203" s="57"/>
      <c r="L203" s="57"/>
    </row>
    <row r="204" spans="2:12" ht="18.95" customHeight="1" x14ac:dyDescent="0.25">
      <c r="B204" s="75"/>
      <c r="C204" s="75"/>
      <c r="D204" s="75"/>
      <c r="E204" s="57"/>
      <c r="F204" s="57"/>
      <c r="G204" s="57"/>
      <c r="H204" s="57"/>
      <c r="I204" s="57"/>
      <c r="J204" s="57"/>
      <c r="K204" s="57"/>
      <c r="L204" s="57"/>
    </row>
    <row r="205" spans="2:12" ht="18.95" customHeight="1" x14ac:dyDescent="0.25">
      <c r="B205" s="75"/>
      <c r="C205" s="75"/>
      <c r="D205" s="75"/>
      <c r="E205" s="57"/>
      <c r="F205" s="57"/>
      <c r="G205" s="57"/>
      <c r="H205" s="57"/>
      <c r="I205" s="57"/>
      <c r="J205" s="57"/>
      <c r="K205" s="57"/>
      <c r="L205" s="57"/>
    </row>
    <row r="206" spans="2:12" ht="18.95" customHeight="1" x14ac:dyDescent="0.25">
      <c r="B206" s="75"/>
      <c r="C206" s="75"/>
      <c r="D206" s="75"/>
      <c r="E206" s="57"/>
      <c r="F206" s="57"/>
      <c r="G206" s="57"/>
      <c r="H206" s="57"/>
      <c r="I206" s="57"/>
      <c r="J206" s="57"/>
      <c r="K206" s="57"/>
      <c r="L206" s="57"/>
    </row>
    <row r="207" spans="2:12" ht="18.95" customHeight="1" x14ac:dyDescent="0.25">
      <c r="B207" s="75"/>
      <c r="C207" s="75"/>
      <c r="D207" s="75"/>
      <c r="E207" s="57"/>
      <c r="F207" s="57"/>
      <c r="G207" s="57"/>
      <c r="H207" s="57"/>
      <c r="I207" s="57"/>
      <c r="J207" s="57"/>
      <c r="K207" s="57"/>
      <c r="L207" s="57"/>
    </row>
    <row r="208" spans="2:12" ht="18.95" customHeight="1" x14ac:dyDescent="0.25">
      <c r="B208" s="75"/>
      <c r="C208" s="75"/>
      <c r="D208" s="75"/>
      <c r="E208" s="57"/>
      <c r="F208" s="57"/>
      <c r="G208" s="57"/>
      <c r="H208" s="57"/>
      <c r="I208" s="57"/>
      <c r="J208" s="57"/>
      <c r="K208" s="57"/>
      <c r="L208" s="57"/>
    </row>
    <row r="209" spans="2:12" ht="18.95" customHeight="1" x14ac:dyDescent="0.25">
      <c r="B209" s="75"/>
      <c r="C209" s="75"/>
      <c r="D209" s="75"/>
      <c r="E209" s="57"/>
      <c r="F209" s="57"/>
      <c r="G209" s="57"/>
      <c r="H209" s="57"/>
      <c r="I209" s="57"/>
      <c r="J209" s="57"/>
      <c r="K209" s="57"/>
      <c r="L209" s="57"/>
    </row>
    <row r="210" spans="2:12" ht="18.95" customHeight="1" x14ac:dyDescent="0.25">
      <c r="B210" s="75"/>
      <c r="C210" s="75"/>
      <c r="D210" s="75"/>
      <c r="E210" s="57"/>
      <c r="F210" s="57"/>
      <c r="G210" s="57"/>
      <c r="H210" s="57"/>
      <c r="I210" s="57"/>
      <c r="J210" s="57"/>
      <c r="K210" s="57"/>
      <c r="L210" s="57"/>
    </row>
    <row r="211" spans="2:12" ht="18.95" customHeight="1" x14ac:dyDescent="0.25">
      <c r="B211" s="75"/>
      <c r="C211" s="75"/>
      <c r="D211" s="75"/>
      <c r="E211" s="57"/>
      <c r="F211" s="57"/>
      <c r="G211" s="57"/>
      <c r="H211" s="57"/>
      <c r="I211" s="57"/>
      <c r="J211" s="57"/>
      <c r="K211" s="57"/>
      <c r="L211" s="57"/>
    </row>
    <row r="212" spans="2:12" ht="18.95" customHeight="1" x14ac:dyDescent="0.25">
      <c r="B212" s="75"/>
      <c r="C212" s="75"/>
      <c r="D212" s="75"/>
      <c r="E212" s="57"/>
      <c r="F212" s="57"/>
      <c r="G212" s="57"/>
      <c r="H212" s="57"/>
      <c r="I212" s="57"/>
      <c r="J212" s="57"/>
      <c r="K212" s="57"/>
      <c r="L212" s="57"/>
    </row>
    <row r="213" spans="2:12" ht="18.95" customHeight="1" x14ac:dyDescent="0.25">
      <c r="B213" s="75"/>
      <c r="C213" s="75"/>
      <c r="D213" s="75"/>
      <c r="E213" s="57"/>
      <c r="F213" s="57"/>
      <c r="G213" s="57"/>
      <c r="H213" s="57"/>
      <c r="I213" s="57"/>
      <c r="J213" s="57"/>
      <c r="K213" s="57"/>
      <c r="L213" s="57"/>
    </row>
    <row r="214" spans="2:12" ht="18.95" customHeight="1" x14ac:dyDescent="0.25">
      <c r="B214" s="75"/>
      <c r="C214" s="75"/>
      <c r="D214" s="75"/>
      <c r="E214" s="57"/>
      <c r="F214" s="57"/>
      <c r="G214" s="57"/>
      <c r="H214" s="57"/>
      <c r="I214" s="57"/>
      <c r="J214" s="57"/>
      <c r="K214" s="57"/>
      <c r="L214" s="57"/>
    </row>
    <row r="215" spans="2:12" ht="18.95" customHeight="1" x14ac:dyDescent="0.25">
      <c r="B215" s="75"/>
      <c r="C215" s="75"/>
      <c r="D215" s="75"/>
      <c r="E215" s="57"/>
      <c r="F215" s="57"/>
      <c r="G215" s="57"/>
      <c r="H215" s="57"/>
      <c r="I215" s="57"/>
      <c r="J215" s="57"/>
      <c r="K215" s="57"/>
      <c r="L215" s="57"/>
    </row>
    <row r="216" spans="2:12" ht="18.95" customHeight="1" x14ac:dyDescent="0.25">
      <c r="B216" s="75"/>
      <c r="C216" s="75"/>
      <c r="D216" s="75"/>
      <c r="E216" s="57"/>
      <c r="F216" s="57"/>
      <c r="G216" s="57"/>
      <c r="H216" s="57"/>
      <c r="I216" s="57"/>
      <c r="J216" s="57"/>
      <c r="K216" s="57"/>
      <c r="L216" s="57"/>
    </row>
    <row r="217" spans="2:12" ht="18.95" customHeight="1" x14ac:dyDescent="0.25">
      <c r="B217" s="75"/>
      <c r="C217" s="75"/>
      <c r="D217" s="75"/>
      <c r="E217" s="57"/>
      <c r="F217" s="57"/>
      <c r="G217" s="57"/>
      <c r="H217" s="57"/>
      <c r="I217" s="57"/>
      <c r="J217" s="57"/>
      <c r="K217" s="57"/>
      <c r="L217" s="57"/>
    </row>
    <row r="218" spans="2:12" ht="18.95" customHeight="1" x14ac:dyDescent="0.25">
      <c r="B218" s="75"/>
      <c r="C218" s="75"/>
      <c r="D218" s="75"/>
      <c r="E218" s="57"/>
      <c r="F218" s="57"/>
      <c r="G218" s="57"/>
      <c r="H218" s="57"/>
      <c r="I218" s="57"/>
      <c r="J218" s="57"/>
      <c r="K218" s="57"/>
      <c r="L218" s="57"/>
    </row>
    <row r="219" spans="2:12" ht="18.95" customHeight="1" x14ac:dyDescent="0.25">
      <c r="B219" s="75"/>
      <c r="C219" s="75"/>
      <c r="D219" s="75"/>
      <c r="E219" s="57"/>
      <c r="F219" s="57"/>
      <c r="G219" s="57"/>
      <c r="H219" s="57"/>
      <c r="I219" s="57"/>
      <c r="J219" s="57"/>
      <c r="K219" s="57"/>
      <c r="L219" s="57"/>
    </row>
    <row r="220" spans="2:12" ht="18.95" customHeight="1" x14ac:dyDescent="0.25">
      <c r="B220" s="75"/>
      <c r="C220" s="75"/>
      <c r="D220" s="75"/>
      <c r="E220" s="57"/>
      <c r="F220" s="57"/>
      <c r="G220" s="57"/>
      <c r="H220" s="57"/>
      <c r="I220" s="57"/>
      <c r="J220" s="57"/>
      <c r="K220" s="57"/>
      <c r="L220" s="57"/>
    </row>
    <row r="221" spans="2:12" ht="18.95" customHeight="1" x14ac:dyDescent="0.25">
      <c r="B221" s="75"/>
      <c r="C221" s="75"/>
      <c r="D221" s="75"/>
      <c r="E221" s="57"/>
      <c r="F221" s="57"/>
      <c r="G221" s="57"/>
      <c r="H221" s="57"/>
      <c r="I221" s="57"/>
      <c r="J221" s="57"/>
      <c r="K221" s="57"/>
      <c r="L221" s="57"/>
    </row>
    <row r="222" spans="2:12" ht="18.95" customHeight="1" x14ac:dyDescent="0.25">
      <c r="B222" s="75"/>
      <c r="C222" s="75"/>
      <c r="D222" s="75"/>
      <c r="E222" s="57"/>
      <c r="F222" s="57"/>
      <c r="G222" s="57"/>
      <c r="H222" s="57"/>
      <c r="I222" s="57"/>
      <c r="J222" s="57"/>
      <c r="K222" s="57"/>
      <c r="L222" s="57"/>
    </row>
    <row r="223" spans="2:12" ht="18.95" customHeight="1" x14ac:dyDescent="0.25">
      <c r="B223" s="75"/>
      <c r="C223" s="75"/>
      <c r="D223" s="75"/>
      <c r="E223" s="57"/>
      <c r="F223" s="57"/>
      <c r="G223" s="57"/>
      <c r="H223" s="57"/>
      <c r="I223" s="57"/>
      <c r="J223" s="57"/>
      <c r="K223" s="57"/>
      <c r="L223" s="57"/>
    </row>
    <row r="224" spans="2:12" ht="18.95" customHeight="1" x14ac:dyDescent="0.25">
      <c r="B224" s="75"/>
      <c r="C224" s="75"/>
      <c r="D224" s="75"/>
      <c r="E224" s="57"/>
      <c r="F224" s="57"/>
      <c r="G224" s="57"/>
      <c r="H224" s="57"/>
      <c r="I224" s="57"/>
      <c r="J224" s="57"/>
      <c r="K224" s="57"/>
      <c r="L224" s="57"/>
    </row>
    <row r="225" spans="2:12" ht="18.95" customHeight="1" x14ac:dyDescent="0.25">
      <c r="B225" s="75"/>
      <c r="C225" s="75"/>
      <c r="D225" s="75"/>
      <c r="E225" s="57"/>
      <c r="F225" s="57"/>
      <c r="G225" s="57"/>
      <c r="H225" s="57"/>
      <c r="I225" s="57"/>
      <c r="J225" s="57"/>
      <c r="K225" s="57"/>
      <c r="L225" s="57"/>
    </row>
    <row r="226" spans="2:12" ht="18.95" customHeight="1" x14ac:dyDescent="0.25">
      <c r="B226" s="75"/>
      <c r="C226" s="75"/>
      <c r="D226" s="75"/>
      <c r="E226" s="57"/>
      <c r="F226" s="57"/>
      <c r="G226" s="57"/>
      <c r="H226" s="57"/>
      <c r="I226" s="57"/>
      <c r="J226" s="57"/>
      <c r="K226" s="57"/>
      <c r="L226" s="57"/>
    </row>
    <row r="227" spans="2:12" ht="18.95" customHeight="1" x14ac:dyDescent="0.25">
      <c r="B227" s="75"/>
      <c r="C227" s="75"/>
      <c r="D227" s="75"/>
      <c r="E227" s="57"/>
      <c r="F227" s="57"/>
      <c r="G227" s="57"/>
      <c r="H227" s="57"/>
      <c r="I227" s="57"/>
      <c r="J227" s="57"/>
      <c r="K227" s="57"/>
      <c r="L227" s="57"/>
    </row>
    <row r="228" spans="2:12" ht="18.95" customHeight="1" x14ac:dyDescent="0.25">
      <c r="B228" s="75"/>
      <c r="C228" s="75"/>
      <c r="D228" s="75"/>
      <c r="E228" s="57"/>
      <c r="F228" s="57"/>
      <c r="G228" s="57"/>
      <c r="H228" s="57"/>
      <c r="I228" s="57"/>
      <c r="J228" s="57"/>
      <c r="K228" s="57"/>
      <c r="L228" s="57"/>
    </row>
    <row r="229" spans="2:12" ht="18.95" customHeight="1" x14ac:dyDescent="0.25">
      <c r="B229" s="75"/>
      <c r="C229" s="75"/>
      <c r="D229" s="75"/>
      <c r="E229" s="57"/>
      <c r="F229" s="57"/>
      <c r="G229" s="57"/>
      <c r="H229" s="57"/>
      <c r="I229" s="57"/>
      <c r="J229" s="57"/>
      <c r="K229" s="57"/>
      <c r="L229" s="57"/>
    </row>
    <row r="230" spans="2:12" ht="18.95" customHeight="1" x14ac:dyDescent="0.25">
      <c r="B230" s="75"/>
      <c r="C230" s="75"/>
      <c r="D230" s="75"/>
      <c r="E230" s="57"/>
      <c r="F230" s="57"/>
      <c r="G230" s="57"/>
      <c r="H230" s="57"/>
      <c r="I230" s="57"/>
      <c r="J230" s="57"/>
      <c r="K230" s="57"/>
      <c r="L230" s="57"/>
    </row>
    <row r="231" spans="2:12" ht="18.95" customHeight="1" x14ac:dyDescent="0.25">
      <c r="B231" s="75"/>
      <c r="C231" s="75"/>
      <c r="D231" s="75"/>
      <c r="E231" s="57"/>
      <c r="F231" s="57"/>
      <c r="G231" s="57"/>
      <c r="H231" s="57"/>
      <c r="I231" s="57"/>
      <c r="J231" s="57"/>
      <c r="K231" s="57"/>
      <c r="L231" s="57"/>
    </row>
    <row r="232" spans="2:12" ht="18.95" customHeight="1" x14ac:dyDescent="0.25">
      <c r="B232" s="75"/>
      <c r="C232" s="75"/>
      <c r="D232" s="75"/>
      <c r="E232" s="57"/>
      <c r="F232" s="57"/>
      <c r="G232" s="57"/>
      <c r="H232" s="57"/>
      <c r="I232" s="57"/>
      <c r="J232" s="57"/>
      <c r="K232" s="57"/>
      <c r="L232" s="57"/>
    </row>
    <row r="233" spans="2:12" ht="18.95" customHeight="1" x14ac:dyDescent="0.25">
      <c r="B233" s="75"/>
      <c r="C233" s="75"/>
      <c r="D233" s="75"/>
      <c r="E233" s="57"/>
      <c r="F233" s="57"/>
      <c r="G233" s="57"/>
      <c r="H233" s="57"/>
      <c r="I233" s="57"/>
      <c r="J233" s="57"/>
      <c r="K233" s="57"/>
      <c r="L233" s="57"/>
    </row>
    <row r="234" spans="2:12" ht="18.95" customHeight="1" x14ac:dyDescent="0.25">
      <c r="B234" s="75"/>
      <c r="C234" s="75"/>
      <c r="D234" s="75"/>
      <c r="E234" s="57"/>
      <c r="F234" s="57"/>
      <c r="G234" s="57"/>
      <c r="H234" s="57"/>
      <c r="I234" s="57"/>
      <c r="J234" s="57"/>
      <c r="K234" s="57"/>
      <c r="L234" s="57"/>
    </row>
    <row r="235" spans="2:12" ht="18.95" customHeight="1" x14ac:dyDescent="0.25">
      <c r="B235" s="75"/>
      <c r="C235" s="75"/>
      <c r="D235" s="75"/>
      <c r="E235" s="57"/>
      <c r="F235" s="57"/>
      <c r="G235" s="57"/>
      <c r="H235" s="57"/>
      <c r="I235" s="57"/>
      <c r="J235" s="57"/>
      <c r="K235" s="57"/>
      <c r="L235" s="57"/>
    </row>
    <row r="236" spans="2:12" ht="18.95" customHeight="1" x14ac:dyDescent="0.25">
      <c r="B236" s="75"/>
      <c r="C236" s="75"/>
      <c r="D236" s="75"/>
      <c r="E236" s="57"/>
      <c r="F236" s="57"/>
      <c r="G236" s="57"/>
      <c r="H236" s="57"/>
      <c r="I236" s="57"/>
      <c r="J236" s="57"/>
      <c r="K236" s="57"/>
      <c r="L236" s="57"/>
    </row>
    <row r="237" spans="2:12" ht="18.95" customHeight="1" x14ac:dyDescent="0.25">
      <c r="B237" s="75"/>
      <c r="C237" s="75"/>
      <c r="D237" s="75"/>
      <c r="E237" s="57"/>
      <c r="F237" s="57"/>
      <c r="G237" s="57"/>
      <c r="H237" s="57"/>
      <c r="I237" s="57"/>
      <c r="J237" s="57"/>
      <c r="K237" s="57"/>
      <c r="L237" s="57"/>
    </row>
    <row r="238" spans="2:12" ht="18.95" customHeight="1" x14ac:dyDescent="0.25">
      <c r="B238" s="75"/>
      <c r="C238" s="75"/>
      <c r="D238" s="75"/>
      <c r="E238" s="57"/>
      <c r="F238" s="57"/>
      <c r="G238" s="57"/>
      <c r="H238" s="57"/>
      <c r="I238" s="57"/>
      <c r="J238" s="57"/>
      <c r="K238" s="57"/>
      <c r="L238" s="57"/>
    </row>
    <row r="239" spans="2:12" ht="18.95" customHeight="1" x14ac:dyDescent="0.25">
      <c r="B239" s="75"/>
      <c r="C239" s="75"/>
      <c r="D239" s="75"/>
      <c r="E239" s="57"/>
      <c r="F239" s="57"/>
      <c r="G239" s="57"/>
      <c r="H239" s="57"/>
      <c r="I239" s="57"/>
      <c r="J239" s="57"/>
      <c r="K239" s="57"/>
      <c r="L239" s="57"/>
    </row>
    <row r="240" spans="2:12" ht="18.95" customHeight="1" x14ac:dyDescent="0.25">
      <c r="B240" s="75"/>
      <c r="C240" s="75"/>
      <c r="D240" s="75"/>
      <c r="E240" s="57"/>
      <c r="F240" s="57"/>
      <c r="G240" s="57"/>
      <c r="H240" s="57"/>
      <c r="I240" s="57"/>
      <c r="J240" s="57"/>
      <c r="K240" s="57"/>
      <c r="L240" s="57"/>
    </row>
    <row r="241" spans="2:12" ht="18.95" customHeight="1" x14ac:dyDescent="0.25">
      <c r="B241" s="75"/>
      <c r="C241" s="75"/>
      <c r="D241" s="75"/>
      <c r="E241" s="57"/>
      <c r="F241" s="57"/>
      <c r="G241" s="57"/>
      <c r="H241" s="57"/>
      <c r="I241" s="57"/>
      <c r="J241" s="57"/>
      <c r="K241" s="57"/>
      <c r="L241" s="57"/>
    </row>
    <row r="242" spans="2:12" ht="18.95" customHeight="1" x14ac:dyDescent="0.25">
      <c r="B242" s="75"/>
      <c r="C242" s="75"/>
      <c r="D242" s="75"/>
      <c r="E242" s="57"/>
      <c r="F242" s="57"/>
      <c r="G242" s="57"/>
      <c r="H242" s="57"/>
      <c r="I242" s="57"/>
      <c r="J242" s="57"/>
      <c r="K242" s="57"/>
      <c r="L242" s="57"/>
    </row>
    <row r="243" spans="2:12" ht="18.95" customHeight="1" x14ac:dyDescent="0.25">
      <c r="B243" s="75"/>
      <c r="C243" s="75"/>
      <c r="D243" s="75"/>
      <c r="E243" s="57"/>
      <c r="F243" s="57"/>
      <c r="G243" s="57"/>
      <c r="H243" s="57"/>
      <c r="I243" s="57"/>
      <c r="J243" s="57"/>
      <c r="K243" s="57"/>
      <c r="L243" s="57"/>
    </row>
    <row r="244" spans="2:12" ht="18.95" customHeight="1" x14ac:dyDescent="0.25">
      <c r="B244" s="75"/>
      <c r="C244" s="75"/>
      <c r="D244" s="75"/>
      <c r="E244" s="57"/>
      <c r="F244" s="57"/>
      <c r="G244" s="57"/>
      <c r="H244" s="57"/>
      <c r="I244" s="57"/>
      <c r="J244" s="57"/>
      <c r="K244" s="57"/>
      <c r="L244" s="57"/>
    </row>
    <row r="245" spans="2:12" ht="18.95" customHeight="1" x14ac:dyDescent="0.25">
      <c r="B245" s="75"/>
      <c r="C245" s="75"/>
      <c r="D245" s="75"/>
      <c r="E245" s="57"/>
      <c r="F245" s="57"/>
      <c r="G245" s="57"/>
      <c r="H245" s="57"/>
      <c r="I245" s="57"/>
      <c r="J245" s="57"/>
      <c r="K245" s="57"/>
      <c r="L245" s="57"/>
    </row>
    <row r="246" spans="2:12" ht="18.95" customHeight="1" x14ac:dyDescent="0.25">
      <c r="B246" s="75"/>
      <c r="C246" s="75"/>
      <c r="D246" s="75"/>
      <c r="E246" s="57"/>
      <c r="F246" s="57"/>
      <c r="G246" s="57"/>
      <c r="H246" s="57"/>
      <c r="I246" s="57"/>
      <c r="J246" s="57"/>
      <c r="K246" s="57"/>
      <c r="L246" s="57"/>
    </row>
    <row r="247" spans="2:12" ht="18.95" customHeight="1" x14ac:dyDescent="0.25">
      <c r="B247" s="75"/>
      <c r="C247" s="75"/>
      <c r="D247" s="75"/>
      <c r="E247" s="57"/>
      <c r="F247" s="57"/>
      <c r="G247" s="57"/>
      <c r="H247" s="57"/>
      <c r="I247" s="57"/>
      <c r="J247" s="57"/>
      <c r="K247" s="57"/>
      <c r="L247" s="57"/>
    </row>
    <row r="248" spans="2:12" ht="18.95" customHeight="1" x14ac:dyDescent="0.25">
      <c r="B248" s="75"/>
      <c r="C248" s="75"/>
      <c r="D248" s="75"/>
      <c r="E248" s="57"/>
      <c r="F248" s="57"/>
      <c r="G248" s="57"/>
      <c r="H248" s="57"/>
      <c r="I248" s="57"/>
      <c r="J248" s="57"/>
      <c r="K248" s="57"/>
      <c r="L248" s="57"/>
    </row>
    <row r="249" spans="2:12" ht="18.95" customHeight="1" x14ac:dyDescent="0.25">
      <c r="B249" s="75"/>
      <c r="C249" s="75"/>
      <c r="D249" s="75"/>
      <c r="E249" s="57"/>
      <c r="F249" s="57"/>
      <c r="G249" s="57"/>
      <c r="H249" s="57"/>
      <c r="I249" s="57"/>
      <c r="J249" s="57"/>
      <c r="K249" s="57"/>
      <c r="L249" s="57"/>
    </row>
    <row r="250" spans="2:12" ht="18.95" customHeight="1" x14ac:dyDescent="0.25">
      <c r="B250" s="75"/>
      <c r="C250" s="75"/>
      <c r="D250" s="75"/>
      <c r="E250" s="57"/>
      <c r="F250" s="57"/>
      <c r="G250" s="57"/>
      <c r="H250" s="57"/>
      <c r="I250" s="57"/>
      <c r="J250" s="57"/>
      <c r="K250" s="57"/>
      <c r="L250" s="57"/>
    </row>
    <row r="251" spans="2:12" ht="18.95" customHeight="1" x14ac:dyDescent="0.25">
      <c r="B251" s="75"/>
      <c r="C251" s="75"/>
      <c r="D251" s="75"/>
      <c r="E251" s="57"/>
      <c r="F251" s="57"/>
      <c r="G251" s="57"/>
      <c r="H251" s="57"/>
      <c r="I251" s="57"/>
      <c r="J251" s="57"/>
      <c r="K251" s="57"/>
      <c r="L251" s="57"/>
    </row>
    <row r="252" spans="2:12" ht="18.95" customHeight="1" x14ac:dyDescent="0.25">
      <c r="B252" s="75"/>
      <c r="C252" s="75"/>
      <c r="D252" s="75"/>
      <c r="E252" s="57"/>
      <c r="F252" s="57"/>
      <c r="G252" s="57"/>
      <c r="H252" s="57"/>
      <c r="I252" s="57"/>
      <c r="J252" s="57"/>
      <c r="K252" s="57"/>
      <c r="L252" s="57"/>
    </row>
    <row r="253" spans="2:12" ht="18.95" customHeight="1" x14ac:dyDescent="0.25">
      <c r="B253" s="75"/>
      <c r="C253" s="75"/>
      <c r="D253" s="75"/>
      <c r="E253" s="57"/>
      <c r="F253" s="57"/>
      <c r="G253" s="57"/>
      <c r="H253" s="57"/>
      <c r="I253" s="57"/>
      <c r="J253" s="57"/>
      <c r="K253" s="57"/>
      <c r="L253" s="57"/>
    </row>
    <row r="254" spans="2:12" ht="18.95" customHeight="1" x14ac:dyDescent="0.25">
      <c r="B254" s="75"/>
      <c r="C254" s="75"/>
      <c r="D254" s="75"/>
      <c r="E254" s="57"/>
      <c r="F254" s="57"/>
      <c r="G254" s="57"/>
      <c r="H254" s="57"/>
      <c r="I254" s="57"/>
      <c r="J254" s="57"/>
      <c r="K254" s="57"/>
      <c r="L254" s="57"/>
    </row>
    <row r="255" spans="2:12" ht="18.95" customHeight="1" x14ac:dyDescent="0.25">
      <c r="B255" s="75"/>
      <c r="C255" s="75"/>
      <c r="D255" s="75"/>
      <c r="E255" s="57"/>
      <c r="F255" s="57"/>
      <c r="G255" s="57"/>
      <c r="H255" s="57"/>
      <c r="I255" s="57"/>
      <c r="J255" s="57"/>
      <c r="K255" s="57"/>
      <c r="L255" s="57"/>
    </row>
    <row r="256" spans="2:12" ht="18.95" customHeight="1" x14ac:dyDescent="0.25">
      <c r="B256" s="75"/>
      <c r="C256" s="75"/>
      <c r="D256" s="75"/>
      <c r="E256" s="57"/>
      <c r="F256" s="57"/>
      <c r="G256" s="57"/>
      <c r="H256" s="57"/>
      <c r="I256" s="57"/>
      <c r="J256" s="57"/>
      <c r="K256" s="57"/>
      <c r="L256" s="57"/>
    </row>
    <row r="257" spans="2:12" ht="18.95" customHeight="1" x14ac:dyDescent="0.25">
      <c r="B257" s="75"/>
      <c r="C257" s="75"/>
      <c r="D257" s="75"/>
      <c r="E257" s="57"/>
      <c r="F257" s="57"/>
      <c r="G257" s="57"/>
      <c r="H257" s="57"/>
      <c r="I257" s="57"/>
      <c r="J257" s="57"/>
      <c r="K257" s="57"/>
      <c r="L257" s="57"/>
    </row>
    <row r="258" spans="2:12" ht="18.95" customHeight="1" x14ac:dyDescent="0.25">
      <c r="B258" s="75"/>
      <c r="C258" s="75"/>
      <c r="D258" s="75"/>
      <c r="E258" s="57"/>
      <c r="F258" s="57"/>
      <c r="G258" s="57"/>
      <c r="H258" s="57"/>
      <c r="I258" s="57"/>
      <c r="J258" s="57"/>
      <c r="K258" s="57"/>
      <c r="L258" s="57"/>
    </row>
    <row r="259" spans="2:12" ht="18.95" customHeight="1" x14ac:dyDescent="0.25">
      <c r="B259" s="75"/>
      <c r="C259" s="75"/>
      <c r="D259" s="75"/>
      <c r="E259" s="57"/>
      <c r="F259" s="57"/>
      <c r="G259" s="57"/>
      <c r="H259" s="57"/>
      <c r="I259" s="57"/>
      <c r="J259" s="57"/>
      <c r="K259" s="57"/>
      <c r="L259" s="57"/>
    </row>
    <row r="260" spans="2:12" ht="18.95" customHeight="1" x14ac:dyDescent="0.25">
      <c r="B260" s="75"/>
      <c r="C260" s="75"/>
      <c r="D260" s="75"/>
      <c r="E260" s="57"/>
      <c r="F260" s="57"/>
      <c r="G260" s="57"/>
      <c r="H260" s="57"/>
      <c r="I260" s="57"/>
      <c r="J260" s="57"/>
      <c r="K260" s="57"/>
      <c r="L260" s="57"/>
    </row>
    <row r="261" spans="2:12" ht="18.95" customHeight="1" x14ac:dyDescent="0.25">
      <c r="B261" s="75"/>
      <c r="C261" s="75"/>
      <c r="D261" s="75"/>
      <c r="E261" s="57"/>
      <c r="F261" s="57"/>
      <c r="G261" s="57"/>
      <c r="H261" s="57"/>
      <c r="I261" s="57"/>
      <c r="J261" s="57"/>
      <c r="K261" s="57"/>
      <c r="L261" s="57"/>
    </row>
    <row r="262" spans="2:12" ht="18.95" customHeight="1" x14ac:dyDescent="0.25">
      <c r="B262" s="75"/>
      <c r="C262" s="75"/>
      <c r="D262" s="75"/>
      <c r="E262" s="57"/>
      <c r="F262" s="57"/>
      <c r="G262" s="57"/>
      <c r="H262" s="57"/>
      <c r="I262" s="57"/>
      <c r="J262" s="57"/>
      <c r="K262" s="57"/>
      <c r="L262" s="57"/>
    </row>
    <row r="263" spans="2:12" ht="18.95" customHeight="1" x14ac:dyDescent="0.25">
      <c r="B263" s="75"/>
      <c r="C263" s="75"/>
      <c r="D263" s="75"/>
      <c r="E263" s="57"/>
      <c r="F263" s="57"/>
      <c r="G263" s="57"/>
      <c r="H263" s="57"/>
      <c r="I263" s="57"/>
      <c r="J263" s="57"/>
      <c r="K263" s="57"/>
      <c r="L263" s="57"/>
    </row>
    <row r="264" spans="2:12" ht="18.95" customHeight="1" x14ac:dyDescent="0.25">
      <c r="B264" s="75"/>
      <c r="C264" s="75"/>
      <c r="D264" s="75"/>
      <c r="E264" s="57"/>
      <c r="F264" s="57"/>
      <c r="G264" s="57"/>
      <c r="H264" s="57"/>
      <c r="I264" s="57"/>
      <c r="J264" s="57"/>
      <c r="K264" s="57"/>
      <c r="L264" s="57"/>
    </row>
    <row r="265" spans="2:12" ht="18.95" customHeight="1" x14ac:dyDescent="0.25">
      <c r="B265" s="75"/>
      <c r="C265" s="75"/>
      <c r="D265" s="75"/>
      <c r="E265" s="57"/>
      <c r="F265" s="57"/>
      <c r="G265" s="57"/>
      <c r="H265" s="57"/>
      <c r="I265" s="57"/>
      <c r="J265" s="57"/>
      <c r="K265" s="57"/>
      <c r="L265" s="57"/>
    </row>
    <row r="266" spans="2:12" ht="18.95" customHeight="1" x14ac:dyDescent="0.25">
      <c r="B266" s="75"/>
      <c r="C266" s="75"/>
      <c r="D266" s="75"/>
      <c r="E266" s="57"/>
      <c r="F266" s="57"/>
      <c r="G266" s="57"/>
      <c r="H266" s="57"/>
      <c r="I266" s="57"/>
      <c r="J266" s="57"/>
      <c r="K266" s="57"/>
      <c r="L266" s="57"/>
    </row>
    <row r="267" spans="2:12" ht="18.95" customHeight="1" x14ac:dyDescent="0.25">
      <c r="B267" s="75"/>
      <c r="C267" s="75"/>
      <c r="D267" s="75"/>
      <c r="E267" s="57"/>
      <c r="F267" s="57"/>
      <c r="G267" s="57"/>
      <c r="H267" s="57"/>
      <c r="I267" s="57"/>
      <c r="J267" s="57"/>
      <c r="K267" s="57"/>
      <c r="L267" s="57"/>
    </row>
    <row r="268" spans="2:12" ht="18.95" customHeight="1" x14ac:dyDescent="0.25">
      <c r="B268" s="75"/>
      <c r="C268" s="75"/>
      <c r="D268" s="75"/>
      <c r="E268" s="57"/>
      <c r="F268" s="57"/>
      <c r="G268" s="57"/>
      <c r="H268" s="57"/>
      <c r="I268" s="57"/>
      <c r="J268" s="57"/>
      <c r="K268" s="57"/>
      <c r="L268" s="57"/>
    </row>
    <row r="269" spans="2:12" ht="18.95" customHeight="1" x14ac:dyDescent="0.25">
      <c r="B269" s="75"/>
      <c r="C269" s="75"/>
      <c r="D269" s="75"/>
      <c r="E269" s="57"/>
      <c r="F269" s="57"/>
      <c r="G269" s="57"/>
      <c r="H269" s="57"/>
      <c r="I269" s="57"/>
      <c r="J269" s="57"/>
      <c r="K269" s="57"/>
      <c r="L269" s="57"/>
    </row>
    <row r="270" spans="2:12" ht="18.95" customHeight="1" x14ac:dyDescent="0.25">
      <c r="B270" s="75"/>
      <c r="C270" s="75"/>
      <c r="D270" s="75"/>
      <c r="E270" s="57"/>
      <c r="F270" s="57"/>
      <c r="G270" s="57"/>
      <c r="H270" s="57"/>
      <c r="I270" s="57"/>
      <c r="J270" s="57"/>
      <c r="K270" s="57"/>
      <c r="L270" s="57"/>
    </row>
    <row r="271" spans="2:12" ht="18.95" customHeight="1" x14ac:dyDescent="0.25">
      <c r="B271" s="75"/>
      <c r="C271" s="75"/>
      <c r="D271" s="75"/>
      <c r="E271" s="57"/>
      <c r="F271" s="57"/>
      <c r="G271" s="57"/>
      <c r="H271" s="57"/>
      <c r="I271" s="57"/>
      <c r="J271" s="57"/>
      <c r="K271" s="57"/>
      <c r="L271" s="57"/>
    </row>
    <row r="272" spans="2:12" ht="18.95" customHeight="1" x14ac:dyDescent="0.25">
      <c r="B272" s="75"/>
      <c r="C272" s="75"/>
      <c r="D272" s="75"/>
      <c r="E272" s="57"/>
      <c r="F272" s="57"/>
      <c r="G272" s="57"/>
      <c r="H272" s="57"/>
      <c r="I272" s="57"/>
      <c r="J272" s="57"/>
      <c r="K272" s="57"/>
      <c r="L272" s="57"/>
    </row>
    <row r="273" spans="2:12" ht="18.95" customHeight="1" x14ac:dyDescent="0.25">
      <c r="B273" s="75"/>
      <c r="C273" s="75"/>
      <c r="D273" s="75"/>
      <c r="E273" s="57"/>
      <c r="F273" s="57"/>
      <c r="G273" s="57"/>
      <c r="H273" s="57"/>
      <c r="I273" s="57"/>
      <c r="J273" s="57"/>
      <c r="K273" s="57"/>
      <c r="L273" s="57"/>
    </row>
    <row r="274" spans="2:12" ht="18.95" customHeight="1" x14ac:dyDescent="0.25">
      <c r="B274" s="75"/>
      <c r="C274" s="75"/>
      <c r="D274" s="75"/>
      <c r="E274" s="57"/>
      <c r="F274" s="57"/>
      <c r="G274" s="57"/>
      <c r="H274" s="57"/>
      <c r="I274" s="57"/>
      <c r="J274" s="57"/>
      <c r="K274" s="57"/>
      <c r="L274" s="57"/>
    </row>
    <row r="275" spans="2:12" ht="18.95" customHeight="1" x14ac:dyDescent="0.25">
      <c r="B275" s="75"/>
      <c r="C275" s="75"/>
      <c r="D275" s="75"/>
      <c r="E275" s="57"/>
      <c r="F275" s="57"/>
      <c r="G275" s="57"/>
      <c r="H275" s="57"/>
      <c r="I275" s="57"/>
      <c r="J275" s="57"/>
      <c r="K275" s="57"/>
      <c r="L275" s="57"/>
    </row>
    <row r="276" spans="2:12" ht="18.95" customHeight="1" x14ac:dyDescent="0.25">
      <c r="B276" s="75"/>
      <c r="C276" s="75"/>
      <c r="D276" s="75"/>
      <c r="E276" s="57"/>
      <c r="F276" s="57"/>
      <c r="G276" s="57"/>
      <c r="H276" s="57"/>
      <c r="I276" s="57"/>
      <c r="J276" s="57"/>
      <c r="K276" s="57"/>
      <c r="L276" s="57"/>
    </row>
    <row r="277" spans="2:12" ht="18.95" customHeight="1" x14ac:dyDescent="0.25">
      <c r="B277" s="75"/>
      <c r="C277" s="75"/>
      <c r="D277" s="75"/>
      <c r="E277" s="57"/>
      <c r="F277" s="57"/>
      <c r="G277" s="57"/>
      <c r="H277" s="57"/>
      <c r="I277" s="57"/>
      <c r="J277" s="57"/>
      <c r="K277" s="57"/>
      <c r="L277" s="57"/>
    </row>
    <row r="278" spans="2:12" ht="18.95" customHeight="1" x14ac:dyDescent="0.25">
      <c r="B278" s="75"/>
      <c r="C278" s="75"/>
      <c r="D278" s="75"/>
      <c r="E278" s="57"/>
      <c r="F278" s="57"/>
      <c r="G278" s="57"/>
      <c r="H278" s="57"/>
      <c r="I278" s="57"/>
      <c r="J278" s="57"/>
      <c r="K278" s="57"/>
      <c r="L278" s="57"/>
    </row>
    <row r="279" spans="2:12" ht="18.95" customHeight="1" x14ac:dyDescent="0.25">
      <c r="B279" s="75"/>
      <c r="C279" s="75"/>
      <c r="D279" s="75"/>
      <c r="E279" s="57"/>
      <c r="F279" s="57"/>
      <c r="G279" s="57"/>
      <c r="H279" s="57"/>
      <c r="I279" s="57"/>
      <c r="J279" s="57"/>
      <c r="K279" s="57"/>
      <c r="L279" s="57"/>
    </row>
    <row r="280" spans="2:12" ht="18.95" customHeight="1" x14ac:dyDescent="0.25">
      <c r="B280" s="75"/>
      <c r="C280" s="75"/>
      <c r="D280" s="75"/>
      <c r="E280" s="57"/>
      <c r="F280" s="57"/>
      <c r="G280" s="57"/>
      <c r="H280" s="57"/>
      <c r="I280" s="57"/>
      <c r="J280" s="57"/>
      <c r="K280" s="57"/>
      <c r="L280" s="57"/>
    </row>
    <row r="281" spans="2:12" ht="18.95" customHeight="1" x14ac:dyDescent="0.25">
      <c r="B281" s="75"/>
      <c r="C281" s="75"/>
      <c r="D281" s="75"/>
      <c r="E281" s="57"/>
      <c r="F281" s="57"/>
      <c r="G281" s="57"/>
      <c r="H281" s="57"/>
      <c r="I281" s="57"/>
      <c r="J281" s="57"/>
      <c r="K281" s="57"/>
      <c r="L281" s="57"/>
    </row>
    <row r="282" spans="2:12" ht="18.95" customHeight="1" x14ac:dyDescent="0.25">
      <c r="B282" s="75"/>
      <c r="C282" s="75"/>
      <c r="D282" s="75"/>
      <c r="E282" s="57"/>
      <c r="F282" s="57"/>
      <c r="G282" s="57"/>
      <c r="H282" s="57"/>
      <c r="I282" s="57"/>
      <c r="J282" s="57"/>
      <c r="K282" s="57"/>
      <c r="L282" s="57"/>
    </row>
    <row r="283" spans="2:12" ht="18.95" customHeight="1" x14ac:dyDescent="0.25">
      <c r="B283" s="75"/>
      <c r="C283" s="75"/>
      <c r="D283" s="75"/>
      <c r="E283" s="57"/>
      <c r="F283" s="57"/>
      <c r="G283" s="57"/>
      <c r="H283" s="57"/>
      <c r="I283" s="57"/>
      <c r="J283" s="57"/>
      <c r="K283" s="57"/>
      <c r="L283" s="57"/>
    </row>
    <row r="284" spans="2:12" ht="18.95" customHeight="1" x14ac:dyDescent="0.25">
      <c r="B284" s="75"/>
      <c r="C284" s="75"/>
      <c r="D284" s="75"/>
      <c r="E284" s="57"/>
      <c r="F284" s="57"/>
      <c r="G284" s="57"/>
      <c r="H284" s="57"/>
      <c r="I284" s="57"/>
      <c r="J284" s="57"/>
      <c r="K284" s="57"/>
      <c r="L284" s="57"/>
    </row>
    <row r="285" spans="2:12" ht="18.95" customHeight="1" x14ac:dyDescent="0.25">
      <c r="B285" s="75"/>
      <c r="C285" s="75"/>
      <c r="D285" s="75"/>
      <c r="E285" s="57"/>
      <c r="F285" s="57"/>
      <c r="G285" s="57"/>
      <c r="H285" s="57"/>
      <c r="I285" s="57"/>
      <c r="J285" s="57"/>
      <c r="K285" s="57"/>
      <c r="L285" s="57"/>
    </row>
    <row r="286" spans="2:12" ht="18.95" customHeight="1" x14ac:dyDescent="0.25">
      <c r="B286" s="75"/>
      <c r="C286" s="75"/>
      <c r="D286" s="75"/>
      <c r="E286" s="57"/>
      <c r="F286" s="57"/>
      <c r="G286" s="57"/>
      <c r="H286" s="57"/>
      <c r="I286" s="57"/>
      <c r="J286" s="57"/>
      <c r="K286" s="57"/>
      <c r="L286" s="57"/>
    </row>
    <row r="287" spans="2:12" ht="18.95" customHeight="1" x14ac:dyDescent="0.25">
      <c r="B287" s="75"/>
      <c r="C287" s="75"/>
      <c r="D287" s="75"/>
      <c r="E287" s="57"/>
      <c r="F287" s="57"/>
      <c r="G287" s="57"/>
      <c r="H287" s="57"/>
      <c r="I287" s="57"/>
      <c r="J287" s="57"/>
      <c r="K287" s="57"/>
      <c r="L287" s="57"/>
    </row>
    <row r="288" spans="2:12" ht="18.95" customHeight="1" x14ac:dyDescent="0.25">
      <c r="B288" s="75"/>
      <c r="C288" s="75"/>
      <c r="D288" s="75"/>
      <c r="E288" s="57"/>
      <c r="F288" s="57"/>
      <c r="G288" s="57"/>
      <c r="H288" s="57"/>
      <c r="I288" s="57"/>
      <c r="J288" s="57"/>
      <c r="K288" s="57"/>
      <c r="L288" s="57"/>
    </row>
    <row r="289" spans="2:12" ht="18.95" customHeight="1" x14ac:dyDescent="0.25">
      <c r="B289" s="75"/>
      <c r="C289" s="75"/>
      <c r="D289" s="75"/>
      <c r="E289" s="57"/>
      <c r="F289" s="57"/>
      <c r="G289" s="57"/>
      <c r="H289" s="57"/>
      <c r="I289" s="57"/>
      <c r="J289" s="57"/>
      <c r="K289" s="57"/>
      <c r="L289" s="57"/>
    </row>
    <row r="290" spans="2:12" ht="18.95" customHeight="1" x14ac:dyDescent="0.25">
      <c r="B290" s="75"/>
      <c r="C290" s="75"/>
      <c r="D290" s="75"/>
      <c r="E290" s="57"/>
      <c r="F290" s="57"/>
      <c r="G290" s="57"/>
      <c r="H290" s="57"/>
      <c r="I290" s="57"/>
      <c r="J290" s="57"/>
      <c r="K290" s="57"/>
      <c r="L290" s="57"/>
    </row>
    <row r="291" spans="2:12" ht="18.95" customHeight="1" x14ac:dyDescent="0.25">
      <c r="B291" s="75"/>
      <c r="C291" s="75"/>
      <c r="D291" s="75"/>
      <c r="E291" s="57"/>
      <c r="F291" s="57"/>
      <c r="G291" s="57"/>
      <c r="H291" s="57"/>
      <c r="I291" s="57"/>
      <c r="J291" s="57"/>
      <c r="K291" s="57"/>
      <c r="L291" s="57"/>
    </row>
    <row r="292" spans="2:12" ht="18.95" customHeight="1" x14ac:dyDescent="0.25">
      <c r="B292" s="75"/>
      <c r="C292" s="75"/>
      <c r="D292" s="75"/>
      <c r="E292" s="57"/>
      <c r="F292" s="57"/>
      <c r="G292" s="57"/>
      <c r="H292" s="57"/>
      <c r="I292" s="57"/>
      <c r="J292" s="57"/>
      <c r="K292" s="57"/>
      <c r="L292" s="57"/>
    </row>
    <row r="293" spans="2:12" ht="18.95" customHeight="1" x14ac:dyDescent="0.25">
      <c r="B293" s="75"/>
      <c r="C293" s="75"/>
      <c r="D293" s="75"/>
      <c r="E293" s="57"/>
      <c r="F293" s="57"/>
      <c r="G293" s="57"/>
      <c r="H293" s="57"/>
      <c r="I293" s="57"/>
      <c r="J293" s="57"/>
      <c r="K293" s="57"/>
      <c r="L293" s="57"/>
    </row>
    <row r="294" spans="2:12" ht="18.95" customHeight="1" x14ac:dyDescent="0.25">
      <c r="B294" s="75"/>
      <c r="C294" s="75"/>
      <c r="D294" s="75"/>
      <c r="E294" s="57"/>
      <c r="F294" s="57"/>
      <c r="G294" s="57"/>
      <c r="H294" s="57"/>
      <c r="I294" s="57"/>
      <c r="J294" s="57"/>
      <c r="K294" s="57"/>
      <c r="L294" s="57"/>
    </row>
    <row r="295" spans="2:12" ht="18.95" customHeight="1" x14ac:dyDescent="0.25">
      <c r="B295" s="75"/>
      <c r="C295" s="75"/>
      <c r="D295" s="75"/>
      <c r="E295" s="57"/>
      <c r="F295" s="57"/>
      <c r="G295" s="57"/>
      <c r="H295" s="57"/>
      <c r="I295" s="57"/>
      <c r="J295" s="57"/>
      <c r="K295" s="57"/>
      <c r="L295" s="57"/>
    </row>
    <row r="296" spans="2:12" ht="18.95" customHeight="1" x14ac:dyDescent="0.25">
      <c r="B296" s="75"/>
      <c r="C296" s="75"/>
      <c r="D296" s="75"/>
      <c r="E296" s="57"/>
      <c r="F296" s="57"/>
      <c r="G296" s="57"/>
      <c r="H296" s="57"/>
      <c r="I296" s="57"/>
      <c r="J296" s="57"/>
      <c r="K296" s="57"/>
      <c r="L296" s="57"/>
    </row>
    <row r="297" spans="2:12" ht="18.95" customHeight="1" x14ac:dyDescent="0.25">
      <c r="B297" s="75"/>
      <c r="C297" s="75"/>
      <c r="D297" s="75"/>
      <c r="E297" s="57"/>
      <c r="F297" s="57"/>
      <c r="G297" s="57"/>
      <c r="H297" s="57"/>
      <c r="I297" s="57"/>
      <c r="J297" s="57"/>
      <c r="K297" s="57"/>
      <c r="L297" s="57"/>
    </row>
    <row r="298" spans="2:12" ht="18.95" customHeight="1" x14ac:dyDescent="0.25">
      <c r="B298" s="75"/>
      <c r="C298" s="75"/>
      <c r="D298" s="75"/>
      <c r="E298" s="57"/>
      <c r="F298" s="57"/>
      <c r="G298" s="57"/>
      <c r="H298" s="57"/>
      <c r="I298" s="57"/>
      <c r="J298" s="57"/>
      <c r="K298" s="57"/>
      <c r="L298" s="57"/>
    </row>
    <row r="299" spans="2:12" ht="18.95" customHeight="1" x14ac:dyDescent="0.25">
      <c r="B299" s="75"/>
      <c r="C299" s="75"/>
      <c r="D299" s="75"/>
      <c r="E299" s="57"/>
      <c r="F299" s="57"/>
      <c r="G299" s="57"/>
      <c r="H299" s="57"/>
      <c r="I299" s="57"/>
      <c r="J299" s="57"/>
      <c r="K299" s="57"/>
      <c r="L299" s="57"/>
    </row>
    <row r="300" spans="2:12" ht="18.95" customHeight="1" x14ac:dyDescent="0.25">
      <c r="B300" s="75"/>
      <c r="C300" s="75"/>
      <c r="D300" s="75"/>
      <c r="E300" s="57"/>
      <c r="F300" s="57"/>
      <c r="G300" s="57"/>
      <c r="H300" s="57"/>
      <c r="I300" s="57"/>
      <c r="J300" s="57"/>
      <c r="K300" s="57"/>
      <c r="L300" s="57"/>
    </row>
    <row r="301" spans="2:12" ht="18.95" customHeight="1" x14ac:dyDescent="0.25">
      <c r="B301" s="75"/>
      <c r="C301" s="75"/>
      <c r="D301" s="75"/>
      <c r="E301" s="57"/>
      <c r="F301" s="57"/>
      <c r="G301" s="57"/>
      <c r="H301" s="57"/>
      <c r="I301" s="57"/>
      <c r="J301" s="57"/>
      <c r="K301" s="57"/>
      <c r="L301" s="57"/>
    </row>
    <row r="302" spans="2:12" ht="18.95" customHeight="1" x14ac:dyDescent="0.25">
      <c r="B302" s="75"/>
      <c r="C302" s="75"/>
      <c r="D302" s="75"/>
      <c r="E302" s="57"/>
      <c r="F302" s="57"/>
      <c r="G302" s="57"/>
      <c r="H302" s="57"/>
      <c r="I302" s="57"/>
      <c r="J302" s="57"/>
      <c r="K302" s="57"/>
      <c r="L302" s="57"/>
    </row>
    <row r="303" spans="2:12" ht="18.95" customHeight="1" x14ac:dyDescent="0.25">
      <c r="B303" s="75"/>
      <c r="C303" s="75"/>
      <c r="D303" s="75"/>
      <c r="E303" s="57"/>
      <c r="F303" s="57"/>
      <c r="G303" s="57"/>
      <c r="H303" s="57"/>
      <c r="I303" s="57"/>
      <c r="J303" s="57"/>
      <c r="K303" s="57"/>
      <c r="L303" s="57"/>
    </row>
    <row r="304" spans="2:12" ht="18.95" customHeight="1" x14ac:dyDescent="0.25">
      <c r="B304" s="75"/>
      <c r="C304" s="75"/>
      <c r="D304" s="75"/>
      <c r="E304" s="57"/>
      <c r="F304" s="57"/>
      <c r="G304" s="57"/>
      <c r="H304" s="57"/>
      <c r="I304" s="57"/>
      <c r="J304" s="57"/>
      <c r="K304" s="57"/>
      <c r="L304" s="57"/>
    </row>
    <row r="305" spans="2:12" ht="18.95" customHeight="1" x14ac:dyDescent="0.25">
      <c r="B305" s="75"/>
      <c r="C305" s="75"/>
      <c r="D305" s="75"/>
      <c r="E305" s="57"/>
      <c r="F305" s="57"/>
      <c r="G305" s="57"/>
      <c r="H305" s="57"/>
      <c r="I305" s="57"/>
      <c r="J305" s="57"/>
      <c r="K305" s="57"/>
      <c r="L305" s="57"/>
    </row>
    <row r="306" spans="2:12" ht="18.95" customHeight="1" x14ac:dyDescent="0.25">
      <c r="B306" s="75"/>
      <c r="C306" s="75"/>
      <c r="D306" s="75"/>
      <c r="E306" s="57"/>
      <c r="F306" s="57"/>
      <c r="G306" s="57"/>
      <c r="H306" s="57"/>
      <c r="I306" s="57"/>
      <c r="J306" s="57"/>
      <c r="K306" s="57"/>
      <c r="L306" s="57"/>
    </row>
    <row r="307" spans="2:12" ht="18.95" customHeight="1" x14ac:dyDescent="0.25">
      <c r="B307" s="75"/>
      <c r="C307" s="75"/>
      <c r="D307" s="75"/>
      <c r="E307" s="57"/>
      <c r="F307" s="57"/>
      <c r="G307" s="57"/>
      <c r="H307" s="57"/>
      <c r="I307" s="57"/>
      <c r="J307" s="57"/>
      <c r="K307" s="57"/>
      <c r="L307" s="57"/>
    </row>
    <row r="308" spans="2:12" ht="18.95" customHeight="1" x14ac:dyDescent="0.25">
      <c r="B308" s="75"/>
      <c r="C308" s="75"/>
      <c r="D308" s="75"/>
      <c r="E308" s="57"/>
      <c r="F308" s="57"/>
      <c r="G308" s="57"/>
      <c r="H308" s="57"/>
      <c r="I308" s="57"/>
      <c r="J308" s="57"/>
      <c r="K308" s="57"/>
      <c r="L308" s="57"/>
    </row>
    <row r="309" spans="2:12" ht="18.95" customHeight="1" x14ac:dyDescent="0.25">
      <c r="B309" s="75"/>
      <c r="C309" s="75"/>
      <c r="D309" s="75"/>
      <c r="E309" s="57"/>
      <c r="F309" s="57"/>
      <c r="G309" s="57"/>
      <c r="H309" s="57"/>
      <c r="I309" s="57"/>
      <c r="J309" s="57"/>
      <c r="K309" s="57"/>
      <c r="L309" s="57"/>
    </row>
    <row r="310" spans="2:12" ht="18.95" customHeight="1" x14ac:dyDescent="0.25">
      <c r="B310" s="75"/>
      <c r="C310" s="75"/>
      <c r="D310" s="75"/>
      <c r="E310" s="57"/>
      <c r="F310" s="57"/>
      <c r="G310" s="57"/>
      <c r="H310" s="57"/>
      <c r="I310" s="57"/>
      <c r="J310" s="57"/>
      <c r="K310" s="57"/>
      <c r="L310" s="57"/>
    </row>
    <row r="311" spans="2:12" ht="18.95" customHeight="1" x14ac:dyDescent="0.25">
      <c r="B311" s="75"/>
      <c r="C311" s="75"/>
      <c r="D311" s="75"/>
      <c r="E311" s="57"/>
      <c r="F311" s="57"/>
      <c r="G311" s="57"/>
      <c r="H311" s="57"/>
      <c r="I311" s="57"/>
      <c r="J311" s="57"/>
      <c r="K311" s="57"/>
      <c r="L311" s="57"/>
    </row>
    <row r="312" spans="2:12" ht="18.95" customHeight="1" x14ac:dyDescent="0.25">
      <c r="B312" s="75"/>
      <c r="C312" s="75"/>
      <c r="D312" s="75"/>
      <c r="E312" s="57"/>
      <c r="F312" s="57"/>
      <c r="G312" s="57"/>
      <c r="H312" s="57"/>
      <c r="I312" s="57"/>
      <c r="J312" s="57"/>
      <c r="K312" s="57"/>
      <c r="L312" s="57"/>
    </row>
    <row r="313" spans="2:12" ht="18.95" customHeight="1" x14ac:dyDescent="0.25">
      <c r="B313" s="75"/>
      <c r="C313" s="75"/>
      <c r="D313" s="75"/>
      <c r="E313" s="57"/>
      <c r="F313" s="57"/>
      <c r="G313" s="57"/>
      <c r="H313" s="57"/>
      <c r="I313" s="57"/>
      <c r="J313" s="57"/>
      <c r="K313" s="57"/>
      <c r="L313" s="57"/>
    </row>
    <row r="314" spans="2:12" ht="18.95" customHeight="1" x14ac:dyDescent="0.25">
      <c r="B314" s="75"/>
      <c r="C314" s="75"/>
      <c r="D314" s="75"/>
      <c r="E314" s="57"/>
      <c r="F314" s="57"/>
      <c r="G314" s="57"/>
      <c r="H314" s="57"/>
      <c r="I314" s="57"/>
      <c r="J314" s="57"/>
      <c r="K314" s="57"/>
      <c r="L314" s="57"/>
    </row>
    <row r="315" spans="2:12" ht="18.95" customHeight="1" x14ac:dyDescent="0.25">
      <c r="B315" s="75"/>
      <c r="C315" s="75"/>
      <c r="D315" s="75"/>
      <c r="E315" s="57"/>
      <c r="F315" s="57"/>
      <c r="G315" s="57"/>
      <c r="H315" s="57"/>
      <c r="I315" s="57"/>
      <c r="J315" s="57"/>
      <c r="K315" s="57"/>
      <c r="L315" s="57"/>
    </row>
    <row r="316" spans="2:12" ht="18.95" customHeight="1" x14ac:dyDescent="0.25">
      <c r="B316" s="75"/>
      <c r="C316" s="75"/>
      <c r="D316" s="75"/>
      <c r="E316" s="57"/>
      <c r="F316" s="57"/>
      <c r="G316" s="57"/>
      <c r="H316" s="57"/>
      <c r="I316" s="57"/>
      <c r="J316" s="57"/>
      <c r="K316" s="57"/>
      <c r="L316" s="57"/>
    </row>
    <row r="317" spans="2:12" ht="18.95" customHeight="1" x14ac:dyDescent="0.25">
      <c r="B317" s="75"/>
      <c r="C317" s="75"/>
      <c r="D317" s="75"/>
      <c r="E317" s="57"/>
      <c r="F317" s="57"/>
      <c r="G317" s="57"/>
      <c r="H317" s="57"/>
      <c r="I317" s="57"/>
      <c r="J317" s="57"/>
      <c r="K317" s="57"/>
      <c r="L317" s="57"/>
    </row>
    <row r="318" spans="2:12" ht="18.95" customHeight="1" x14ac:dyDescent="0.25">
      <c r="B318" s="75"/>
      <c r="C318" s="75"/>
      <c r="D318" s="75"/>
      <c r="E318" s="57"/>
      <c r="F318" s="57"/>
      <c r="G318" s="57"/>
      <c r="H318" s="57"/>
      <c r="I318" s="57"/>
      <c r="J318" s="57"/>
      <c r="K318" s="57"/>
      <c r="L318" s="57"/>
    </row>
    <row r="319" spans="2:12" ht="18.95" customHeight="1" x14ac:dyDescent="0.25">
      <c r="B319" s="75"/>
      <c r="C319" s="75"/>
      <c r="D319" s="75"/>
      <c r="E319" s="57"/>
      <c r="F319" s="57"/>
      <c r="G319" s="57"/>
      <c r="H319" s="57"/>
      <c r="I319" s="57"/>
      <c r="J319" s="57"/>
      <c r="K319" s="57"/>
      <c r="L319" s="57"/>
    </row>
    <row r="320" spans="2:12" ht="18.95" customHeight="1" x14ac:dyDescent="0.25">
      <c r="B320" s="75"/>
      <c r="C320" s="75"/>
      <c r="D320" s="75"/>
      <c r="E320" s="57"/>
      <c r="F320" s="57"/>
      <c r="G320" s="57"/>
      <c r="H320" s="57"/>
      <c r="I320" s="57"/>
      <c r="J320" s="57"/>
      <c r="K320" s="57"/>
      <c r="L320" s="57"/>
    </row>
    <row r="321" spans="2:12" ht="18.95" customHeight="1" x14ac:dyDescent="0.25">
      <c r="B321" s="75"/>
      <c r="C321" s="75"/>
      <c r="D321" s="75"/>
      <c r="E321" s="57"/>
      <c r="F321" s="57"/>
      <c r="G321" s="57"/>
      <c r="H321" s="57"/>
      <c r="I321" s="57"/>
      <c r="J321" s="57"/>
      <c r="K321" s="57"/>
      <c r="L321" s="57"/>
    </row>
    <row r="322" spans="2:12" ht="18.95" customHeight="1" x14ac:dyDescent="0.25">
      <c r="B322" s="75"/>
      <c r="C322" s="75"/>
      <c r="D322" s="75"/>
      <c r="E322" s="57"/>
      <c r="F322" s="57"/>
      <c r="G322" s="57"/>
      <c r="H322" s="57"/>
      <c r="I322" s="57"/>
      <c r="J322" s="57"/>
      <c r="K322" s="57"/>
      <c r="L322" s="57"/>
    </row>
    <row r="323" spans="2:12" ht="18.95" customHeight="1" x14ac:dyDescent="0.25">
      <c r="B323" s="75"/>
      <c r="C323" s="75"/>
      <c r="D323" s="75"/>
      <c r="E323" s="57"/>
      <c r="F323" s="57"/>
      <c r="G323" s="57"/>
      <c r="H323" s="57"/>
      <c r="I323" s="57"/>
      <c r="J323" s="57"/>
      <c r="K323" s="57"/>
      <c r="L323" s="57"/>
    </row>
    <row r="324" spans="2:12" ht="18.95" customHeight="1" x14ac:dyDescent="0.25">
      <c r="B324" s="75"/>
      <c r="C324" s="75"/>
      <c r="D324" s="75"/>
      <c r="E324" s="57"/>
      <c r="F324" s="57"/>
      <c r="G324" s="57"/>
      <c r="H324" s="57"/>
      <c r="I324" s="57"/>
      <c r="J324" s="57"/>
      <c r="K324" s="57"/>
      <c r="L324" s="57"/>
    </row>
    <row r="325" spans="2:12" ht="18.95" customHeight="1" x14ac:dyDescent="0.25">
      <c r="B325" s="75"/>
      <c r="C325" s="75"/>
      <c r="D325" s="75"/>
      <c r="E325" s="57"/>
      <c r="F325" s="57"/>
      <c r="G325" s="57"/>
      <c r="H325" s="57"/>
      <c r="I325" s="57"/>
      <c r="J325" s="57"/>
      <c r="K325" s="57"/>
      <c r="L325" s="57"/>
    </row>
    <row r="326" spans="2:12" ht="18.95" customHeight="1" x14ac:dyDescent="0.25">
      <c r="B326" s="75"/>
      <c r="C326" s="75"/>
      <c r="D326" s="75"/>
      <c r="E326" s="57"/>
      <c r="F326" s="57"/>
      <c r="G326" s="57"/>
      <c r="H326" s="57"/>
      <c r="I326" s="57"/>
      <c r="J326" s="57"/>
      <c r="K326" s="57"/>
      <c r="L326" s="57"/>
    </row>
    <row r="327" spans="2:12" ht="18.95" customHeight="1" x14ac:dyDescent="0.25">
      <c r="B327" s="75"/>
      <c r="C327" s="75"/>
      <c r="D327" s="75"/>
      <c r="E327" s="57"/>
      <c r="F327" s="57"/>
      <c r="G327" s="57"/>
      <c r="H327" s="57"/>
      <c r="I327" s="57"/>
      <c r="J327" s="57"/>
      <c r="K327" s="57"/>
      <c r="L327" s="57"/>
    </row>
    <row r="328" spans="2:12" ht="18.95" customHeight="1" x14ac:dyDescent="0.25">
      <c r="B328" s="75"/>
      <c r="C328" s="75"/>
      <c r="D328" s="75"/>
      <c r="E328" s="57"/>
      <c r="F328" s="57"/>
      <c r="G328" s="57"/>
      <c r="H328" s="57"/>
      <c r="I328" s="57"/>
      <c r="J328" s="57"/>
      <c r="K328" s="57"/>
      <c r="L328" s="57"/>
    </row>
    <row r="329" spans="2:12" ht="18.95" customHeight="1" x14ac:dyDescent="0.25">
      <c r="B329" s="75"/>
      <c r="C329" s="75"/>
      <c r="D329" s="75"/>
      <c r="E329" s="57"/>
      <c r="F329" s="57"/>
      <c r="G329" s="57"/>
      <c r="H329" s="57"/>
      <c r="I329" s="57"/>
      <c r="J329" s="57"/>
      <c r="K329" s="57"/>
      <c r="L329" s="57"/>
    </row>
    <row r="330" spans="2:12" ht="18.95" customHeight="1" x14ac:dyDescent="0.25">
      <c r="B330" s="75"/>
      <c r="C330" s="75"/>
      <c r="D330" s="75"/>
      <c r="E330" s="57"/>
      <c r="F330" s="57"/>
      <c r="G330" s="57"/>
      <c r="H330" s="57"/>
      <c r="I330" s="57"/>
      <c r="J330" s="57"/>
      <c r="K330" s="57"/>
      <c r="L330" s="57"/>
    </row>
    <row r="331" spans="2:12" ht="18.95" customHeight="1" x14ac:dyDescent="0.25">
      <c r="B331" s="75"/>
      <c r="C331" s="75"/>
      <c r="D331" s="75"/>
      <c r="E331" s="57"/>
      <c r="F331" s="57"/>
      <c r="G331" s="57"/>
      <c r="H331" s="57"/>
      <c r="I331" s="57"/>
      <c r="J331" s="57"/>
      <c r="K331" s="57"/>
      <c r="L331" s="57"/>
    </row>
    <row r="332" spans="2:12" ht="18.95" customHeight="1" x14ac:dyDescent="0.25">
      <c r="B332" s="75"/>
      <c r="C332" s="75"/>
      <c r="D332" s="75"/>
      <c r="E332" s="57"/>
      <c r="F332" s="57"/>
      <c r="G332" s="57"/>
      <c r="H332" s="57"/>
      <c r="I332" s="57"/>
      <c r="J332" s="57"/>
      <c r="K332" s="57"/>
      <c r="L332" s="57"/>
    </row>
    <row r="333" spans="2:12" ht="18.95" customHeight="1" x14ac:dyDescent="0.25">
      <c r="B333" s="75"/>
      <c r="C333" s="75"/>
      <c r="D333" s="75"/>
      <c r="E333" s="57"/>
      <c r="F333" s="57"/>
      <c r="G333" s="57"/>
      <c r="H333" s="57"/>
      <c r="I333" s="57"/>
      <c r="J333" s="57"/>
      <c r="K333" s="57"/>
      <c r="L333" s="57"/>
    </row>
    <row r="334" spans="2:12" ht="18.95" customHeight="1" x14ac:dyDescent="0.25">
      <c r="B334" s="75"/>
      <c r="C334" s="75"/>
      <c r="D334" s="75"/>
      <c r="E334" s="57"/>
      <c r="F334" s="57"/>
      <c r="G334" s="57"/>
      <c r="H334" s="57"/>
      <c r="I334" s="57"/>
      <c r="J334" s="57"/>
      <c r="K334" s="57"/>
      <c r="L334" s="57"/>
    </row>
    <row r="335" spans="2:12" ht="18.95" customHeight="1" x14ac:dyDescent="0.25">
      <c r="B335" s="75"/>
      <c r="C335" s="75"/>
      <c r="D335" s="75"/>
      <c r="E335" s="57"/>
      <c r="F335" s="57"/>
      <c r="G335" s="57"/>
      <c r="H335" s="57"/>
      <c r="I335" s="57"/>
      <c r="J335" s="57"/>
      <c r="K335" s="57"/>
      <c r="L335" s="57"/>
    </row>
    <row r="336" spans="2:12" ht="18.95" customHeight="1" x14ac:dyDescent="0.25">
      <c r="B336" s="75"/>
      <c r="C336" s="75"/>
      <c r="D336" s="75"/>
      <c r="E336" s="57"/>
      <c r="F336" s="57"/>
      <c r="G336" s="57"/>
      <c r="H336" s="57"/>
      <c r="I336" s="57"/>
      <c r="J336" s="57"/>
      <c r="K336" s="57"/>
      <c r="L336" s="57"/>
    </row>
    <row r="337" spans="2:12" ht="18.95" customHeight="1" x14ac:dyDescent="0.25">
      <c r="B337" s="75"/>
      <c r="C337" s="75"/>
      <c r="D337" s="75"/>
      <c r="E337" s="57"/>
      <c r="F337" s="57"/>
      <c r="G337" s="57"/>
      <c r="H337" s="57"/>
      <c r="I337" s="57"/>
      <c r="J337" s="57"/>
      <c r="K337" s="57"/>
      <c r="L337" s="57"/>
    </row>
    <row r="338" spans="2:12" ht="18.95" customHeight="1" x14ac:dyDescent="0.25">
      <c r="B338" s="75"/>
      <c r="C338" s="75"/>
      <c r="D338" s="75"/>
      <c r="E338" s="57"/>
      <c r="F338" s="57"/>
      <c r="G338" s="57"/>
      <c r="H338" s="57"/>
      <c r="I338" s="57"/>
      <c r="J338" s="57"/>
      <c r="K338" s="57"/>
      <c r="L338" s="57"/>
    </row>
    <row r="339" spans="2:12" ht="18.95" customHeight="1" x14ac:dyDescent="0.25">
      <c r="B339" s="75"/>
      <c r="C339" s="75"/>
      <c r="D339" s="75"/>
      <c r="E339" s="57"/>
      <c r="F339" s="57"/>
      <c r="G339" s="57"/>
      <c r="H339" s="57"/>
      <c r="I339" s="57"/>
      <c r="J339" s="57"/>
      <c r="K339" s="57"/>
      <c r="L339" s="57"/>
    </row>
    <row r="340" spans="2:12" ht="18.95" customHeight="1" x14ac:dyDescent="0.25">
      <c r="B340" s="75"/>
      <c r="C340" s="75"/>
      <c r="D340" s="75"/>
      <c r="E340" s="57"/>
      <c r="F340" s="57"/>
      <c r="G340" s="57"/>
      <c r="H340" s="57"/>
      <c r="I340" s="57"/>
      <c r="J340" s="57"/>
      <c r="K340" s="57"/>
      <c r="L340" s="57"/>
    </row>
    <row r="341" spans="2:12" ht="18.95" customHeight="1" x14ac:dyDescent="0.25">
      <c r="B341" s="75"/>
      <c r="C341" s="75"/>
      <c r="D341" s="75"/>
      <c r="E341" s="57"/>
      <c r="F341" s="57"/>
      <c r="G341" s="57"/>
      <c r="H341" s="57"/>
      <c r="I341" s="57"/>
      <c r="J341" s="57"/>
      <c r="K341" s="57"/>
      <c r="L341" s="57"/>
    </row>
    <row r="342" spans="2:12" ht="18.95" customHeight="1" x14ac:dyDescent="0.25">
      <c r="B342" s="75"/>
      <c r="C342" s="75"/>
      <c r="D342" s="75"/>
      <c r="E342" s="57"/>
      <c r="F342" s="57"/>
      <c r="G342" s="57"/>
      <c r="H342" s="57"/>
      <c r="I342" s="57"/>
      <c r="J342" s="57"/>
      <c r="K342" s="57"/>
      <c r="L342" s="57"/>
    </row>
    <row r="343" spans="2:12" ht="18.95" customHeight="1" x14ac:dyDescent="0.25">
      <c r="B343" s="75"/>
      <c r="C343" s="75"/>
      <c r="D343" s="75"/>
      <c r="E343" s="57"/>
      <c r="F343" s="57"/>
      <c r="G343" s="57"/>
      <c r="H343" s="57"/>
      <c r="I343" s="57"/>
      <c r="J343" s="57"/>
      <c r="K343" s="57"/>
      <c r="L343" s="57"/>
    </row>
    <row r="344" spans="2:12" ht="18.95" customHeight="1" x14ac:dyDescent="0.25">
      <c r="B344" s="75"/>
      <c r="C344" s="75"/>
      <c r="D344" s="75"/>
      <c r="E344" s="57"/>
      <c r="F344" s="57"/>
      <c r="G344" s="57"/>
      <c r="H344" s="57"/>
      <c r="I344" s="57"/>
      <c r="J344" s="57"/>
      <c r="K344" s="57"/>
      <c r="L344" s="57"/>
    </row>
    <row r="345" spans="2:12" ht="18.95" customHeight="1" x14ac:dyDescent="0.25">
      <c r="B345" s="75"/>
      <c r="C345" s="75"/>
      <c r="D345" s="75"/>
      <c r="E345" s="57"/>
      <c r="F345" s="57"/>
      <c r="G345" s="57"/>
      <c r="H345" s="57"/>
      <c r="I345" s="57"/>
      <c r="J345" s="57"/>
      <c r="K345" s="57"/>
      <c r="L345" s="57"/>
    </row>
    <row r="346" spans="2:12" ht="18.95" customHeight="1" x14ac:dyDescent="0.25">
      <c r="B346" s="75"/>
      <c r="C346" s="75"/>
      <c r="D346" s="75"/>
      <c r="E346" s="57"/>
      <c r="F346" s="57"/>
      <c r="G346" s="57"/>
      <c r="H346" s="57"/>
      <c r="I346" s="57"/>
      <c r="J346" s="57"/>
      <c r="K346" s="57"/>
      <c r="L346" s="57"/>
    </row>
    <row r="347" spans="2:12" ht="18.95" customHeight="1" x14ac:dyDescent="0.25">
      <c r="B347" s="75"/>
      <c r="C347" s="75"/>
      <c r="D347" s="75"/>
      <c r="E347" s="57"/>
      <c r="F347" s="57"/>
      <c r="G347" s="57"/>
      <c r="H347" s="57"/>
      <c r="I347" s="57"/>
      <c r="J347" s="57"/>
      <c r="K347" s="57"/>
      <c r="L347" s="57"/>
    </row>
    <row r="348" spans="2:12" ht="18.95" customHeight="1" x14ac:dyDescent="0.25">
      <c r="B348" s="75"/>
      <c r="C348" s="75"/>
      <c r="D348" s="75"/>
      <c r="E348" s="57"/>
      <c r="F348" s="57"/>
      <c r="G348" s="57"/>
      <c r="H348" s="57"/>
      <c r="I348" s="57"/>
      <c r="J348" s="57"/>
      <c r="K348" s="57"/>
      <c r="L348" s="57"/>
    </row>
    <row r="349" spans="2:12" ht="18.95" customHeight="1" x14ac:dyDescent="0.25">
      <c r="B349" s="75"/>
      <c r="C349" s="75"/>
      <c r="D349" s="75"/>
      <c r="E349" s="57"/>
      <c r="F349" s="57"/>
      <c r="G349" s="57"/>
      <c r="H349" s="57"/>
      <c r="I349" s="57"/>
      <c r="J349" s="57"/>
      <c r="K349" s="57"/>
      <c r="L349" s="57"/>
    </row>
    <row r="350" spans="2:12" ht="18.95" customHeight="1" x14ac:dyDescent="0.25">
      <c r="B350" s="75"/>
      <c r="C350" s="75"/>
      <c r="D350" s="75"/>
      <c r="E350" s="57"/>
      <c r="F350" s="57"/>
      <c r="G350" s="57"/>
      <c r="H350" s="57"/>
      <c r="I350" s="57"/>
      <c r="J350" s="57"/>
      <c r="K350" s="57"/>
      <c r="L350" s="57"/>
    </row>
    <row r="351" spans="2:12" ht="18.95" customHeight="1" x14ac:dyDescent="0.25">
      <c r="B351" s="75"/>
      <c r="C351" s="75"/>
      <c r="D351" s="75"/>
      <c r="E351" s="57"/>
      <c r="F351" s="57"/>
      <c r="G351" s="57"/>
      <c r="H351" s="57"/>
      <c r="I351" s="57"/>
      <c r="J351" s="57"/>
      <c r="K351" s="57"/>
      <c r="L351" s="57"/>
    </row>
    <row r="352" spans="2:12" ht="18.95" customHeight="1" x14ac:dyDescent="0.25">
      <c r="B352" s="75"/>
      <c r="C352" s="75"/>
      <c r="D352" s="75"/>
      <c r="E352" s="57"/>
      <c r="F352" s="57"/>
      <c r="G352" s="57"/>
      <c r="H352" s="57"/>
      <c r="I352" s="57"/>
      <c r="J352" s="57"/>
      <c r="K352" s="57"/>
      <c r="L352" s="57"/>
    </row>
    <row r="353" spans="2:12" ht="18.95" customHeight="1" x14ac:dyDescent="0.25">
      <c r="B353" s="75"/>
      <c r="C353" s="75"/>
      <c r="D353" s="75"/>
      <c r="E353" s="57"/>
      <c r="F353" s="57"/>
      <c r="G353" s="57"/>
      <c r="H353" s="57"/>
      <c r="I353" s="57"/>
      <c r="J353" s="57"/>
      <c r="K353" s="57"/>
      <c r="L353" s="57"/>
    </row>
    <row r="354" spans="2:12" ht="18.95" customHeight="1" x14ac:dyDescent="0.25">
      <c r="B354" s="75"/>
      <c r="C354" s="75"/>
      <c r="D354" s="75"/>
      <c r="E354" s="57"/>
      <c r="F354" s="57"/>
      <c r="G354" s="57"/>
      <c r="H354" s="57"/>
      <c r="I354" s="57"/>
      <c r="J354" s="57"/>
      <c r="K354" s="57"/>
      <c r="L354" s="57"/>
    </row>
    <row r="355" spans="2:12" ht="18.95" customHeight="1" x14ac:dyDescent="0.25">
      <c r="B355" s="75"/>
      <c r="C355" s="75"/>
      <c r="D355" s="75"/>
      <c r="E355" s="57"/>
      <c r="F355" s="57"/>
      <c r="G355" s="57"/>
      <c r="H355" s="57"/>
      <c r="I355" s="57"/>
      <c r="J355" s="57"/>
      <c r="K355" s="57"/>
      <c r="L355" s="57"/>
    </row>
    <row r="356" spans="2:12" ht="18.95" customHeight="1" x14ac:dyDescent="0.25">
      <c r="B356" s="75"/>
      <c r="C356" s="75"/>
      <c r="D356" s="75"/>
      <c r="E356" s="57"/>
      <c r="F356" s="57"/>
      <c r="G356" s="57"/>
      <c r="H356" s="57"/>
      <c r="I356" s="57"/>
      <c r="J356" s="57"/>
      <c r="K356" s="57"/>
      <c r="L356" s="57"/>
    </row>
    <row r="357" spans="2:12" ht="18.95" customHeight="1" x14ac:dyDescent="0.25">
      <c r="B357" s="75"/>
      <c r="C357" s="75"/>
      <c r="D357" s="75"/>
      <c r="E357" s="57"/>
      <c r="F357" s="57"/>
      <c r="G357" s="57"/>
      <c r="H357" s="57"/>
      <c r="I357" s="57"/>
      <c r="J357" s="57"/>
      <c r="K357" s="57"/>
      <c r="L357" s="57"/>
    </row>
    <row r="358" spans="2:12" ht="18.95" customHeight="1" x14ac:dyDescent="0.25">
      <c r="B358" s="75"/>
      <c r="C358" s="75"/>
      <c r="D358" s="75"/>
      <c r="E358" s="57"/>
      <c r="F358" s="57"/>
      <c r="G358" s="57"/>
      <c r="H358" s="57"/>
      <c r="I358" s="57"/>
      <c r="J358" s="57"/>
      <c r="K358" s="57"/>
      <c r="L358" s="57"/>
    </row>
    <row r="359" spans="2:12" ht="18.95" customHeight="1" x14ac:dyDescent="0.25">
      <c r="B359" s="75"/>
      <c r="C359" s="75"/>
      <c r="D359" s="75"/>
      <c r="E359" s="57"/>
      <c r="F359" s="57"/>
      <c r="G359" s="57"/>
      <c r="H359" s="57"/>
      <c r="I359" s="57"/>
      <c r="J359" s="57"/>
      <c r="K359" s="57"/>
      <c r="L359" s="57"/>
    </row>
    <row r="360" spans="2:12" ht="18.95" customHeight="1" x14ac:dyDescent="0.25">
      <c r="B360" s="75"/>
      <c r="C360" s="75"/>
      <c r="D360" s="75"/>
      <c r="E360" s="57"/>
      <c r="F360" s="57"/>
      <c r="G360" s="57"/>
      <c r="H360" s="57"/>
      <c r="I360" s="57"/>
      <c r="J360" s="57"/>
      <c r="K360" s="57"/>
      <c r="L360" s="57"/>
    </row>
    <row r="361" spans="2:12" ht="18.95" customHeight="1" x14ac:dyDescent="0.25">
      <c r="B361" s="75"/>
      <c r="C361" s="75"/>
      <c r="D361" s="75"/>
      <c r="E361" s="57"/>
      <c r="F361" s="57"/>
      <c r="G361" s="57"/>
      <c r="H361" s="57"/>
      <c r="I361" s="57"/>
      <c r="J361" s="57"/>
      <c r="K361" s="57"/>
      <c r="L361" s="57"/>
    </row>
    <row r="362" spans="2:12" ht="18.95" customHeight="1" x14ac:dyDescent="0.25">
      <c r="B362" s="75"/>
      <c r="C362" s="75"/>
      <c r="D362" s="75"/>
      <c r="E362" s="57"/>
      <c r="F362" s="57"/>
      <c r="G362" s="57"/>
      <c r="H362" s="57"/>
      <c r="I362" s="57"/>
      <c r="J362" s="57"/>
      <c r="K362" s="57"/>
      <c r="L362" s="57"/>
    </row>
    <row r="363" spans="2:12" ht="18.95" customHeight="1" x14ac:dyDescent="0.25">
      <c r="B363" s="75"/>
      <c r="C363" s="75"/>
      <c r="D363" s="75"/>
      <c r="E363" s="57"/>
      <c r="F363" s="57"/>
      <c r="G363" s="57"/>
      <c r="H363" s="57"/>
      <c r="I363" s="57"/>
      <c r="J363" s="57"/>
      <c r="K363" s="57"/>
      <c r="L363" s="57"/>
    </row>
    <row r="364" spans="2:12" ht="18.95" customHeight="1" x14ac:dyDescent="0.25">
      <c r="B364" s="75"/>
      <c r="C364" s="75"/>
      <c r="D364" s="75"/>
      <c r="E364" s="57"/>
      <c r="F364" s="57"/>
      <c r="G364" s="57"/>
      <c r="H364" s="57"/>
      <c r="I364" s="57"/>
      <c r="J364" s="57"/>
      <c r="K364" s="57"/>
      <c r="L364" s="57"/>
    </row>
    <row r="365" spans="2:12" ht="18.95" customHeight="1" x14ac:dyDescent="0.25">
      <c r="B365" s="75"/>
      <c r="C365" s="75"/>
      <c r="D365" s="75"/>
      <c r="E365" s="57"/>
      <c r="F365" s="57"/>
      <c r="G365" s="57"/>
      <c r="H365" s="57"/>
      <c r="I365" s="57"/>
      <c r="J365" s="57"/>
      <c r="K365" s="57"/>
      <c r="L365" s="57"/>
    </row>
    <row r="366" spans="2:12" ht="18.95" customHeight="1" x14ac:dyDescent="0.25">
      <c r="B366" s="75"/>
      <c r="C366" s="75"/>
      <c r="D366" s="75"/>
      <c r="E366" s="57"/>
      <c r="F366" s="57"/>
      <c r="G366" s="57"/>
      <c r="H366" s="57"/>
      <c r="I366" s="57"/>
      <c r="J366" s="57"/>
      <c r="K366" s="57"/>
      <c r="L366" s="57"/>
    </row>
    <row r="367" spans="2:12" ht="18.95" customHeight="1" x14ac:dyDescent="0.25">
      <c r="B367" s="75"/>
      <c r="C367" s="75"/>
      <c r="D367" s="75"/>
      <c r="E367" s="57"/>
      <c r="F367" s="57"/>
      <c r="G367" s="57"/>
      <c r="H367" s="57"/>
      <c r="I367" s="57"/>
      <c r="J367" s="57"/>
      <c r="K367" s="57"/>
      <c r="L367" s="57"/>
    </row>
    <row r="368" spans="2:12" ht="18.95" customHeight="1" x14ac:dyDescent="0.25">
      <c r="B368" s="75"/>
      <c r="C368" s="75"/>
      <c r="D368" s="75"/>
      <c r="E368" s="57"/>
      <c r="F368" s="57"/>
      <c r="G368" s="57"/>
      <c r="H368" s="57"/>
      <c r="I368" s="57"/>
      <c r="J368" s="57"/>
      <c r="K368" s="57"/>
      <c r="L368" s="57"/>
    </row>
    <row r="369" spans="2:12" ht="18.95" customHeight="1" x14ac:dyDescent="0.25">
      <c r="B369" s="75"/>
      <c r="C369" s="75"/>
      <c r="D369" s="75"/>
      <c r="E369" s="57"/>
      <c r="F369" s="57"/>
      <c r="G369" s="57"/>
      <c r="H369" s="57"/>
      <c r="I369" s="57"/>
      <c r="J369" s="57"/>
      <c r="K369" s="57"/>
      <c r="L369" s="57"/>
    </row>
    <row r="370" spans="2:12" ht="18.95" customHeight="1" x14ac:dyDescent="0.25">
      <c r="B370" s="75"/>
      <c r="C370" s="75"/>
      <c r="D370" s="75"/>
      <c r="E370" s="57"/>
      <c r="F370" s="57"/>
      <c r="G370" s="57"/>
      <c r="H370" s="57"/>
      <c r="I370" s="57"/>
      <c r="J370" s="57"/>
      <c r="K370" s="57"/>
      <c r="L370" s="57"/>
    </row>
    <row r="371" spans="2:12" ht="18.95" customHeight="1" x14ac:dyDescent="0.25">
      <c r="B371" s="75"/>
      <c r="C371" s="75"/>
      <c r="D371" s="75"/>
      <c r="E371" s="57"/>
      <c r="F371" s="57"/>
      <c r="G371" s="57"/>
      <c r="H371" s="57"/>
      <c r="I371" s="57"/>
      <c r="J371" s="57"/>
      <c r="K371" s="57"/>
      <c r="L371" s="57"/>
    </row>
    <row r="372" spans="2:12" ht="18.95" customHeight="1" x14ac:dyDescent="0.25">
      <c r="B372" s="75"/>
      <c r="C372" s="75"/>
      <c r="D372" s="75"/>
      <c r="E372" s="57"/>
      <c r="F372" s="57"/>
      <c r="G372" s="57"/>
      <c r="H372" s="57"/>
      <c r="I372" s="57"/>
      <c r="J372" s="57"/>
      <c r="K372" s="57"/>
      <c r="L372" s="57"/>
    </row>
    <row r="373" spans="2:12" ht="18.95" customHeight="1" x14ac:dyDescent="0.25">
      <c r="B373" s="75"/>
      <c r="C373" s="75"/>
      <c r="D373" s="75"/>
      <c r="E373" s="57"/>
      <c r="F373" s="57"/>
      <c r="G373" s="57"/>
      <c r="H373" s="57"/>
      <c r="I373" s="57"/>
      <c r="J373" s="57"/>
      <c r="K373" s="57"/>
      <c r="L373" s="57"/>
    </row>
    <row r="374" spans="2:12" ht="18.95" customHeight="1" x14ac:dyDescent="0.25">
      <c r="B374" s="75"/>
      <c r="C374" s="75"/>
      <c r="D374" s="75"/>
      <c r="E374" s="57"/>
      <c r="F374" s="57"/>
      <c r="G374" s="57"/>
      <c r="H374" s="57"/>
      <c r="I374" s="57"/>
      <c r="J374" s="57"/>
      <c r="K374" s="57"/>
      <c r="L374" s="57"/>
    </row>
    <row r="375" spans="2:12" ht="18.95" customHeight="1" x14ac:dyDescent="0.25">
      <c r="B375" s="75"/>
      <c r="C375" s="75"/>
      <c r="D375" s="75"/>
      <c r="E375" s="57"/>
      <c r="F375" s="57"/>
      <c r="G375" s="57"/>
      <c r="H375" s="57"/>
      <c r="I375" s="57"/>
      <c r="J375" s="57"/>
      <c r="K375" s="57"/>
      <c r="L375" s="57"/>
    </row>
    <row r="376" spans="2:12" ht="18.95" customHeight="1" x14ac:dyDescent="0.25">
      <c r="B376" s="75"/>
      <c r="C376" s="75"/>
      <c r="D376" s="75"/>
      <c r="E376" s="57"/>
      <c r="F376" s="57"/>
      <c r="G376" s="57"/>
      <c r="H376" s="57"/>
      <c r="I376" s="57"/>
      <c r="J376" s="57"/>
      <c r="K376" s="57"/>
      <c r="L376" s="57"/>
    </row>
    <row r="377" spans="2:12" ht="18.95" customHeight="1" x14ac:dyDescent="0.25">
      <c r="B377" s="75"/>
      <c r="C377" s="75"/>
      <c r="D377" s="75"/>
      <c r="E377" s="57"/>
      <c r="F377" s="57"/>
      <c r="G377" s="57"/>
      <c r="H377" s="57"/>
      <c r="I377" s="57"/>
      <c r="J377" s="57"/>
      <c r="K377" s="57"/>
      <c r="L377" s="57"/>
    </row>
    <row r="378" spans="2:12" ht="18.95" customHeight="1" x14ac:dyDescent="0.25">
      <c r="B378" s="75"/>
      <c r="C378" s="75"/>
      <c r="D378" s="75"/>
      <c r="E378" s="57"/>
      <c r="F378" s="57"/>
      <c r="G378" s="57"/>
      <c r="H378" s="57"/>
      <c r="I378" s="57"/>
      <c r="J378" s="57"/>
      <c r="K378" s="57"/>
      <c r="L378" s="57"/>
    </row>
    <row r="379" spans="2:12" ht="18.95" customHeight="1" x14ac:dyDescent="0.25">
      <c r="B379" s="75"/>
      <c r="C379" s="75"/>
      <c r="D379" s="75"/>
      <c r="E379" s="57"/>
      <c r="F379" s="57"/>
      <c r="G379" s="57"/>
      <c r="H379" s="57"/>
      <c r="I379" s="57"/>
      <c r="J379" s="57"/>
      <c r="K379" s="57"/>
      <c r="L379" s="57"/>
    </row>
    <row r="380" spans="2:12" ht="18.95" customHeight="1" x14ac:dyDescent="0.25">
      <c r="B380" s="75"/>
      <c r="C380" s="75"/>
      <c r="D380" s="75"/>
      <c r="E380" s="57"/>
      <c r="F380" s="57"/>
      <c r="G380" s="57"/>
      <c r="H380" s="57"/>
      <c r="I380" s="57"/>
      <c r="J380" s="57"/>
      <c r="K380" s="57"/>
      <c r="L380" s="57"/>
    </row>
    <row r="381" spans="2:12" ht="18.95" customHeight="1" x14ac:dyDescent="0.25">
      <c r="B381" s="75"/>
      <c r="C381" s="75"/>
      <c r="D381" s="75"/>
      <c r="E381" s="57"/>
      <c r="F381" s="57"/>
      <c r="G381" s="57"/>
      <c r="H381" s="57"/>
      <c r="I381" s="57"/>
      <c r="J381" s="57"/>
      <c r="K381" s="57"/>
      <c r="L381" s="57"/>
    </row>
    <row r="382" spans="2:12" ht="18.95" customHeight="1" x14ac:dyDescent="0.25">
      <c r="B382" s="75"/>
      <c r="C382" s="75"/>
      <c r="D382" s="75"/>
      <c r="E382" s="57"/>
      <c r="F382" s="57"/>
      <c r="G382" s="57"/>
      <c r="H382" s="57"/>
      <c r="I382" s="57"/>
      <c r="J382" s="57"/>
      <c r="K382" s="57"/>
      <c r="L382" s="57"/>
    </row>
    <row r="383" spans="2:12" ht="18.95" customHeight="1" x14ac:dyDescent="0.25">
      <c r="B383" s="75"/>
      <c r="C383" s="75"/>
      <c r="D383" s="75"/>
      <c r="E383" s="57"/>
      <c r="F383" s="57"/>
      <c r="G383" s="57"/>
      <c r="H383" s="57"/>
      <c r="I383" s="57"/>
      <c r="J383" s="57"/>
      <c r="K383" s="57"/>
      <c r="L383" s="57"/>
    </row>
    <row r="384" spans="2:12" ht="18.95" customHeight="1" x14ac:dyDescent="0.25">
      <c r="B384" s="75"/>
      <c r="C384" s="75"/>
      <c r="D384" s="75"/>
      <c r="E384" s="57"/>
      <c r="F384" s="57"/>
      <c r="G384" s="57"/>
      <c r="H384" s="57"/>
      <c r="I384" s="57"/>
      <c r="J384" s="57"/>
      <c r="K384" s="57"/>
      <c r="L384" s="57"/>
    </row>
    <row r="385" spans="2:12" ht="18.95" customHeight="1" x14ac:dyDescent="0.25">
      <c r="B385" s="75"/>
      <c r="C385" s="75"/>
      <c r="D385" s="75"/>
      <c r="E385" s="57"/>
      <c r="F385" s="57"/>
      <c r="G385" s="57"/>
      <c r="H385" s="57"/>
      <c r="I385" s="57"/>
      <c r="J385" s="57"/>
      <c r="K385" s="57"/>
      <c r="L385" s="57"/>
    </row>
    <row r="386" spans="2:12" ht="18.95" customHeight="1" x14ac:dyDescent="0.25">
      <c r="B386" s="75"/>
      <c r="C386" s="75"/>
      <c r="D386" s="75"/>
      <c r="E386" s="57"/>
      <c r="F386" s="57"/>
      <c r="G386" s="57"/>
      <c r="H386" s="57"/>
      <c r="I386" s="57"/>
      <c r="J386" s="57"/>
      <c r="K386" s="57"/>
      <c r="L386" s="57"/>
    </row>
    <row r="387" spans="2:12" ht="18.95" customHeight="1" x14ac:dyDescent="0.25">
      <c r="B387" s="75"/>
      <c r="C387" s="75"/>
      <c r="D387" s="75"/>
      <c r="E387" s="57"/>
      <c r="F387" s="57"/>
      <c r="G387" s="57"/>
      <c r="H387" s="57"/>
      <c r="I387" s="57"/>
      <c r="J387" s="57"/>
      <c r="K387" s="57"/>
      <c r="L387" s="57"/>
    </row>
    <row r="388" spans="2:12" ht="18.95" customHeight="1" x14ac:dyDescent="0.25">
      <c r="B388" s="75"/>
      <c r="C388" s="75"/>
      <c r="D388" s="75"/>
      <c r="E388" s="57"/>
      <c r="F388" s="57"/>
      <c r="G388" s="57"/>
      <c r="H388" s="57"/>
      <c r="I388" s="57"/>
      <c r="J388" s="57"/>
      <c r="K388" s="57"/>
      <c r="L388" s="57"/>
    </row>
    <row r="389" spans="2:12" ht="18.95" customHeight="1" x14ac:dyDescent="0.25">
      <c r="B389" s="75"/>
      <c r="C389" s="75"/>
      <c r="D389" s="75"/>
      <c r="E389" s="57"/>
      <c r="F389" s="57"/>
      <c r="G389" s="57"/>
      <c r="H389" s="57"/>
      <c r="I389" s="57"/>
      <c r="J389" s="57"/>
      <c r="K389" s="57"/>
      <c r="L389" s="57"/>
    </row>
    <row r="390" spans="2:12" ht="18.95" customHeight="1" x14ac:dyDescent="0.25">
      <c r="B390" s="75"/>
      <c r="C390" s="75"/>
      <c r="D390" s="75"/>
      <c r="E390" s="57"/>
      <c r="F390" s="57"/>
      <c r="G390" s="57"/>
      <c r="H390" s="57"/>
      <c r="I390" s="57"/>
      <c r="J390" s="57"/>
      <c r="K390" s="57"/>
      <c r="L390" s="57"/>
    </row>
    <row r="391" spans="2:12" ht="18.95" customHeight="1" x14ac:dyDescent="0.25">
      <c r="B391" s="75"/>
      <c r="C391" s="75"/>
      <c r="D391" s="75"/>
      <c r="E391" s="57"/>
      <c r="F391" s="57"/>
      <c r="G391" s="57"/>
      <c r="H391" s="57"/>
      <c r="I391" s="57"/>
      <c r="J391" s="57"/>
      <c r="K391" s="57"/>
      <c r="L391" s="57"/>
    </row>
    <row r="392" spans="2:12" ht="18.95" customHeight="1" x14ac:dyDescent="0.25">
      <c r="B392" s="75"/>
      <c r="C392" s="75"/>
      <c r="D392" s="75"/>
      <c r="E392" s="57"/>
      <c r="F392" s="57"/>
      <c r="G392" s="57"/>
      <c r="H392" s="57"/>
      <c r="I392" s="57"/>
      <c r="J392" s="57"/>
      <c r="K392" s="57"/>
      <c r="L392" s="57"/>
    </row>
    <row r="393" spans="2:12" ht="18.95" customHeight="1" x14ac:dyDescent="0.25">
      <c r="B393" s="75"/>
      <c r="C393" s="75"/>
      <c r="D393" s="75"/>
      <c r="E393" s="57"/>
      <c r="F393" s="57"/>
      <c r="G393" s="57"/>
      <c r="H393" s="57"/>
      <c r="I393" s="57"/>
      <c r="J393" s="57"/>
      <c r="K393" s="57"/>
      <c r="L393" s="57"/>
    </row>
    <row r="394" spans="2:12" ht="18.95" customHeight="1" x14ac:dyDescent="0.25">
      <c r="B394" s="75"/>
      <c r="C394" s="75"/>
      <c r="D394" s="75"/>
      <c r="E394" s="57"/>
      <c r="F394" s="57"/>
      <c r="G394" s="57"/>
      <c r="H394" s="57"/>
      <c r="I394" s="57"/>
      <c r="J394" s="57"/>
      <c r="K394" s="57"/>
      <c r="L394" s="57"/>
    </row>
    <row r="395" spans="2:12" ht="18.95" customHeight="1" x14ac:dyDescent="0.25">
      <c r="B395" s="75"/>
      <c r="C395" s="75"/>
      <c r="D395" s="75"/>
      <c r="E395" s="57"/>
      <c r="F395" s="57"/>
      <c r="G395" s="57"/>
      <c r="H395" s="57"/>
      <c r="I395" s="57"/>
      <c r="J395" s="57"/>
      <c r="K395" s="57"/>
      <c r="L395" s="57"/>
    </row>
    <row r="396" spans="2:12" ht="18.95" customHeight="1" x14ac:dyDescent="0.25">
      <c r="B396" s="75"/>
      <c r="C396" s="75"/>
      <c r="D396" s="75"/>
      <c r="E396" s="57"/>
      <c r="F396" s="57"/>
      <c r="G396" s="57"/>
      <c r="H396" s="57"/>
      <c r="I396" s="57"/>
      <c r="J396" s="57"/>
      <c r="K396" s="57"/>
      <c r="L396" s="57"/>
    </row>
    <row r="397" spans="2:12" ht="18.95" customHeight="1" x14ac:dyDescent="0.25">
      <c r="B397" s="75"/>
      <c r="C397" s="75"/>
      <c r="D397" s="75"/>
      <c r="E397" s="57"/>
      <c r="F397" s="57"/>
      <c r="G397" s="57"/>
      <c r="H397" s="57"/>
      <c r="I397" s="57"/>
      <c r="J397" s="57"/>
      <c r="K397" s="57"/>
      <c r="L397" s="57"/>
    </row>
    <row r="398" spans="2:12" ht="18.95" customHeight="1" x14ac:dyDescent="0.25">
      <c r="B398" s="75"/>
      <c r="C398" s="75"/>
      <c r="D398" s="75"/>
      <c r="E398" s="57"/>
      <c r="F398" s="57"/>
      <c r="G398" s="57"/>
      <c r="H398" s="57"/>
      <c r="I398" s="57"/>
      <c r="J398" s="57"/>
      <c r="K398" s="57"/>
      <c r="L398" s="57"/>
    </row>
    <row r="399" spans="2:12" ht="18.95" customHeight="1" x14ac:dyDescent="0.25">
      <c r="B399" s="75"/>
      <c r="C399" s="75"/>
      <c r="D399" s="75"/>
      <c r="E399" s="57"/>
      <c r="F399" s="57"/>
      <c r="G399" s="57"/>
      <c r="H399" s="57"/>
      <c r="I399" s="57"/>
      <c r="J399" s="57"/>
      <c r="K399" s="57"/>
      <c r="L399" s="57"/>
    </row>
    <row r="400" spans="2:12" ht="18.95" customHeight="1" x14ac:dyDescent="0.25">
      <c r="B400" s="75"/>
      <c r="C400" s="75"/>
      <c r="D400" s="75"/>
      <c r="E400" s="57"/>
      <c r="F400" s="57"/>
      <c r="G400" s="57"/>
      <c r="H400" s="57"/>
      <c r="I400" s="57"/>
      <c r="J400" s="57"/>
      <c r="K400" s="57"/>
      <c r="L400" s="57"/>
    </row>
    <row r="401" spans="2:12" ht="18.95" customHeight="1" x14ac:dyDescent="0.25">
      <c r="B401" s="75"/>
      <c r="C401" s="75"/>
      <c r="D401" s="75"/>
      <c r="E401" s="57"/>
      <c r="F401" s="57"/>
      <c r="G401" s="57"/>
      <c r="H401" s="57"/>
      <c r="I401" s="57"/>
      <c r="J401" s="57"/>
      <c r="K401" s="57"/>
      <c r="L401" s="57"/>
    </row>
    <row r="402" spans="2:12" ht="18.95" customHeight="1" x14ac:dyDescent="0.25">
      <c r="B402" s="75"/>
      <c r="C402" s="75"/>
      <c r="D402" s="75"/>
      <c r="E402" s="57"/>
      <c r="F402" s="57"/>
      <c r="G402" s="57"/>
      <c r="H402" s="57"/>
      <c r="I402" s="57"/>
      <c r="J402" s="57"/>
      <c r="K402" s="57"/>
      <c r="L402" s="57"/>
    </row>
    <row r="403" spans="2:12" ht="18.95" customHeight="1" x14ac:dyDescent="0.25">
      <c r="B403" s="75"/>
      <c r="C403" s="75"/>
      <c r="D403" s="75"/>
      <c r="E403" s="57"/>
      <c r="F403" s="57"/>
      <c r="G403" s="57"/>
      <c r="H403" s="57"/>
      <c r="I403" s="57"/>
      <c r="J403" s="57"/>
      <c r="K403" s="57"/>
      <c r="L403" s="57"/>
    </row>
    <row r="404" spans="2:12" ht="18.95" customHeight="1" x14ac:dyDescent="0.25">
      <c r="B404" s="75"/>
      <c r="C404" s="75"/>
      <c r="D404" s="75"/>
      <c r="E404" s="57"/>
      <c r="F404" s="57"/>
      <c r="G404" s="57"/>
      <c r="H404" s="57"/>
      <c r="I404" s="57"/>
      <c r="J404" s="57"/>
      <c r="K404" s="57"/>
      <c r="L404" s="57"/>
    </row>
    <row r="405" spans="2:12" ht="18.95" customHeight="1" x14ac:dyDescent="0.25">
      <c r="B405" s="75"/>
      <c r="C405" s="75"/>
      <c r="D405" s="75"/>
      <c r="E405" s="57"/>
      <c r="F405" s="57"/>
      <c r="G405" s="57"/>
      <c r="H405" s="57"/>
      <c r="I405" s="57"/>
      <c r="J405" s="57"/>
      <c r="K405" s="57"/>
      <c r="L405" s="57"/>
    </row>
    <row r="406" spans="2:12" ht="18.95" customHeight="1" x14ac:dyDescent="0.25">
      <c r="B406" s="75"/>
      <c r="C406" s="75"/>
      <c r="D406" s="75"/>
      <c r="E406" s="57"/>
      <c r="F406" s="57"/>
      <c r="G406" s="57"/>
      <c r="H406" s="57"/>
      <c r="I406" s="57"/>
      <c r="J406" s="57"/>
      <c r="K406" s="57"/>
      <c r="L406" s="57"/>
    </row>
    <row r="407" spans="2:12" ht="18.95" customHeight="1" x14ac:dyDescent="0.25">
      <c r="B407" s="75"/>
      <c r="C407" s="75"/>
      <c r="D407" s="75"/>
      <c r="E407" s="57"/>
      <c r="F407" s="57"/>
      <c r="G407" s="57"/>
      <c r="H407" s="57"/>
      <c r="I407" s="57"/>
      <c r="J407" s="57"/>
      <c r="K407" s="57"/>
      <c r="L407" s="57"/>
    </row>
    <row r="408" spans="2:12" ht="18.95" customHeight="1" x14ac:dyDescent="0.25">
      <c r="B408" s="75"/>
      <c r="C408" s="75"/>
      <c r="D408" s="75"/>
      <c r="E408" s="57"/>
      <c r="F408" s="57"/>
      <c r="G408" s="57"/>
      <c r="H408" s="57"/>
      <c r="I408" s="57"/>
      <c r="J408" s="57"/>
      <c r="K408" s="57"/>
      <c r="L408" s="57"/>
    </row>
    <row r="409" spans="2:12" ht="18.95" customHeight="1" x14ac:dyDescent="0.25">
      <c r="B409" s="75"/>
      <c r="C409" s="75"/>
      <c r="D409" s="75"/>
      <c r="E409" s="57"/>
      <c r="F409" s="57"/>
      <c r="G409" s="57"/>
      <c r="H409" s="57"/>
      <c r="I409" s="57"/>
      <c r="J409" s="57"/>
      <c r="K409" s="57"/>
      <c r="L409" s="57"/>
    </row>
    <row r="410" spans="2:12" ht="18.95" customHeight="1" x14ac:dyDescent="0.25">
      <c r="B410" s="75"/>
      <c r="C410" s="75"/>
      <c r="D410" s="75"/>
      <c r="E410" s="57"/>
      <c r="F410" s="57"/>
      <c r="G410" s="57"/>
      <c r="H410" s="57"/>
      <c r="I410" s="57"/>
      <c r="J410" s="57"/>
      <c r="K410" s="57"/>
      <c r="L410" s="57"/>
    </row>
    <row r="411" spans="2:12" ht="18.95" customHeight="1" x14ac:dyDescent="0.25">
      <c r="B411" s="75"/>
      <c r="C411" s="75"/>
      <c r="D411" s="75"/>
      <c r="E411" s="57"/>
      <c r="F411" s="57"/>
      <c r="G411" s="57"/>
      <c r="H411" s="57"/>
      <c r="I411" s="57"/>
      <c r="J411" s="57"/>
      <c r="K411" s="57"/>
      <c r="L411" s="57"/>
    </row>
    <row r="412" spans="2:12" ht="18.95" customHeight="1" x14ac:dyDescent="0.25">
      <c r="B412" s="75"/>
      <c r="C412" s="75"/>
      <c r="D412" s="75"/>
      <c r="E412" s="57"/>
      <c r="F412" s="57"/>
      <c r="G412" s="57"/>
      <c r="H412" s="57"/>
      <c r="I412" s="57"/>
      <c r="J412" s="57"/>
      <c r="K412" s="57"/>
      <c r="L412" s="57"/>
    </row>
    <row r="413" spans="2:12" ht="18.95" customHeight="1" x14ac:dyDescent="0.25">
      <c r="B413" s="75"/>
      <c r="C413" s="75"/>
      <c r="D413" s="75"/>
      <c r="E413" s="57"/>
      <c r="F413" s="57"/>
      <c r="G413" s="57"/>
      <c r="H413" s="57"/>
      <c r="I413" s="57"/>
      <c r="J413" s="57"/>
      <c r="K413" s="57"/>
      <c r="L413" s="57"/>
    </row>
    <row r="414" spans="2:12" ht="18.95" customHeight="1" x14ac:dyDescent="0.25">
      <c r="B414" s="75"/>
      <c r="C414" s="75"/>
      <c r="D414" s="75"/>
      <c r="E414" s="57"/>
      <c r="F414" s="57"/>
      <c r="G414" s="57"/>
      <c r="H414" s="57"/>
      <c r="I414" s="57"/>
      <c r="J414" s="57"/>
      <c r="K414" s="57"/>
      <c r="L414" s="57"/>
    </row>
    <row r="415" spans="2:12" ht="18.95" customHeight="1" x14ac:dyDescent="0.25">
      <c r="B415" s="75"/>
      <c r="C415" s="75"/>
      <c r="D415" s="75"/>
      <c r="E415" s="57"/>
      <c r="F415" s="57"/>
      <c r="G415" s="57"/>
      <c r="H415" s="57"/>
      <c r="I415" s="57"/>
      <c r="J415" s="57"/>
      <c r="K415" s="57"/>
      <c r="L415" s="57"/>
    </row>
    <row r="416" spans="2:12" ht="18.95" customHeight="1" x14ac:dyDescent="0.25">
      <c r="B416" s="75"/>
      <c r="C416" s="75"/>
      <c r="D416" s="75"/>
      <c r="E416" s="57"/>
      <c r="F416" s="57"/>
      <c r="G416" s="57"/>
      <c r="H416" s="57"/>
      <c r="I416" s="57"/>
      <c r="J416" s="57"/>
      <c r="K416" s="57"/>
      <c r="L416" s="57"/>
    </row>
    <row r="417" spans="2:12" ht="18.95" customHeight="1" x14ac:dyDescent="0.25">
      <c r="B417" s="75"/>
      <c r="C417" s="75"/>
      <c r="D417" s="75"/>
      <c r="E417" s="57"/>
      <c r="F417" s="57"/>
      <c r="G417" s="57"/>
      <c r="H417" s="57"/>
      <c r="I417" s="57"/>
      <c r="J417" s="57"/>
      <c r="K417" s="57"/>
      <c r="L417" s="57"/>
    </row>
    <row r="418" spans="2:12" ht="18.95" customHeight="1" x14ac:dyDescent="0.25">
      <c r="B418" s="75"/>
      <c r="C418" s="75"/>
      <c r="D418" s="75"/>
      <c r="E418" s="57"/>
      <c r="F418" s="57"/>
      <c r="G418" s="57"/>
      <c r="H418" s="57"/>
      <c r="I418" s="57"/>
      <c r="J418" s="57"/>
      <c r="K418" s="57"/>
      <c r="L418" s="57"/>
    </row>
    <row r="419" spans="2:12" ht="18.95" customHeight="1" x14ac:dyDescent="0.25">
      <c r="B419" s="75"/>
      <c r="C419" s="75"/>
      <c r="D419" s="75"/>
      <c r="E419" s="57"/>
      <c r="F419" s="57"/>
      <c r="G419" s="57"/>
      <c r="H419" s="57"/>
      <c r="I419" s="57"/>
      <c r="J419" s="57"/>
      <c r="K419" s="57"/>
      <c r="L419" s="57"/>
    </row>
    <row r="420" spans="2:12" ht="18.95" customHeight="1" x14ac:dyDescent="0.25">
      <c r="B420" s="75"/>
      <c r="C420" s="75"/>
      <c r="D420" s="75"/>
      <c r="E420" s="57"/>
      <c r="F420" s="57"/>
      <c r="G420" s="57"/>
      <c r="H420" s="57"/>
      <c r="I420" s="57"/>
      <c r="J420" s="57"/>
      <c r="K420" s="57"/>
      <c r="L420" s="57"/>
    </row>
    <row r="421" spans="2:12" ht="18.95" customHeight="1" x14ac:dyDescent="0.25">
      <c r="B421" s="75"/>
      <c r="C421" s="75"/>
      <c r="D421" s="75"/>
      <c r="E421" s="57"/>
      <c r="F421" s="57"/>
      <c r="G421" s="57"/>
      <c r="H421" s="57"/>
      <c r="I421" s="57"/>
      <c r="J421" s="57"/>
      <c r="K421" s="57"/>
      <c r="L421" s="57"/>
    </row>
    <row r="422" spans="2:12" ht="18.95" customHeight="1" x14ac:dyDescent="0.25">
      <c r="B422" s="75"/>
      <c r="C422" s="75"/>
      <c r="D422" s="75"/>
      <c r="E422" s="57"/>
      <c r="F422" s="57"/>
      <c r="G422" s="57"/>
      <c r="H422" s="57"/>
      <c r="I422" s="57"/>
      <c r="J422" s="57"/>
      <c r="K422" s="57"/>
      <c r="L422" s="57"/>
    </row>
    <row r="423" spans="2:12" ht="18.95" customHeight="1" x14ac:dyDescent="0.25">
      <c r="B423" s="75"/>
      <c r="C423" s="75"/>
      <c r="D423" s="75"/>
      <c r="E423" s="57"/>
      <c r="F423" s="57"/>
      <c r="G423" s="57"/>
      <c r="H423" s="57"/>
      <c r="I423" s="57"/>
      <c r="J423" s="57"/>
      <c r="K423" s="57"/>
      <c r="L423" s="57"/>
    </row>
    <row r="424" spans="2:12" ht="18.95" customHeight="1" x14ac:dyDescent="0.25">
      <c r="B424" s="75"/>
      <c r="C424" s="75"/>
      <c r="D424" s="75"/>
      <c r="E424" s="57"/>
      <c r="F424" s="57"/>
      <c r="G424" s="57"/>
      <c r="H424" s="57"/>
      <c r="I424" s="57"/>
      <c r="J424" s="57"/>
      <c r="K424" s="57"/>
      <c r="L424" s="57"/>
    </row>
    <row r="425" spans="2:12" ht="18.95" customHeight="1" x14ac:dyDescent="0.25">
      <c r="B425" s="75"/>
      <c r="C425" s="75"/>
      <c r="D425" s="75"/>
      <c r="E425" s="57"/>
      <c r="F425" s="57"/>
      <c r="G425" s="57"/>
      <c r="H425" s="57"/>
      <c r="I425" s="57"/>
      <c r="J425" s="57"/>
      <c r="K425" s="57"/>
      <c r="L425" s="57"/>
    </row>
    <row r="426" spans="2:12" ht="18.95" customHeight="1" x14ac:dyDescent="0.25">
      <c r="B426" s="75"/>
      <c r="C426" s="75"/>
      <c r="D426" s="75"/>
      <c r="E426" s="57"/>
      <c r="F426" s="57"/>
      <c r="G426" s="57"/>
      <c r="H426" s="57"/>
      <c r="I426" s="57"/>
      <c r="J426" s="57"/>
      <c r="K426" s="57"/>
      <c r="L426" s="57"/>
    </row>
    <row r="427" spans="2:12" ht="18.95" customHeight="1" x14ac:dyDescent="0.25">
      <c r="B427" s="75"/>
      <c r="C427" s="75"/>
      <c r="D427" s="75"/>
      <c r="E427" s="57"/>
      <c r="F427" s="57"/>
      <c r="G427" s="57"/>
      <c r="H427" s="57"/>
      <c r="I427" s="57"/>
      <c r="J427" s="57"/>
      <c r="K427" s="57"/>
      <c r="L427" s="57"/>
    </row>
    <row r="428" spans="2:12" ht="18.95" customHeight="1" x14ac:dyDescent="0.25">
      <c r="B428" s="75"/>
      <c r="C428" s="75"/>
      <c r="D428" s="75"/>
      <c r="E428" s="57"/>
      <c r="F428" s="57"/>
      <c r="G428" s="57"/>
      <c r="H428" s="57"/>
      <c r="I428" s="57"/>
      <c r="J428" s="57"/>
      <c r="K428" s="57"/>
      <c r="L428" s="57"/>
    </row>
    <row r="429" spans="2:12" ht="18.95" customHeight="1" x14ac:dyDescent="0.25">
      <c r="B429" s="75"/>
      <c r="C429" s="75"/>
      <c r="D429" s="75"/>
      <c r="E429" s="57"/>
      <c r="F429" s="57"/>
      <c r="G429" s="57"/>
      <c r="H429" s="57"/>
      <c r="I429" s="57"/>
      <c r="J429" s="57"/>
      <c r="K429" s="57"/>
      <c r="L429" s="57"/>
    </row>
    <row r="430" spans="2:12" ht="18.95" customHeight="1" x14ac:dyDescent="0.25">
      <c r="B430" s="75"/>
      <c r="C430" s="75"/>
      <c r="D430" s="75"/>
      <c r="E430" s="57"/>
      <c r="F430" s="57"/>
      <c r="G430" s="57"/>
      <c r="H430" s="57"/>
      <c r="I430" s="57"/>
      <c r="J430" s="57"/>
      <c r="K430" s="57"/>
      <c r="L430" s="57"/>
    </row>
    <row r="431" spans="2:12" ht="18.95" customHeight="1" x14ac:dyDescent="0.25">
      <c r="B431" s="75"/>
      <c r="C431" s="75"/>
      <c r="D431" s="75"/>
      <c r="E431" s="57"/>
      <c r="F431" s="57"/>
      <c r="G431" s="57"/>
      <c r="H431" s="57"/>
      <c r="I431" s="57"/>
      <c r="J431" s="57"/>
      <c r="K431" s="57"/>
      <c r="L431" s="57"/>
    </row>
    <row r="432" spans="2:12" ht="18.95" customHeight="1" x14ac:dyDescent="0.25">
      <c r="B432" s="75"/>
      <c r="C432" s="75"/>
      <c r="D432" s="75"/>
      <c r="E432" s="57"/>
      <c r="F432" s="57"/>
      <c r="G432" s="57"/>
      <c r="H432" s="57"/>
      <c r="I432" s="57"/>
      <c r="J432" s="57"/>
      <c r="K432" s="57"/>
      <c r="L432" s="57"/>
    </row>
    <row r="433" spans="2:12" ht="18.95" customHeight="1" x14ac:dyDescent="0.25">
      <c r="B433" s="75"/>
      <c r="C433" s="75"/>
      <c r="D433" s="75"/>
      <c r="E433" s="57"/>
      <c r="F433" s="57"/>
      <c r="G433" s="57"/>
      <c r="H433" s="57"/>
      <c r="I433" s="57"/>
      <c r="J433" s="57"/>
      <c r="K433" s="57"/>
      <c r="L433" s="57"/>
    </row>
    <row r="434" spans="2:12" ht="18.95" customHeight="1" x14ac:dyDescent="0.25">
      <c r="B434" s="75"/>
      <c r="C434" s="75"/>
      <c r="D434" s="75"/>
      <c r="E434" s="57"/>
      <c r="F434" s="57"/>
      <c r="G434" s="57"/>
      <c r="H434" s="57"/>
      <c r="I434" s="57"/>
      <c r="J434" s="57"/>
      <c r="K434" s="57"/>
      <c r="L434" s="57"/>
    </row>
    <row r="435" spans="2:12" ht="18.95" customHeight="1" x14ac:dyDescent="0.25">
      <c r="B435" s="75"/>
      <c r="C435" s="75"/>
      <c r="D435" s="75"/>
      <c r="E435" s="57"/>
      <c r="F435" s="57"/>
      <c r="G435" s="57"/>
      <c r="H435" s="57"/>
      <c r="I435" s="57"/>
      <c r="J435" s="57"/>
      <c r="K435" s="57"/>
      <c r="L435" s="57"/>
    </row>
    <row r="436" spans="2:12" ht="18.95" customHeight="1" x14ac:dyDescent="0.25">
      <c r="B436" s="75"/>
      <c r="C436" s="75"/>
      <c r="D436" s="75"/>
      <c r="E436" s="57"/>
      <c r="F436" s="57"/>
      <c r="G436" s="57"/>
      <c r="H436" s="57"/>
      <c r="I436" s="57"/>
      <c r="J436" s="57"/>
      <c r="K436" s="57"/>
      <c r="L436" s="57"/>
    </row>
    <row r="437" spans="2:12" ht="18.95" customHeight="1" x14ac:dyDescent="0.25">
      <c r="B437" s="75"/>
      <c r="C437" s="75"/>
      <c r="D437" s="75"/>
      <c r="E437" s="57"/>
      <c r="F437" s="57"/>
      <c r="G437" s="57"/>
      <c r="H437" s="57"/>
      <c r="I437" s="57"/>
      <c r="J437" s="57"/>
      <c r="K437" s="57"/>
      <c r="L437" s="57"/>
    </row>
    <row r="438" spans="2:12" ht="18.95" customHeight="1" x14ac:dyDescent="0.25">
      <c r="B438" s="75"/>
      <c r="C438" s="75"/>
      <c r="D438" s="75"/>
      <c r="E438" s="57"/>
      <c r="F438" s="57"/>
      <c r="G438" s="57"/>
      <c r="H438" s="57"/>
      <c r="I438" s="57"/>
      <c r="J438" s="57"/>
      <c r="K438" s="57"/>
      <c r="L438" s="57"/>
    </row>
    <row r="439" spans="2:12" ht="18.95" customHeight="1" x14ac:dyDescent="0.25">
      <c r="B439" s="75"/>
      <c r="C439" s="75"/>
      <c r="D439" s="75"/>
      <c r="E439" s="57"/>
      <c r="F439" s="57"/>
      <c r="G439" s="57"/>
      <c r="H439" s="57"/>
      <c r="I439" s="57"/>
      <c r="J439" s="57"/>
      <c r="K439" s="57"/>
      <c r="L439" s="57"/>
    </row>
    <row r="440" spans="2:12" ht="18.95" customHeight="1" x14ac:dyDescent="0.25">
      <c r="B440" s="75"/>
      <c r="C440" s="75"/>
      <c r="D440" s="75"/>
      <c r="E440" s="57"/>
      <c r="F440" s="57"/>
      <c r="G440" s="57"/>
      <c r="H440" s="57"/>
      <c r="I440" s="57"/>
      <c r="J440" s="57"/>
      <c r="K440" s="57"/>
      <c r="L440" s="57"/>
    </row>
    <row r="441" spans="2:12" ht="18.95" customHeight="1" x14ac:dyDescent="0.25">
      <c r="B441" s="75"/>
      <c r="C441" s="75"/>
      <c r="D441" s="75"/>
      <c r="E441" s="57"/>
      <c r="F441" s="57"/>
      <c r="G441" s="57"/>
      <c r="H441" s="57"/>
      <c r="I441" s="57"/>
      <c r="J441" s="57"/>
      <c r="K441" s="57"/>
      <c r="L441" s="57"/>
    </row>
    <row r="442" spans="2:12" ht="18.95" customHeight="1" x14ac:dyDescent="0.25">
      <c r="B442" s="75"/>
      <c r="C442" s="75"/>
      <c r="D442" s="75"/>
      <c r="E442" s="57"/>
      <c r="F442" s="57"/>
      <c r="G442" s="57"/>
      <c r="H442" s="57"/>
      <c r="I442" s="57"/>
      <c r="J442" s="57"/>
      <c r="K442" s="57"/>
      <c r="L442" s="57"/>
    </row>
    <row r="443" spans="2:12" ht="18.95" customHeight="1" x14ac:dyDescent="0.25">
      <c r="B443" s="75"/>
      <c r="C443" s="75"/>
      <c r="D443" s="75"/>
      <c r="E443" s="57"/>
      <c r="F443" s="57"/>
      <c r="G443" s="57"/>
      <c r="H443" s="57"/>
      <c r="I443" s="57"/>
      <c r="J443" s="57"/>
      <c r="K443" s="57"/>
      <c r="L443" s="57"/>
    </row>
    <row r="444" spans="2:12" ht="18.95" customHeight="1" x14ac:dyDescent="0.25">
      <c r="B444" s="75"/>
      <c r="C444" s="75"/>
      <c r="D444" s="75"/>
      <c r="E444" s="57"/>
      <c r="F444" s="57"/>
      <c r="G444" s="57"/>
      <c r="H444" s="57"/>
      <c r="I444" s="57"/>
      <c r="J444" s="57"/>
      <c r="K444" s="57"/>
      <c r="L444" s="57"/>
    </row>
    <row r="445" spans="2:12" ht="18.95" customHeight="1" x14ac:dyDescent="0.25">
      <c r="B445" s="75"/>
      <c r="C445" s="75"/>
      <c r="D445" s="75"/>
      <c r="E445" s="57"/>
      <c r="F445" s="57"/>
      <c r="G445" s="57"/>
      <c r="H445" s="57"/>
      <c r="I445" s="57"/>
      <c r="J445" s="57"/>
      <c r="K445" s="57"/>
      <c r="L445" s="57"/>
    </row>
    <row r="446" spans="2:12" ht="18.95" customHeight="1" x14ac:dyDescent="0.25">
      <c r="B446" s="75"/>
      <c r="C446" s="75"/>
      <c r="D446" s="75"/>
      <c r="E446" s="57"/>
      <c r="F446" s="57"/>
      <c r="G446" s="57"/>
      <c r="H446" s="57"/>
      <c r="I446" s="57"/>
      <c r="J446" s="57"/>
      <c r="K446" s="57"/>
      <c r="L446" s="57"/>
    </row>
    <row r="447" spans="2:12" ht="18.95" customHeight="1" x14ac:dyDescent="0.25">
      <c r="B447" s="75"/>
      <c r="C447" s="75"/>
      <c r="D447" s="75"/>
      <c r="E447" s="57"/>
      <c r="F447" s="57"/>
      <c r="G447" s="57"/>
      <c r="H447" s="57"/>
      <c r="I447" s="57"/>
      <c r="J447" s="57"/>
      <c r="K447" s="57"/>
      <c r="L447" s="57"/>
    </row>
    <row r="448" spans="2:12" ht="18.95" customHeight="1" x14ac:dyDescent="0.25">
      <c r="B448" s="75"/>
      <c r="C448" s="75"/>
      <c r="D448" s="75"/>
      <c r="E448" s="57"/>
      <c r="F448" s="57"/>
      <c r="G448" s="57"/>
      <c r="H448" s="57"/>
      <c r="I448" s="57"/>
      <c r="J448" s="57"/>
      <c r="K448" s="57"/>
      <c r="L448" s="57"/>
    </row>
    <row r="449" spans="2:12" ht="18.95" customHeight="1" x14ac:dyDescent="0.25">
      <c r="B449" s="75"/>
      <c r="C449" s="75"/>
      <c r="D449" s="75"/>
      <c r="E449" s="57"/>
      <c r="F449" s="57"/>
      <c r="G449" s="57"/>
      <c r="H449" s="57"/>
      <c r="I449" s="57"/>
      <c r="J449" s="57"/>
      <c r="K449" s="57"/>
      <c r="L449" s="57"/>
    </row>
    <row r="450" spans="2:12" ht="18.95" customHeight="1" x14ac:dyDescent="0.25">
      <c r="B450" s="75"/>
      <c r="C450" s="75"/>
      <c r="D450" s="75"/>
      <c r="E450" s="57"/>
      <c r="F450" s="57"/>
      <c r="G450" s="57"/>
      <c r="H450" s="57"/>
      <c r="I450" s="57"/>
      <c r="J450" s="57"/>
      <c r="K450" s="57"/>
      <c r="L450" s="57"/>
    </row>
    <row r="451" spans="2:12" ht="18.95" customHeight="1" x14ac:dyDescent="0.25">
      <c r="B451" s="75"/>
      <c r="C451" s="75"/>
      <c r="D451" s="75"/>
      <c r="E451" s="57"/>
      <c r="F451" s="57"/>
      <c r="G451" s="57"/>
      <c r="H451" s="57"/>
      <c r="I451" s="57"/>
      <c r="J451" s="57"/>
      <c r="K451" s="57"/>
      <c r="L451" s="57"/>
    </row>
    <row r="452" spans="2:12" ht="18.95" customHeight="1" x14ac:dyDescent="0.25">
      <c r="B452" s="75"/>
      <c r="C452" s="75"/>
      <c r="D452" s="75"/>
      <c r="E452" s="57"/>
      <c r="F452" s="57"/>
      <c r="G452" s="57"/>
      <c r="H452" s="57"/>
      <c r="I452" s="57"/>
      <c r="J452" s="57"/>
      <c r="K452" s="57"/>
      <c r="L452" s="57"/>
    </row>
    <row r="453" spans="2:12" ht="18.95" customHeight="1" x14ac:dyDescent="0.25">
      <c r="B453" s="75"/>
      <c r="C453" s="75"/>
      <c r="D453" s="75"/>
      <c r="E453" s="57"/>
      <c r="F453" s="57"/>
      <c r="G453" s="57"/>
      <c r="H453" s="57"/>
      <c r="I453" s="57"/>
      <c r="J453" s="57"/>
      <c r="K453" s="57"/>
      <c r="L453" s="57"/>
    </row>
    <row r="454" spans="2:12" ht="18.95" customHeight="1" x14ac:dyDescent="0.25">
      <c r="B454" s="75"/>
      <c r="C454" s="75"/>
      <c r="D454" s="75"/>
      <c r="E454" s="57"/>
      <c r="F454" s="57"/>
      <c r="G454" s="57"/>
      <c r="H454" s="57"/>
      <c r="I454" s="57"/>
      <c r="J454" s="57"/>
      <c r="K454" s="57"/>
      <c r="L454" s="57"/>
    </row>
    <row r="455" spans="2:12" ht="18.95" customHeight="1" x14ac:dyDescent="0.25">
      <c r="B455" s="75"/>
      <c r="C455" s="75"/>
      <c r="D455" s="75"/>
      <c r="E455" s="57"/>
      <c r="F455" s="57"/>
      <c r="G455" s="57"/>
      <c r="H455" s="57"/>
      <c r="I455" s="57"/>
      <c r="J455" s="57"/>
      <c r="K455" s="57"/>
      <c r="L455" s="57"/>
    </row>
    <row r="456" spans="2:12" ht="18.95" customHeight="1" x14ac:dyDescent="0.25">
      <c r="B456" s="75"/>
      <c r="C456" s="75"/>
      <c r="D456" s="75"/>
      <c r="E456" s="57"/>
      <c r="F456" s="57"/>
      <c r="G456" s="57"/>
      <c r="H456" s="57"/>
      <c r="I456" s="57"/>
      <c r="J456" s="57"/>
      <c r="K456" s="57"/>
      <c r="L456" s="57"/>
    </row>
    <row r="457" spans="2:12" ht="18.95" customHeight="1" x14ac:dyDescent="0.25">
      <c r="B457" s="75"/>
      <c r="C457" s="75"/>
      <c r="D457" s="75"/>
      <c r="E457" s="57"/>
      <c r="F457" s="57"/>
      <c r="G457" s="57"/>
      <c r="H457" s="57"/>
      <c r="I457" s="57"/>
      <c r="J457" s="57"/>
      <c r="K457" s="57"/>
      <c r="L457" s="57"/>
    </row>
    <row r="458" spans="2:12" ht="18.95" customHeight="1" x14ac:dyDescent="0.25">
      <c r="B458" s="75"/>
      <c r="C458" s="75"/>
      <c r="D458" s="75"/>
      <c r="E458" s="57"/>
      <c r="F458" s="57"/>
      <c r="G458" s="57"/>
      <c r="H458" s="57"/>
      <c r="I458" s="57"/>
      <c r="J458" s="57"/>
      <c r="K458" s="57"/>
      <c r="L458" s="57"/>
    </row>
    <row r="459" spans="2:12" ht="18.95" customHeight="1" x14ac:dyDescent="0.25">
      <c r="B459" s="75"/>
      <c r="C459" s="75"/>
      <c r="D459" s="75"/>
      <c r="E459" s="57"/>
      <c r="F459" s="57"/>
      <c r="G459" s="57"/>
      <c r="H459" s="57"/>
      <c r="I459" s="57"/>
      <c r="J459" s="57"/>
      <c r="K459" s="57"/>
      <c r="L459" s="57"/>
    </row>
    <row r="460" spans="2:12" ht="18.95" customHeight="1" x14ac:dyDescent="0.25">
      <c r="B460" s="75"/>
      <c r="C460" s="75"/>
      <c r="D460" s="75"/>
      <c r="E460" s="57"/>
      <c r="F460" s="57"/>
      <c r="G460" s="57"/>
      <c r="H460" s="57"/>
      <c r="I460" s="57"/>
      <c r="J460" s="57"/>
      <c r="K460" s="57"/>
      <c r="L460" s="57"/>
    </row>
    <row r="461" spans="2:12" ht="18.95" customHeight="1" x14ac:dyDescent="0.25">
      <c r="B461" s="75"/>
      <c r="C461" s="75"/>
      <c r="D461" s="75"/>
      <c r="E461" s="57"/>
      <c r="F461" s="57"/>
      <c r="G461" s="57"/>
      <c r="H461" s="57"/>
      <c r="I461" s="57"/>
      <c r="J461" s="57"/>
      <c r="K461" s="57"/>
      <c r="L461" s="57"/>
    </row>
    <row r="462" spans="2:12" ht="18.95" customHeight="1" x14ac:dyDescent="0.25">
      <c r="B462" s="75"/>
      <c r="C462" s="75"/>
      <c r="D462" s="75"/>
      <c r="E462" s="57"/>
      <c r="F462" s="57"/>
      <c r="G462" s="57"/>
      <c r="H462" s="57"/>
      <c r="I462" s="57"/>
      <c r="J462" s="57"/>
      <c r="K462" s="57"/>
      <c r="L462" s="57"/>
    </row>
    <row r="463" spans="2:12" ht="18.95" customHeight="1" x14ac:dyDescent="0.25">
      <c r="B463" s="75"/>
      <c r="C463" s="75"/>
      <c r="D463" s="75"/>
      <c r="E463" s="57"/>
      <c r="F463" s="57"/>
      <c r="G463" s="57"/>
      <c r="H463" s="57"/>
      <c r="I463" s="57"/>
      <c r="J463" s="57"/>
      <c r="K463" s="57"/>
      <c r="L463" s="57"/>
    </row>
    <row r="464" spans="2:12" ht="18.95" customHeight="1" x14ac:dyDescent="0.25">
      <c r="B464" s="75"/>
      <c r="C464" s="75"/>
      <c r="D464" s="75"/>
      <c r="E464" s="57"/>
      <c r="F464" s="57"/>
      <c r="G464" s="57"/>
      <c r="H464" s="57"/>
      <c r="I464" s="57"/>
      <c r="J464" s="57"/>
      <c r="K464" s="57"/>
      <c r="L464" s="57"/>
    </row>
    <row r="465" spans="2:12" ht="18.95" customHeight="1" x14ac:dyDescent="0.25">
      <c r="B465" s="75"/>
      <c r="C465" s="75"/>
      <c r="D465" s="75"/>
      <c r="E465" s="57"/>
      <c r="F465" s="57"/>
      <c r="G465" s="57"/>
      <c r="H465" s="57"/>
      <c r="I465" s="57"/>
      <c r="J465" s="57"/>
      <c r="K465" s="57"/>
      <c r="L465" s="57"/>
    </row>
    <row r="466" spans="2:12" ht="18.95" customHeight="1" x14ac:dyDescent="0.25">
      <c r="B466" s="75"/>
      <c r="C466" s="75"/>
      <c r="D466" s="75"/>
      <c r="E466" s="57"/>
      <c r="F466" s="57"/>
      <c r="G466" s="57"/>
      <c r="H466" s="57"/>
      <c r="I466" s="57"/>
      <c r="J466" s="57"/>
      <c r="K466" s="57"/>
      <c r="L466" s="57"/>
    </row>
    <row r="467" spans="2:12" ht="18.95" customHeight="1" x14ac:dyDescent="0.25">
      <c r="B467" s="75"/>
      <c r="C467" s="75"/>
      <c r="D467" s="75"/>
      <c r="E467" s="57"/>
      <c r="F467" s="57"/>
      <c r="G467" s="57"/>
      <c r="H467" s="57"/>
      <c r="I467" s="57"/>
      <c r="J467" s="57"/>
      <c r="K467" s="57"/>
      <c r="L467" s="57"/>
    </row>
    <row r="468" spans="2:12" ht="18.95" customHeight="1" x14ac:dyDescent="0.25">
      <c r="B468" s="75"/>
      <c r="C468" s="75"/>
      <c r="D468" s="75"/>
      <c r="E468" s="57"/>
      <c r="F468" s="57"/>
      <c r="G468" s="57"/>
      <c r="H468" s="57"/>
      <c r="I468" s="57"/>
      <c r="J468" s="57"/>
      <c r="K468" s="57"/>
      <c r="L468" s="57"/>
    </row>
    <row r="469" spans="2:12" ht="18.95" customHeight="1" x14ac:dyDescent="0.25">
      <c r="B469" s="75"/>
      <c r="C469" s="75"/>
      <c r="D469" s="75"/>
      <c r="E469" s="57"/>
      <c r="F469" s="57"/>
      <c r="G469" s="57"/>
      <c r="H469" s="57"/>
      <c r="I469" s="57"/>
      <c r="J469" s="57"/>
      <c r="K469" s="57"/>
      <c r="L469" s="57"/>
    </row>
    <row r="470" spans="2:12" ht="18.95" customHeight="1" x14ac:dyDescent="0.25">
      <c r="B470" s="75"/>
      <c r="C470" s="75"/>
      <c r="D470" s="75"/>
      <c r="E470" s="57"/>
      <c r="F470" s="57"/>
      <c r="G470" s="57"/>
      <c r="H470" s="57"/>
      <c r="I470" s="57"/>
      <c r="J470" s="57"/>
      <c r="K470" s="57"/>
      <c r="L470" s="57"/>
    </row>
    <row r="471" spans="2:12" ht="18.95" customHeight="1" x14ac:dyDescent="0.25">
      <c r="B471" s="75"/>
      <c r="C471" s="75"/>
      <c r="D471" s="75"/>
      <c r="E471" s="57"/>
      <c r="F471" s="57"/>
      <c r="G471" s="57"/>
      <c r="H471" s="57"/>
      <c r="I471" s="57"/>
      <c r="J471" s="57"/>
      <c r="K471" s="57"/>
      <c r="L471" s="57"/>
    </row>
    <row r="472" spans="2:12" ht="18.95" customHeight="1" x14ac:dyDescent="0.25">
      <c r="B472" s="75"/>
      <c r="C472" s="75"/>
      <c r="D472" s="75"/>
      <c r="E472" s="57"/>
      <c r="F472" s="57"/>
      <c r="G472" s="57"/>
      <c r="H472" s="57"/>
      <c r="I472" s="57"/>
      <c r="J472" s="57"/>
      <c r="K472" s="57"/>
      <c r="L472" s="57"/>
    </row>
    <row r="473" spans="2:12" ht="18.95" customHeight="1" x14ac:dyDescent="0.25">
      <c r="B473" s="75"/>
      <c r="C473" s="75"/>
      <c r="D473" s="75"/>
      <c r="E473" s="57"/>
      <c r="F473" s="57"/>
      <c r="G473" s="57"/>
      <c r="H473" s="57"/>
      <c r="I473" s="57"/>
      <c r="J473" s="57"/>
      <c r="K473" s="57"/>
      <c r="L473" s="57"/>
    </row>
    <row r="474" spans="2:12" ht="18.95" customHeight="1" x14ac:dyDescent="0.25">
      <c r="B474" s="75"/>
      <c r="C474" s="75"/>
      <c r="D474" s="75"/>
      <c r="E474" s="57"/>
      <c r="F474" s="57"/>
      <c r="G474" s="57"/>
      <c r="H474" s="57"/>
      <c r="I474" s="57"/>
      <c r="J474" s="57"/>
      <c r="K474" s="57"/>
      <c r="L474" s="57"/>
    </row>
    <row r="475" spans="2:12" ht="18.95" customHeight="1" x14ac:dyDescent="0.25">
      <c r="B475" s="75"/>
      <c r="C475" s="75"/>
      <c r="D475" s="75"/>
      <c r="E475" s="57"/>
      <c r="F475" s="57"/>
      <c r="G475" s="57"/>
      <c r="H475" s="57"/>
      <c r="I475" s="57"/>
      <c r="J475" s="57"/>
      <c r="K475" s="57"/>
      <c r="L475" s="57"/>
    </row>
    <row r="476" spans="2:12" ht="18.95" customHeight="1" x14ac:dyDescent="0.25">
      <c r="B476" s="75"/>
      <c r="C476" s="75"/>
      <c r="D476" s="75"/>
      <c r="E476" s="57"/>
      <c r="F476" s="57"/>
      <c r="G476" s="57"/>
      <c r="H476" s="57"/>
      <c r="I476" s="57"/>
      <c r="J476" s="57"/>
      <c r="K476" s="57"/>
      <c r="L476" s="57"/>
    </row>
    <row r="477" spans="2:12" ht="18.95" customHeight="1" x14ac:dyDescent="0.25">
      <c r="B477" s="75"/>
      <c r="C477" s="75"/>
      <c r="D477" s="75"/>
      <c r="E477" s="57"/>
      <c r="F477" s="57"/>
      <c r="G477" s="57"/>
      <c r="H477" s="57"/>
      <c r="I477" s="57"/>
      <c r="J477" s="57"/>
      <c r="K477" s="57"/>
      <c r="L477" s="57"/>
    </row>
    <row r="478" spans="2:12" ht="18.95" customHeight="1" x14ac:dyDescent="0.25">
      <c r="B478" s="75"/>
      <c r="C478" s="75"/>
      <c r="D478" s="75"/>
      <c r="E478" s="57"/>
      <c r="F478" s="57"/>
      <c r="G478" s="57"/>
      <c r="H478" s="57"/>
      <c r="I478" s="57"/>
      <c r="J478" s="57"/>
      <c r="K478" s="57"/>
      <c r="L478" s="57"/>
    </row>
    <row r="479" spans="2:12" ht="18.95" customHeight="1" x14ac:dyDescent="0.25">
      <c r="B479" s="75"/>
      <c r="C479" s="75"/>
      <c r="D479" s="75"/>
      <c r="E479" s="57"/>
      <c r="F479" s="57"/>
      <c r="G479" s="57"/>
      <c r="H479" s="57"/>
      <c r="I479" s="57"/>
      <c r="J479" s="57"/>
      <c r="K479" s="57"/>
      <c r="L479" s="57"/>
    </row>
    <row r="480" spans="2:12" ht="18.95" customHeight="1" x14ac:dyDescent="0.25">
      <c r="B480" s="75"/>
      <c r="C480" s="75"/>
      <c r="D480" s="75"/>
      <c r="E480" s="57"/>
      <c r="F480" s="57"/>
      <c r="G480" s="57"/>
      <c r="H480" s="57"/>
      <c r="I480" s="57"/>
      <c r="J480" s="57"/>
      <c r="K480" s="57"/>
      <c r="L480" s="57"/>
    </row>
    <row r="481" spans="2:12" ht="18.95" customHeight="1" x14ac:dyDescent="0.25">
      <c r="B481" s="75"/>
      <c r="C481" s="75"/>
      <c r="D481" s="75"/>
      <c r="E481" s="57"/>
      <c r="F481" s="57"/>
      <c r="G481" s="57"/>
      <c r="H481" s="57"/>
      <c r="I481" s="57"/>
      <c r="J481" s="57"/>
      <c r="K481" s="57"/>
      <c r="L481" s="57"/>
    </row>
    <row r="482" spans="2:12" ht="18.95" customHeight="1" x14ac:dyDescent="0.25">
      <c r="B482" s="75"/>
      <c r="C482" s="75"/>
      <c r="D482" s="75"/>
      <c r="E482" s="57"/>
      <c r="F482" s="57"/>
      <c r="G482" s="57"/>
      <c r="H482" s="57"/>
      <c r="I482" s="57"/>
      <c r="J482" s="57"/>
      <c r="K482" s="57"/>
      <c r="L482" s="57"/>
    </row>
    <row r="483" spans="2:12" ht="18.95" customHeight="1" x14ac:dyDescent="0.25">
      <c r="B483" s="75"/>
      <c r="C483" s="75"/>
      <c r="D483" s="75"/>
      <c r="E483" s="57"/>
      <c r="F483" s="57"/>
      <c r="G483" s="57"/>
      <c r="H483" s="57"/>
      <c r="I483" s="57"/>
      <c r="J483" s="57"/>
      <c r="K483" s="57"/>
      <c r="L483" s="57"/>
    </row>
    <row r="484" spans="2:12" ht="18.95" customHeight="1" x14ac:dyDescent="0.25">
      <c r="B484" s="75"/>
      <c r="C484" s="75"/>
      <c r="D484" s="75"/>
      <c r="E484" s="57"/>
      <c r="F484" s="57"/>
      <c r="G484" s="57"/>
      <c r="H484" s="57"/>
      <c r="I484" s="57"/>
      <c r="J484" s="57"/>
      <c r="K484" s="57"/>
      <c r="L484" s="57"/>
    </row>
    <row r="485" spans="2:12" ht="18.95" customHeight="1" x14ac:dyDescent="0.25">
      <c r="B485" s="75"/>
      <c r="C485" s="75"/>
      <c r="D485" s="75"/>
      <c r="E485" s="57"/>
      <c r="F485" s="57"/>
      <c r="G485" s="57"/>
      <c r="H485" s="57"/>
      <c r="I485" s="57"/>
      <c r="J485" s="57"/>
      <c r="K485" s="57"/>
      <c r="L485" s="57"/>
    </row>
    <row r="486" spans="2:12" ht="18.95" customHeight="1" x14ac:dyDescent="0.25">
      <c r="B486" s="75"/>
      <c r="C486" s="75"/>
      <c r="D486" s="75"/>
      <c r="E486" s="57"/>
      <c r="F486" s="57"/>
      <c r="G486" s="57"/>
      <c r="H486" s="57"/>
      <c r="I486" s="57"/>
      <c r="J486" s="57"/>
      <c r="K486" s="57"/>
      <c r="L486" s="57"/>
    </row>
    <row r="487" spans="2:12" ht="18.95" customHeight="1" x14ac:dyDescent="0.25">
      <c r="B487" s="75"/>
      <c r="C487" s="75"/>
      <c r="D487" s="75"/>
      <c r="E487" s="57"/>
      <c r="F487" s="57"/>
      <c r="G487" s="57"/>
      <c r="H487" s="57"/>
      <c r="I487" s="57"/>
      <c r="J487" s="57"/>
      <c r="K487" s="57"/>
      <c r="L487" s="57"/>
    </row>
    <row r="488" spans="2:12" ht="18.95" customHeight="1" x14ac:dyDescent="0.25">
      <c r="B488" s="75"/>
      <c r="C488" s="75"/>
      <c r="D488" s="75"/>
      <c r="E488" s="57"/>
      <c r="F488" s="57"/>
      <c r="G488" s="57"/>
      <c r="H488" s="57"/>
      <c r="I488" s="57"/>
      <c r="J488" s="57"/>
      <c r="K488" s="57"/>
      <c r="L488" s="57"/>
    </row>
    <row r="489" spans="2:12" ht="18.95" customHeight="1" x14ac:dyDescent="0.25">
      <c r="B489" s="75"/>
      <c r="C489" s="75"/>
      <c r="D489" s="75"/>
      <c r="E489" s="57"/>
      <c r="F489" s="57"/>
      <c r="G489" s="57"/>
      <c r="H489" s="57"/>
      <c r="I489" s="57"/>
      <c r="J489" s="57"/>
      <c r="K489" s="57"/>
      <c r="L489" s="57"/>
    </row>
    <row r="490" spans="2:12" ht="18.95" customHeight="1" x14ac:dyDescent="0.25">
      <c r="B490" s="75"/>
      <c r="C490" s="75"/>
      <c r="D490" s="75"/>
      <c r="E490" s="57"/>
      <c r="F490" s="57"/>
      <c r="G490" s="57"/>
      <c r="H490" s="57"/>
      <c r="I490" s="57"/>
      <c r="J490" s="57"/>
      <c r="K490" s="57"/>
      <c r="L490" s="57"/>
    </row>
    <row r="491" spans="2:12" ht="18.95" customHeight="1" x14ac:dyDescent="0.25">
      <c r="B491" s="75"/>
      <c r="C491" s="75"/>
      <c r="D491" s="75"/>
      <c r="E491" s="57"/>
      <c r="F491" s="57"/>
      <c r="G491" s="57"/>
      <c r="H491" s="57"/>
      <c r="I491" s="57"/>
      <c r="J491" s="57"/>
      <c r="K491" s="57"/>
      <c r="L491" s="57"/>
    </row>
    <row r="492" spans="2:12" ht="18.95" customHeight="1" x14ac:dyDescent="0.25">
      <c r="B492" s="75"/>
      <c r="C492" s="75"/>
      <c r="D492" s="75"/>
      <c r="E492" s="57"/>
      <c r="F492" s="57"/>
      <c r="G492" s="57"/>
      <c r="H492" s="57"/>
      <c r="I492" s="57"/>
      <c r="J492" s="57"/>
      <c r="K492" s="57"/>
      <c r="L492" s="57"/>
    </row>
    <row r="493" spans="2:12" ht="18.95" customHeight="1" x14ac:dyDescent="0.25">
      <c r="B493" s="75"/>
      <c r="C493" s="75"/>
      <c r="D493" s="75"/>
      <c r="E493" s="57"/>
      <c r="F493" s="57"/>
      <c r="G493" s="57"/>
      <c r="H493" s="57"/>
      <c r="I493" s="57"/>
      <c r="J493" s="57"/>
      <c r="K493" s="57"/>
      <c r="L493" s="57"/>
    </row>
    <row r="494" spans="2:12" ht="18.95" customHeight="1" x14ac:dyDescent="0.25">
      <c r="B494" s="75"/>
      <c r="C494" s="75"/>
      <c r="D494" s="75"/>
      <c r="E494" s="57"/>
      <c r="F494" s="57"/>
      <c r="G494" s="57"/>
      <c r="H494" s="57"/>
      <c r="I494" s="57"/>
      <c r="J494" s="57"/>
      <c r="K494" s="57"/>
      <c r="L494" s="57"/>
    </row>
    <row r="495" spans="2:12" ht="18.95" customHeight="1" x14ac:dyDescent="0.25">
      <c r="B495" s="75"/>
      <c r="C495" s="75"/>
      <c r="D495" s="75"/>
      <c r="E495" s="57"/>
      <c r="F495" s="57"/>
      <c r="G495" s="57"/>
      <c r="H495" s="57"/>
      <c r="I495" s="57"/>
      <c r="J495" s="57"/>
      <c r="K495" s="57"/>
      <c r="L495" s="57"/>
    </row>
    <row r="496" spans="2:12" ht="18.95" customHeight="1" x14ac:dyDescent="0.25">
      <c r="B496" s="75"/>
      <c r="C496" s="75"/>
      <c r="D496" s="75"/>
      <c r="E496" s="57"/>
      <c r="F496" s="57"/>
      <c r="G496" s="57"/>
      <c r="H496" s="57"/>
      <c r="I496" s="57"/>
      <c r="J496" s="57"/>
      <c r="K496" s="57"/>
      <c r="L496" s="57"/>
    </row>
    <row r="497" spans="2:12" ht="18.95" customHeight="1" x14ac:dyDescent="0.25">
      <c r="B497" s="75"/>
      <c r="C497" s="75"/>
      <c r="D497" s="75"/>
      <c r="E497" s="57"/>
      <c r="F497" s="57"/>
      <c r="G497" s="57"/>
      <c r="H497" s="57"/>
      <c r="I497" s="57"/>
      <c r="J497" s="57"/>
      <c r="K497" s="57"/>
      <c r="L497" s="57"/>
    </row>
    <row r="498" spans="2:12" ht="18.95" customHeight="1" x14ac:dyDescent="0.25">
      <c r="B498" s="75"/>
      <c r="C498" s="75"/>
      <c r="D498" s="75"/>
      <c r="E498" s="57"/>
      <c r="F498" s="57"/>
      <c r="G498" s="57"/>
      <c r="H498" s="57"/>
      <c r="I498" s="57"/>
      <c r="J498" s="57"/>
      <c r="K498" s="57"/>
      <c r="L498" s="57"/>
    </row>
    <row r="499" spans="2:12" ht="18.95" customHeight="1" x14ac:dyDescent="0.25">
      <c r="B499" s="75"/>
      <c r="C499" s="75"/>
      <c r="D499" s="75"/>
      <c r="E499" s="57"/>
      <c r="F499" s="57"/>
      <c r="G499" s="57"/>
      <c r="H499" s="57"/>
      <c r="I499" s="57"/>
      <c r="J499" s="57"/>
      <c r="K499" s="57"/>
      <c r="L499" s="57"/>
    </row>
    <row r="500" spans="2:12" ht="18.95" customHeight="1" x14ac:dyDescent="0.25">
      <c r="B500" s="75"/>
      <c r="C500" s="75"/>
      <c r="D500" s="75"/>
      <c r="E500" s="57"/>
      <c r="F500" s="57"/>
      <c r="G500" s="57"/>
      <c r="H500" s="57"/>
      <c r="I500" s="57"/>
      <c r="J500" s="57"/>
      <c r="K500" s="57"/>
      <c r="L500" s="57"/>
    </row>
    <row r="501" spans="2:12" ht="18.95" customHeight="1" x14ac:dyDescent="0.25">
      <c r="B501" s="75"/>
      <c r="C501" s="75"/>
      <c r="D501" s="75"/>
      <c r="E501" s="57"/>
      <c r="F501" s="57"/>
      <c r="G501" s="57"/>
      <c r="H501" s="57"/>
      <c r="I501" s="57"/>
      <c r="J501" s="57"/>
      <c r="K501" s="57"/>
      <c r="L501" s="57"/>
    </row>
    <row r="502" spans="2:12" ht="18.95" customHeight="1" x14ac:dyDescent="0.25">
      <c r="B502" s="75"/>
      <c r="C502" s="75"/>
      <c r="D502" s="75"/>
      <c r="E502" s="57"/>
      <c r="F502" s="57"/>
      <c r="G502" s="57"/>
      <c r="H502" s="57"/>
      <c r="I502" s="57"/>
      <c r="J502" s="57"/>
      <c r="K502" s="57"/>
      <c r="L502" s="57"/>
    </row>
    <row r="503" spans="2:12" ht="18.95" customHeight="1" x14ac:dyDescent="0.25">
      <c r="B503" s="75"/>
      <c r="C503" s="75"/>
      <c r="D503" s="75"/>
      <c r="E503" s="57"/>
      <c r="F503" s="57"/>
      <c r="G503" s="57"/>
      <c r="H503" s="57"/>
      <c r="I503" s="57"/>
      <c r="J503" s="57"/>
      <c r="K503" s="57"/>
      <c r="L503" s="57"/>
    </row>
    <row r="504" spans="2:12" ht="18.95" customHeight="1" x14ac:dyDescent="0.25">
      <c r="B504" s="75"/>
      <c r="C504" s="75"/>
      <c r="D504" s="75"/>
      <c r="E504" s="57"/>
      <c r="F504" s="57"/>
      <c r="G504" s="57"/>
      <c r="H504" s="57"/>
      <c r="I504" s="57"/>
      <c r="J504" s="57"/>
      <c r="K504" s="57"/>
      <c r="L504" s="57"/>
    </row>
    <row r="505" spans="2:12" ht="18.95" customHeight="1" x14ac:dyDescent="0.25">
      <c r="B505" s="75"/>
      <c r="C505" s="75"/>
      <c r="D505" s="75"/>
      <c r="E505" s="57"/>
      <c r="F505" s="57"/>
      <c r="G505" s="57"/>
      <c r="H505" s="57"/>
      <c r="I505" s="57"/>
      <c r="J505" s="57"/>
      <c r="K505" s="57"/>
      <c r="L505" s="57"/>
    </row>
    <row r="506" spans="2:12" ht="18.95" customHeight="1" x14ac:dyDescent="0.25">
      <c r="B506" s="75"/>
      <c r="C506" s="75"/>
      <c r="D506" s="75"/>
      <c r="E506" s="57"/>
      <c r="F506" s="57"/>
      <c r="G506" s="57"/>
      <c r="H506" s="57"/>
      <c r="I506" s="57"/>
      <c r="J506" s="57"/>
      <c r="K506" s="57"/>
      <c r="L506" s="57"/>
    </row>
    <row r="507" spans="2:12" ht="18.95" customHeight="1" x14ac:dyDescent="0.25">
      <c r="B507" s="75"/>
      <c r="C507" s="75"/>
      <c r="D507" s="75"/>
      <c r="E507" s="57"/>
      <c r="F507" s="57"/>
      <c r="G507" s="57"/>
      <c r="H507" s="57"/>
      <c r="I507" s="57"/>
      <c r="J507" s="57"/>
      <c r="K507" s="57"/>
      <c r="L507" s="57"/>
    </row>
    <row r="508" spans="2:12" ht="18.95" customHeight="1" x14ac:dyDescent="0.25">
      <c r="B508" s="75"/>
      <c r="C508" s="75"/>
      <c r="D508" s="75"/>
      <c r="E508" s="57"/>
      <c r="F508" s="57"/>
      <c r="G508" s="57"/>
      <c r="H508" s="57"/>
      <c r="I508" s="57"/>
      <c r="J508" s="57"/>
      <c r="K508" s="57"/>
      <c r="L508" s="57"/>
    </row>
    <row r="509" spans="2:12" ht="18.95" customHeight="1" x14ac:dyDescent="0.25">
      <c r="B509" s="75"/>
      <c r="C509" s="75"/>
      <c r="D509" s="75"/>
      <c r="E509" s="57"/>
      <c r="F509" s="57"/>
      <c r="G509" s="57"/>
      <c r="H509" s="57"/>
      <c r="I509" s="57"/>
      <c r="J509" s="57"/>
      <c r="K509" s="57"/>
      <c r="L509" s="57"/>
    </row>
    <row r="510" spans="2:12" ht="18.95" customHeight="1" x14ac:dyDescent="0.25">
      <c r="B510" s="75"/>
      <c r="C510" s="75"/>
      <c r="D510" s="75"/>
      <c r="E510" s="57"/>
      <c r="F510" s="57"/>
      <c r="G510" s="57"/>
      <c r="H510" s="57"/>
      <c r="I510" s="57"/>
      <c r="J510" s="57"/>
      <c r="K510" s="57"/>
      <c r="L510" s="57"/>
    </row>
    <row r="511" spans="2:12" ht="18.95" customHeight="1" x14ac:dyDescent="0.25">
      <c r="B511" s="75"/>
      <c r="C511" s="75"/>
      <c r="D511" s="75"/>
      <c r="E511" s="57"/>
      <c r="F511" s="57"/>
      <c r="G511" s="57"/>
      <c r="H511" s="57"/>
      <c r="I511" s="57"/>
      <c r="J511" s="57"/>
      <c r="K511" s="57"/>
      <c r="L511" s="57"/>
    </row>
    <row r="512" spans="2:12" ht="18.95" customHeight="1" x14ac:dyDescent="0.25">
      <c r="B512" s="75"/>
      <c r="C512" s="75"/>
      <c r="D512" s="75"/>
      <c r="E512" s="57"/>
      <c r="F512" s="57"/>
      <c r="G512" s="57"/>
      <c r="H512" s="57"/>
      <c r="I512" s="57"/>
      <c r="J512" s="57"/>
      <c r="K512" s="57"/>
      <c r="L512" s="57"/>
    </row>
    <row r="513" spans="2:12" ht="18.95" customHeight="1" x14ac:dyDescent="0.25">
      <c r="B513" s="75"/>
      <c r="C513" s="75"/>
      <c r="D513" s="75"/>
      <c r="E513" s="57"/>
      <c r="F513" s="57"/>
      <c r="G513" s="57"/>
      <c r="H513" s="57"/>
      <c r="I513" s="57"/>
      <c r="J513" s="57"/>
      <c r="K513" s="57"/>
      <c r="L513" s="57"/>
    </row>
    <row r="514" spans="2:12" ht="18.95" customHeight="1" x14ac:dyDescent="0.25">
      <c r="B514" s="75"/>
      <c r="C514" s="75"/>
      <c r="D514" s="75"/>
      <c r="E514" s="57"/>
      <c r="F514" s="57"/>
      <c r="G514" s="57"/>
      <c r="H514" s="57"/>
      <c r="I514" s="57"/>
      <c r="J514" s="57"/>
      <c r="K514" s="57"/>
      <c r="L514" s="57"/>
    </row>
    <row r="515" spans="2:12" ht="18.95" customHeight="1" x14ac:dyDescent="0.25">
      <c r="B515" s="75"/>
      <c r="C515" s="75"/>
      <c r="D515" s="75"/>
      <c r="E515" s="57"/>
      <c r="F515" s="57"/>
      <c r="G515" s="57"/>
      <c r="H515" s="57"/>
      <c r="I515" s="57"/>
      <c r="J515" s="57"/>
      <c r="K515" s="57"/>
      <c r="L515" s="57"/>
    </row>
    <row r="516" spans="2:12" ht="18.95" customHeight="1" x14ac:dyDescent="0.25">
      <c r="B516" s="75"/>
      <c r="C516" s="75"/>
      <c r="D516" s="75"/>
      <c r="E516" s="57"/>
      <c r="F516" s="57"/>
      <c r="G516" s="57"/>
      <c r="H516" s="57"/>
      <c r="I516" s="57"/>
      <c r="J516" s="57"/>
      <c r="K516" s="57"/>
      <c r="L516" s="57"/>
    </row>
    <row r="517" spans="2:12" ht="18.95" customHeight="1" x14ac:dyDescent="0.25">
      <c r="B517" s="75"/>
      <c r="C517" s="75"/>
      <c r="D517" s="75"/>
      <c r="E517" s="57"/>
      <c r="F517" s="57"/>
      <c r="G517" s="57"/>
      <c r="H517" s="57"/>
      <c r="I517" s="57"/>
      <c r="J517" s="57"/>
      <c r="K517" s="57"/>
      <c r="L517" s="57"/>
    </row>
    <row r="518" spans="2:12" ht="18.95" customHeight="1" x14ac:dyDescent="0.25">
      <c r="B518" s="75"/>
      <c r="C518" s="75"/>
      <c r="D518" s="75"/>
      <c r="E518" s="57"/>
      <c r="F518" s="57"/>
      <c r="G518" s="57"/>
      <c r="H518" s="57"/>
      <c r="I518" s="57"/>
      <c r="J518" s="57"/>
      <c r="K518" s="57"/>
      <c r="L518" s="57"/>
    </row>
    <row r="519" spans="2:12" ht="18.95" customHeight="1" x14ac:dyDescent="0.25">
      <c r="B519" s="75"/>
      <c r="C519" s="75"/>
      <c r="D519" s="75"/>
      <c r="E519" s="57"/>
      <c r="F519" s="57"/>
      <c r="G519" s="57"/>
      <c r="H519" s="57"/>
      <c r="I519" s="57"/>
      <c r="J519" s="57"/>
      <c r="K519" s="57"/>
      <c r="L519" s="57"/>
    </row>
    <row r="520" spans="2:12" ht="18.95" customHeight="1" x14ac:dyDescent="0.25">
      <c r="B520" s="75"/>
      <c r="C520" s="75"/>
      <c r="D520" s="75"/>
      <c r="E520" s="57"/>
      <c r="F520" s="57"/>
      <c r="G520" s="57"/>
      <c r="H520" s="57"/>
      <c r="I520" s="57"/>
      <c r="J520" s="57"/>
      <c r="K520" s="57"/>
      <c r="L520" s="57"/>
    </row>
    <row r="521" spans="2:12" ht="18.95" customHeight="1" x14ac:dyDescent="0.25">
      <c r="B521" s="75"/>
      <c r="C521" s="75"/>
      <c r="D521" s="75"/>
      <c r="E521" s="57"/>
      <c r="F521" s="57"/>
      <c r="G521" s="57"/>
      <c r="H521" s="57"/>
      <c r="I521" s="57"/>
      <c r="J521" s="57"/>
      <c r="K521" s="57"/>
      <c r="L521" s="57"/>
    </row>
    <row r="522" spans="2:12" ht="18.95" customHeight="1" x14ac:dyDescent="0.25">
      <c r="B522" s="75"/>
      <c r="C522" s="75"/>
      <c r="D522" s="75"/>
      <c r="E522" s="57"/>
      <c r="F522" s="57"/>
      <c r="G522" s="57"/>
      <c r="H522" s="57"/>
      <c r="I522" s="57"/>
      <c r="J522" s="57"/>
      <c r="K522" s="57"/>
      <c r="L522" s="57"/>
    </row>
    <row r="523" spans="2:12" ht="18.95" customHeight="1" x14ac:dyDescent="0.25">
      <c r="B523" s="75"/>
      <c r="C523" s="75"/>
      <c r="D523" s="75"/>
      <c r="E523" s="57"/>
      <c r="F523" s="57"/>
      <c r="G523" s="57"/>
      <c r="H523" s="57"/>
      <c r="I523" s="57"/>
      <c r="J523" s="57"/>
      <c r="K523" s="57"/>
      <c r="L523" s="57"/>
    </row>
    <row r="524" spans="2:12" ht="18.95" customHeight="1" x14ac:dyDescent="0.25">
      <c r="B524" s="75"/>
      <c r="C524" s="75"/>
      <c r="D524" s="75"/>
      <c r="E524" s="57"/>
      <c r="F524" s="57"/>
      <c r="G524" s="57"/>
      <c r="H524" s="57"/>
      <c r="I524" s="57"/>
      <c r="J524" s="57"/>
      <c r="K524" s="57"/>
      <c r="L524" s="57"/>
    </row>
    <row r="525" spans="2:12" ht="18.95" customHeight="1" x14ac:dyDescent="0.25">
      <c r="B525" s="75"/>
      <c r="C525" s="75"/>
      <c r="D525" s="75"/>
      <c r="E525" s="57"/>
      <c r="F525" s="57"/>
      <c r="G525" s="57"/>
      <c r="H525" s="57"/>
      <c r="I525" s="57"/>
      <c r="J525" s="57"/>
      <c r="K525" s="57"/>
      <c r="L525" s="57"/>
    </row>
    <row r="526" spans="2:12" ht="18.95" customHeight="1" x14ac:dyDescent="0.25">
      <c r="B526" s="75"/>
      <c r="C526" s="75"/>
      <c r="D526" s="75"/>
      <c r="E526" s="57"/>
      <c r="F526" s="57"/>
      <c r="G526" s="57"/>
      <c r="H526" s="57"/>
      <c r="I526" s="57"/>
      <c r="J526" s="57"/>
      <c r="K526" s="57"/>
      <c r="L526" s="57"/>
    </row>
    <row r="527" spans="2:12" ht="18.95" customHeight="1" x14ac:dyDescent="0.25">
      <c r="B527" s="75"/>
      <c r="C527" s="75"/>
      <c r="D527" s="75"/>
      <c r="E527" s="57"/>
      <c r="F527" s="57"/>
      <c r="G527" s="57"/>
      <c r="H527" s="57"/>
      <c r="I527" s="57"/>
      <c r="J527" s="57"/>
      <c r="K527" s="57"/>
      <c r="L527" s="57"/>
    </row>
    <row r="528" spans="2:12" ht="18.95" customHeight="1" x14ac:dyDescent="0.25">
      <c r="B528" s="75"/>
      <c r="C528" s="75"/>
      <c r="D528" s="75"/>
      <c r="E528" s="57"/>
      <c r="F528" s="57"/>
      <c r="G528" s="57"/>
      <c r="H528" s="57"/>
      <c r="I528" s="57"/>
      <c r="J528" s="57"/>
      <c r="K528" s="57"/>
      <c r="L528" s="57"/>
    </row>
    <row r="529" spans="2:12" ht="18.95" customHeight="1" x14ac:dyDescent="0.25">
      <c r="B529" s="75"/>
      <c r="C529" s="75"/>
      <c r="D529" s="75"/>
      <c r="E529" s="57"/>
      <c r="F529" s="57"/>
      <c r="G529" s="57"/>
      <c r="H529" s="57"/>
      <c r="I529" s="57"/>
      <c r="J529" s="57"/>
      <c r="K529" s="57"/>
      <c r="L529" s="57"/>
    </row>
    <row r="530" spans="2:12" ht="18.95" customHeight="1" x14ac:dyDescent="0.25">
      <c r="B530" s="75"/>
      <c r="C530" s="75"/>
      <c r="D530" s="75"/>
      <c r="E530" s="57"/>
      <c r="F530" s="57"/>
      <c r="G530" s="57"/>
      <c r="H530" s="57"/>
      <c r="I530" s="57"/>
      <c r="J530" s="57"/>
      <c r="K530" s="57"/>
      <c r="L530" s="57"/>
    </row>
    <row r="531" spans="2:12" ht="18.95" customHeight="1" x14ac:dyDescent="0.25">
      <c r="B531" s="75"/>
      <c r="C531" s="75"/>
      <c r="D531" s="75"/>
      <c r="E531" s="57"/>
      <c r="F531" s="57"/>
      <c r="G531" s="57"/>
      <c r="H531" s="57"/>
      <c r="I531" s="57"/>
      <c r="J531" s="57"/>
      <c r="K531" s="57"/>
      <c r="L531" s="57"/>
    </row>
    <row r="532" spans="2:12" ht="18.95" customHeight="1" x14ac:dyDescent="0.25">
      <c r="B532" s="75"/>
      <c r="C532" s="75"/>
      <c r="D532" s="75"/>
      <c r="E532" s="57"/>
      <c r="F532" s="57"/>
      <c r="G532" s="57"/>
      <c r="H532" s="57"/>
      <c r="I532" s="57"/>
      <c r="J532" s="57"/>
      <c r="K532" s="57"/>
      <c r="L532" s="57"/>
    </row>
    <row r="533" spans="2:12" ht="18.95" customHeight="1" x14ac:dyDescent="0.25">
      <c r="B533" s="75"/>
      <c r="C533" s="75"/>
      <c r="D533" s="75"/>
      <c r="E533" s="57"/>
      <c r="F533" s="57"/>
      <c r="G533" s="57"/>
      <c r="H533" s="57"/>
      <c r="I533" s="57"/>
      <c r="J533" s="57"/>
      <c r="K533" s="57"/>
      <c r="L533" s="57"/>
    </row>
    <row r="534" spans="2:12" ht="18.95" customHeight="1" x14ac:dyDescent="0.25">
      <c r="B534" s="75"/>
      <c r="C534" s="75"/>
      <c r="D534" s="75"/>
      <c r="E534" s="57"/>
      <c r="F534" s="57"/>
      <c r="G534" s="57"/>
      <c r="H534" s="57"/>
      <c r="I534" s="57"/>
      <c r="J534" s="57"/>
      <c r="K534" s="57"/>
      <c r="L534" s="57"/>
    </row>
    <row r="535" spans="2:12" ht="18.95" customHeight="1" x14ac:dyDescent="0.25">
      <c r="B535" s="75"/>
      <c r="C535" s="75"/>
      <c r="D535" s="75"/>
      <c r="E535" s="57"/>
      <c r="F535" s="57"/>
      <c r="G535" s="57"/>
      <c r="H535" s="57"/>
      <c r="I535" s="57"/>
      <c r="J535" s="57"/>
      <c r="K535" s="57"/>
      <c r="L535" s="57"/>
    </row>
    <row r="536" spans="2:12" ht="18.95" customHeight="1" x14ac:dyDescent="0.25">
      <c r="B536" s="75"/>
      <c r="C536" s="75"/>
      <c r="D536" s="75"/>
      <c r="E536" s="57"/>
      <c r="F536" s="57"/>
      <c r="G536" s="57"/>
      <c r="H536" s="57"/>
      <c r="I536" s="57"/>
      <c r="J536" s="57"/>
      <c r="K536" s="57"/>
      <c r="L536" s="57"/>
    </row>
    <row r="537" spans="2:12" ht="18.95" customHeight="1" x14ac:dyDescent="0.25">
      <c r="B537" s="75"/>
      <c r="C537" s="75"/>
      <c r="D537" s="75"/>
      <c r="E537" s="57"/>
      <c r="F537" s="57"/>
      <c r="G537" s="57"/>
      <c r="H537" s="57"/>
      <c r="I537" s="57"/>
      <c r="J537" s="57"/>
      <c r="K537" s="57"/>
      <c r="L537" s="57"/>
    </row>
    <row r="538" spans="2:12" ht="18.95" customHeight="1" x14ac:dyDescent="0.25">
      <c r="B538" s="75"/>
      <c r="C538" s="75"/>
      <c r="D538" s="75"/>
      <c r="E538" s="57"/>
      <c r="F538" s="57"/>
      <c r="G538" s="57"/>
      <c r="H538" s="57"/>
      <c r="I538" s="57"/>
      <c r="J538" s="57"/>
      <c r="K538" s="57"/>
      <c r="L538" s="57"/>
    </row>
    <row r="539" spans="2:12" ht="18.95" customHeight="1" x14ac:dyDescent="0.25">
      <c r="B539" s="75"/>
      <c r="C539" s="75"/>
      <c r="D539" s="75"/>
      <c r="E539" s="57"/>
      <c r="F539" s="57"/>
      <c r="G539" s="57"/>
      <c r="H539" s="57"/>
      <c r="I539" s="57"/>
      <c r="J539" s="57"/>
      <c r="K539" s="57"/>
      <c r="L539" s="57"/>
    </row>
    <row r="540" spans="2:12" ht="18.95" customHeight="1" x14ac:dyDescent="0.25">
      <c r="B540" s="75"/>
      <c r="C540" s="75"/>
      <c r="D540" s="75"/>
      <c r="E540" s="57"/>
      <c r="F540" s="57"/>
      <c r="G540" s="57"/>
      <c r="H540" s="57"/>
      <c r="I540" s="57"/>
      <c r="J540" s="57"/>
      <c r="K540" s="57"/>
      <c r="L540" s="57"/>
    </row>
    <row r="541" spans="2:12" ht="18.95" customHeight="1" x14ac:dyDescent="0.25">
      <c r="B541" s="75"/>
      <c r="C541" s="75"/>
      <c r="D541" s="75"/>
      <c r="E541" s="57"/>
      <c r="F541" s="57"/>
      <c r="G541" s="57"/>
      <c r="H541" s="57"/>
      <c r="I541" s="57"/>
      <c r="J541" s="57"/>
      <c r="K541" s="57"/>
      <c r="L541" s="57"/>
    </row>
    <row r="542" spans="2:12" ht="18.95" customHeight="1" x14ac:dyDescent="0.25">
      <c r="B542" s="75"/>
      <c r="C542" s="75"/>
      <c r="D542" s="75"/>
      <c r="E542" s="57"/>
      <c r="F542" s="57"/>
      <c r="G542" s="57"/>
      <c r="H542" s="57"/>
      <c r="I542" s="57"/>
      <c r="J542" s="57"/>
      <c r="K542" s="57"/>
      <c r="L542" s="57"/>
    </row>
    <row r="543" spans="2:12" ht="18.95" customHeight="1" x14ac:dyDescent="0.25">
      <c r="B543" s="75"/>
      <c r="C543" s="75"/>
      <c r="D543" s="75"/>
      <c r="E543" s="57"/>
      <c r="F543" s="57"/>
      <c r="G543" s="57"/>
      <c r="H543" s="57"/>
      <c r="I543" s="57"/>
      <c r="J543" s="57"/>
      <c r="K543" s="57"/>
      <c r="L543" s="57"/>
    </row>
    <row r="544" spans="2:12" ht="18.95" customHeight="1" x14ac:dyDescent="0.25">
      <c r="B544" s="75"/>
      <c r="C544" s="75"/>
      <c r="D544" s="75"/>
      <c r="E544" s="57"/>
      <c r="F544" s="57"/>
      <c r="G544" s="57"/>
      <c r="H544" s="57"/>
      <c r="I544" s="57"/>
      <c r="J544" s="57"/>
      <c r="K544" s="57"/>
      <c r="L544" s="57"/>
    </row>
    <row r="545" spans="2:12" ht="18.95" customHeight="1" x14ac:dyDescent="0.25">
      <c r="B545" s="75"/>
      <c r="C545" s="75"/>
      <c r="D545" s="75"/>
      <c r="E545" s="57"/>
      <c r="F545" s="57"/>
      <c r="G545" s="57"/>
      <c r="H545" s="57"/>
      <c r="I545" s="57"/>
      <c r="J545" s="57"/>
      <c r="K545" s="57"/>
      <c r="L545" s="57"/>
    </row>
    <row r="546" spans="2:12" ht="18.95" customHeight="1" x14ac:dyDescent="0.25">
      <c r="B546" s="75"/>
      <c r="C546" s="75"/>
      <c r="D546" s="75"/>
      <c r="E546" s="57"/>
      <c r="F546" s="57"/>
      <c r="G546" s="57"/>
      <c r="H546" s="57"/>
      <c r="I546" s="57"/>
      <c r="J546" s="57"/>
      <c r="K546" s="57"/>
      <c r="L546" s="57"/>
    </row>
    <row r="547" spans="2:12" ht="18.95" customHeight="1" x14ac:dyDescent="0.25">
      <c r="B547" s="75"/>
      <c r="C547" s="75"/>
      <c r="D547" s="75"/>
      <c r="E547" s="57"/>
      <c r="F547" s="57"/>
      <c r="G547" s="57"/>
      <c r="H547" s="57"/>
      <c r="I547" s="57"/>
      <c r="J547" s="57"/>
      <c r="K547" s="57"/>
      <c r="L547" s="57"/>
    </row>
    <row r="548" spans="2:12" ht="18.95" customHeight="1" x14ac:dyDescent="0.25">
      <c r="B548" s="75"/>
      <c r="C548" s="75"/>
      <c r="D548" s="75"/>
      <c r="E548" s="57"/>
      <c r="F548" s="57"/>
      <c r="G548" s="57"/>
      <c r="H548" s="57"/>
      <c r="I548" s="57"/>
      <c r="J548" s="57"/>
      <c r="K548" s="57"/>
      <c r="L548" s="57"/>
    </row>
    <row r="549" spans="2:12" ht="18.95" customHeight="1" x14ac:dyDescent="0.25">
      <c r="B549" s="75"/>
      <c r="C549" s="75"/>
      <c r="D549" s="75"/>
      <c r="E549" s="57"/>
      <c r="F549" s="57"/>
      <c r="G549" s="57"/>
      <c r="H549" s="57"/>
      <c r="I549" s="57"/>
      <c r="J549" s="57"/>
      <c r="K549" s="57"/>
      <c r="L549" s="57"/>
    </row>
    <row r="550" spans="2:12" ht="18.95" customHeight="1" x14ac:dyDescent="0.25">
      <c r="B550" s="75"/>
      <c r="C550" s="75"/>
      <c r="D550" s="75"/>
      <c r="E550" s="57"/>
      <c r="F550" s="57"/>
      <c r="G550" s="57"/>
      <c r="H550" s="57"/>
      <c r="I550" s="57"/>
      <c r="J550" s="57"/>
      <c r="K550" s="57"/>
      <c r="L550" s="57"/>
    </row>
    <row r="551" spans="2:12" ht="18.95" customHeight="1" x14ac:dyDescent="0.25">
      <c r="B551" s="75"/>
      <c r="C551" s="75"/>
      <c r="D551" s="75"/>
      <c r="E551" s="57"/>
      <c r="F551" s="57"/>
      <c r="G551" s="57"/>
      <c r="H551" s="57"/>
      <c r="I551" s="57"/>
      <c r="J551" s="57"/>
      <c r="K551" s="57"/>
      <c r="L551" s="57"/>
    </row>
    <row r="552" spans="2:12" ht="18.95" customHeight="1" x14ac:dyDescent="0.25">
      <c r="B552" s="75"/>
      <c r="C552" s="75"/>
      <c r="D552" s="75"/>
      <c r="E552" s="57"/>
      <c r="F552" s="57"/>
      <c r="G552" s="57"/>
      <c r="H552" s="57"/>
      <c r="I552" s="57"/>
      <c r="J552" s="57"/>
      <c r="K552" s="57"/>
      <c r="L552" s="57"/>
    </row>
    <row r="553" spans="2:12" ht="18.95" customHeight="1" x14ac:dyDescent="0.25">
      <c r="B553" s="75"/>
      <c r="C553" s="75"/>
      <c r="D553" s="75"/>
      <c r="E553" s="57"/>
      <c r="F553" s="57"/>
      <c r="G553" s="57"/>
      <c r="H553" s="57"/>
      <c r="I553" s="57"/>
      <c r="J553" s="57"/>
      <c r="K553" s="57"/>
      <c r="L553" s="57"/>
    </row>
    <row r="554" spans="2:12" ht="18.95" customHeight="1" x14ac:dyDescent="0.25">
      <c r="B554" s="75"/>
      <c r="C554" s="75"/>
      <c r="D554" s="75"/>
      <c r="E554" s="57"/>
      <c r="F554" s="57"/>
      <c r="G554" s="57"/>
      <c r="H554" s="57"/>
      <c r="I554" s="57"/>
      <c r="J554" s="57"/>
      <c r="K554" s="57"/>
      <c r="L554" s="57"/>
    </row>
    <row r="555" spans="2:12" ht="18.95" customHeight="1" x14ac:dyDescent="0.25">
      <c r="B555" s="75"/>
      <c r="C555" s="75"/>
      <c r="D555" s="75"/>
      <c r="E555" s="57"/>
      <c r="F555" s="57"/>
      <c r="G555" s="57"/>
      <c r="H555" s="57"/>
      <c r="I555" s="57"/>
      <c r="J555" s="57"/>
      <c r="K555" s="57"/>
      <c r="L555" s="57"/>
    </row>
    <row r="556" spans="2:12" ht="18.95" customHeight="1" x14ac:dyDescent="0.25">
      <c r="B556" s="75"/>
      <c r="C556" s="75"/>
      <c r="D556" s="75"/>
      <c r="E556" s="57"/>
      <c r="F556" s="57"/>
      <c r="G556" s="57"/>
      <c r="H556" s="57"/>
      <c r="I556" s="57"/>
      <c r="J556" s="57"/>
      <c r="K556" s="57"/>
      <c r="L556" s="57"/>
    </row>
    <row r="557" spans="2:12" ht="18.95" customHeight="1" x14ac:dyDescent="0.25">
      <c r="B557" s="75"/>
      <c r="C557" s="75"/>
      <c r="D557" s="75"/>
      <c r="E557" s="57"/>
      <c r="F557" s="57"/>
      <c r="G557" s="57"/>
      <c r="H557" s="57"/>
      <c r="I557" s="57"/>
      <c r="J557" s="57"/>
      <c r="K557" s="57"/>
      <c r="L557" s="57"/>
    </row>
    <row r="558" spans="2:12" ht="18.95" customHeight="1" x14ac:dyDescent="0.25">
      <c r="B558" s="75"/>
      <c r="C558" s="75"/>
      <c r="D558" s="75"/>
      <c r="E558" s="57"/>
      <c r="F558" s="57"/>
      <c r="G558" s="57"/>
      <c r="H558" s="57"/>
      <c r="I558" s="57"/>
      <c r="J558" s="57"/>
      <c r="K558" s="57"/>
      <c r="L558" s="57"/>
    </row>
    <row r="559" spans="2:12" ht="18.95" customHeight="1" x14ac:dyDescent="0.25">
      <c r="B559" s="75"/>
      <c r="C559" s="75"/>
      <c r="D559" s="75"/>
      <c r="E559" s="57"/>
      <c r="F559" s="57"/>
      <c r="G559" s="57"/>
      <c r="H559" s="57"/>
      <c r="I559" s="57"/>
      <c r="J559" s="57"/>
      <c r="K559" s="57"/>
      <c r="L559" s="57"/>
    </row>
    <row r="560" spans="2:12" ht="18.95" customHeight="1" x14ac:dyDescent="0.25">
      <c r="B560" s="75"/>
      <c r="C560" s="75"/>
      <c r="D560" s="75"/>
      <c r="E560" s="57"/>
      <c r="F560" s="57"/>
      <c r="G560" s="57"/>
      <c r="H560" s="57"/>
      <c r="I560" s="57"/>
      <c r="J560" s="57"/>
      <c r="K560" s="57"/>
      <c r="L560" s="57"/>
    </row>
    <row r="561" spans="2:12" ht="18.95" customHeight="1" x14ac:dyDescent="0.25">
      <c r="B561" s="75"/>
      <c r="C561" s="75"/>
      <c r="D561" s="75"/>
      <c r="E561" s="57"/>
      <c r="F561" s="57"/>
      <c r="G561" s="57"/>
      <c r="H561" s="57"/>
      <c r="I561" s="57"/>
      <c r="J561" s="57"/>
      <c r="K561" s="57"/>
      <c r="L561" s="57"/>
    </row>
    <row r="562" spans="2:12" ht="18.95" customHeight="1" x14ac:dyDescent="0.25">
      <c r="B562" s="75"/>
      <c r="C562" s="75"/>
      <c r="D562" s="75"/>
      <c r="E562" s="57"/>
      <c r="F562" s="57"/>
      <c r="G562" s="57"/>
      <c r="H562" s="57"/>
      <c r="I562" s="57"/>
      <c r="J562" s="57"/>
      <c r="K562" s="57"/>
      <c r="L562" s="57"/>
    </row>
    <row r="563" spans="2:12" ht="18.95" customHeight="1" x14ac:dyDescent="0.25">
      <c r="B563" s="75"/>
      <c r="C563" s="75"/>
      <c r="D563" s="75"/>
      <c r="E563" s="57"/>
      <c r="F563" s="57"/>
      <c r="G563" s="57"/>
      <c r="H563" s="57"/>
      <c r="I563" s="57"/>
      <c r="J563" s="57"/>
      <c r="K563" s="57"/>
      <c r="L563" s="57"/>
    </row>
    <row r="564" spans="2:12" ht="18.95" customHeight="1" x14ac:dyDescent="0.25">
      <c r="B564" s="75"/>
      <c r="C564" s="75"/>
      <c r="D564" s="75"/>
      <c r="E564" s="57"/>
      <c r="F564" s="57"/>
      <c r="G564" s="57"/>
      <c r="H564" s="57"/>
      <c r="I564" s="57"/>
      <c r="J564" s="57"/>
      <c r="K564" s="57"/>
      <c r="L564" s="57"/>
    </row>
    <row r="565" spans="2:12" ht="18.95" customHeight="1" x14ac:dyDescent="0.25">
      <c r="B565" s="75"/>
      <c r="C565" s="75"/>
      <c r="D565" s="75"/>
      <c r="E565" s="57"/>
      <c r="F565" s="57"/>
      <c r="G565" s="57"/>
      <c r="H565" s="57"/>
      <c r="I565" s="57"/>
      <c r="J565" s="57"/>
      <c r="K565" s="57"/>
      <c r="L565" s="57"/>
    </row>
    <row r="566" spans="2:12" ht="18.95" customHeight="1" x14ac:dyDescent="0.25">
      <c r="B566" s="75"/>
      <c r="C566" s="75"/>
      <c r="D566" s="75"/>
      <c r="E566" s="57"/>
      <c r="F566" s="57"/>
      <c r="G566" s="57"/>
      <c r="H566" s="57"/>
      <c r="I566" s="57"/>
      <c r="J566" s="57"/>
      <c r="K566" s="57"/>
      <c r="L566" s="57"/>
    </row>
    <row r="567" spans="2:12" ht="18.95" customHeight="1" x14ac:dyDescent="0.25">
      <c r="B567" s="75"/>
      <c r="C567" s="75"/>
      <c r="D567" s="75"/>
      <c r="E567" s="57"/>
      <c r="F567" s="57"/>
      <c r="G567" s="57"/>
      <c r="H567" s="57"/>
      <c r="I567" s="57"/>
      <c r="J567" s="57"/>
      <c r="K567" s="57"/>
      <c r="L567" s="57"/>
    </row>
    <row r="568" spans="2:12" ht="18.95" customHeight="1" x14ac:dyDescent="0.25">
      <c r="B568" s="75"/>
      <c r="C568" s="75"/>
      <c r="D568" s="75"/>
      <c r="E568" s="57"/>
      <c r="F568" s="57"/>
      <c r="G568" s="57"/>
      <c r="H568" s="57"/>
      <c r="I568" s="57"/>
      <c r="J568" s="57"/>
      <c r="K568" s="57"/>
      <c r="L568" s="57"/>
    </row>
    <row r="569" spans="2:12" ht="18.95" customHeight="1" x14ac:dyDescent="0.25">
      <c r="B569" s="75"/>
      <c r="C569" s="75"/>
      <c r="D569" s="75"/>
      <c r="E569" s="57"/>
      <c r="F569" s="57"/>
      <c r="G569" s="57"/>
      <c r="H569" s="57"/>
      <c r="I569" s="57"/>
      <c r="J569" s="57"/>
      <c r="K569" s="57"/>
      <c r="L569" s="57"/>
    </row>
    <row r="570" spans="2:12" ht="18.95" customHeight="1" x14ac:dyDescent="0.25">
      <c r="B570" s="75"/>
      <c r="C570" s="75"/>
      <c r="D570" s="75"/>
      <c r="E570" s="57"/>
      <c r="F570" s="57"/>
      <c r="G570" s="57"/>
      <c r="H570" s="57"/>
      <c r="I570" s="57"/>
      <c r="J570" s="57"/>
      <c r="K570" s="57"/>
      <c r="L570" s="57"/>
    </row>
    <row r="571" spans="2:12" ht="18.95" customHeight="1" x14ac:dyDescent="0.25">
      <c r="B571" s="75"/>
      <c r="C571" s="75"/>
      <c r="D571" s="75"/>
      <c r="E571" s="57"/>
      <c r="F571" s="57"/>
      <c r="G571" s="57"/>
      <c r="H571" s="57"/>
      <c r="I571" s="57"/>
      <c r="J571" s="57"/>
      <c r="K571" s="57"/>
      <c r="L571" s="57"/>
    </row>
    <row r="572" spans="2:12" ht="18.95" customHeight="1" x14ac:dyDescent="0.25">
      <c r="B572" s="75"/>
      <c r="C572" s="75"/>
      <c r="D572" s="75"/>
      <c r="E572" s="57"/>
      <c r="F572" s="57"/>
      <c r="G572" s="57"/>
      <c r="H572" s="57"/>
      <c r="I572" s="57"/>
      <c r="J572" s="57"/>
      <c r="K572" s="57"/>
      <c r="L572" s="57"/>
    </row>
    <row r="573" spans="2:12" ht="18.95" customHeight="1" x14ac:dyDescent="0.25">
      <c r="B573" s="75"/>
      <c r="C573" s="75"/>
      <c r="D573" s="75"/>
      <c r="E573" s="57"/>
      <c r="F573" s="57"/>
      <c r="G573" s="57"/>
      <c r="H573" s="57"/>
      <c r="I573" s="57"/>
      <c r="J573" s="57"/>
      <c r="K573" s="57"/>
      <c r="L573" s="57"/>
    </row>
    <row r="574" spans="2:12" ht="18.95" customHeight="1" x14ac:dyDescent="0.25">
      <c r="B574" s="75"/>
      <c r="C574" s="75"/>
      <c r="D574" s="75"/>
      <c r="E574" s="57"/>
      <c r="F574" s="57"/>
      <c r="G574" s="57"/>
      <c r="H574" s="57"/>
      <c r="I574" s="57"/>
      <c r="J574" s="57"/>
      <c r="K574" s="57"/>
      <c r="L574" s="57"/>
    </row>
    <row r="575" spans="2:12" ht="18.95" customHeight="1" x14ac:dyDescent="0.25">
      <c r="B575" s="75"/>
      <c r="C575" s="75"/>
      <c r="D575" s="75"/>
      <c r="E575" s="57"/>
      <c r="F575" s="57"/>
      <c r="G575" s="57"/>
      <c r="H575" s="57"/>
      <c r="I575" s="57"/>
      <c r="J575" s="57"/>
      <c r="K575" s="57"/>
      <c r="L575" s="57"/>
    </row>
    <row r="576" spans="2:12" ht="18.95" customHeight="1" x14ac:dyDescent="0.25">
      <c r="B576" s="75"/>
      <c r="C576" s="75"/>
      <c r="D576" s="75"/>
      <c r="E576" s="57"/>
      <c r="F576" s="57"/>
      <c r="G576" s="57"/>
      <c r="H576" s="57"/>
      <c r="I576" s="57"/>
      <c r="J576" s="57"/>
      <c r="K576" s="57"/>
      <c r="L576" s="57"/>
    </row>
    <row r="577" spans="2:12" ht="18.95" customHeight="1" x14ac:dyDescent="0.25">
      <c r="B577" s="75"/>
      <c r="C577" s="75"/>
      <c r="D577" s="75"/>
      <c r="E577" s="57"/>
      <c r="F577" s="57"/>
      <c r="G577" s="57"/>
      <c r="H577" s="57"/>
      <c r="I577" s="57"/>
      <c r="J577" s="57"/>
      <c r="K577" s="57"/>
      <c r="L577" s="57"/>
    </row>
    <row r="578" spans="2:12" ht="18.95" customHeight="1" x14ac:dyDescent="0.25">
      <c r="B578" s="75"/>
      <c r="C578" s="75"/>
      <c r="D578" s="75"/>
      <c r="E578" s="57"/>
      <c r="F578" s="57"/>
      <c r="G578" s="57"/>
      <c r="H578" s="57"/>
      <c r="I578" s="57"/>
      <c r="J578" s="57"/>
      <c r="K578" s="57"/>
      <c r="L578" s="57"/>
    </row>
    <row r="579" spans="2:12" ht="18.95" customHeight="1" x14ac:dyDescent="0.25">
      <c r="B579" s="75"/>
      <c r="C579" s="75"/>
      <c r="D579" s="75"/>
      <c r="E579" s="57"/>
      <c r="F579" s="57"/>
      <c r="G579" s="57"/>
      <c r="H579" s="57"/>
      <c r="I579" s="57"/>
      <c r="J579" s="57"/>
      <c r="K579" s="57"/>
      <c r="L579" s="57"/>
    </row>
    <row r="580" spans="2:12" ht="18.95" customHeight="1" x14ac:dyDescent="0.25">
      <c r="B580" s="75"/>
      <c r="C580" s="75"/>
      <c r="D580" s="75"/>
      <c r="E580" s="57"/>
      <c r="F580" s="57"/>
      <c r="G580" s="57"/>
      <c r="H580" s="57"/>
      <c r="I580" s="57"/>
      <c r="J580" s="57"/>
      <c r="K580" s="57"/>
      <c r="L580" s="57"/>
    </row>
    <row r="581" spans="2:12" ht="18.95" customHeight="1" x14ac:dyDescent="0.25">
      <c r="B581" s="75"/>
      <c r="C581" s="75"/>
      <c r="D581" s="75"/>
      <c r="E581" s="57"/>
      <c r="F581" s="57"/>
      <c r="G581" s="57"/>
      <c r="H581" s="57"/>
      <c r="I581" s="57"/>
      <c r="J581" s="57"/>
      <c r="K581" s="57"/>
      <c r="L581" s="57"/>
    </row>
    <row r="582" spans="2:12" ht="18.95" customHeight="1" x14ac:dyDescent="0.25">
      <c r="B582" s="75"/>
      <c r="C582" s="75"/>
      <c r="D582" s="75"/>
      <c r="E582" s="57"/>
      <c r="F582" s="57"/>
      <c r="G582" s="57"/>
      <c r="H582" s="57"/>
      <c r="I582" s="57"/>
      <c r="J582" s="57"/>
      <c r="K582" s="57"/>
      <c r="L582" s="57"/>
    </row>
    <row r="583" spans="2:12" ht="18.95" customHeight="1" x14ac:dyDescent="0.25">
      <c r="B583" s="75"/>
      <c r="C583" s="75"/>
      <c r="D583" s="75"/>
      <c r="E583" s="57"/>
      <c r="F583" s="57"/>
      <c r="G583" s="57"/>
      <c r="H583" s="57"/>
      <c r="I583" s="57"/>
      <c r="J583" s="57"/>
      <c r="K583" s="57"/>
      <c r="L583" s="57"/>
    </row>
    <row r="584" spans="2:12" ht="18.95" customHeight="1" x14ac:dyDescent="0.25">
      <c r="B584" s="75"/>
      <c r="C584" s="75"/>
      <c r="D584" s="75"/>
      <c r="E584" s="57"/>
      <c r="F584" s="57"/>
      <c r="G584" s="57"/>
      <c r="H584" s="57"/>
      <c r="I584" s="57"/>
      <c r="J584" s="57"/>
      <c r="K584" s="57"/>
      <c r="L584" s="57"/>
    </row>
    <row r="585" spans="2:12" ht="18.95" customHeight="1" x14ac:dyDescent="0.25">
      <c r="B585" s="75"/>
      <c r="C585" s="75"/>
      <c r="D585" s="75"/>
      <c r="E585" s="57"/>
      <c r="F585" s="57"/>
      <c r="G585" s="57"/>
      <c r="H585" s="57"/>
      <c r="I585" s="57"/>
      <c r="J585" s="57"/>
      <c r="K585" s="57"/>
      <c r="L585" s="57"/>
    </row>
    <row r="586" spans="2:12" ht="18.95" customHeight="1" x14ac:dyDescent="0.25">
      <c r="B586" s="75"/>
      <c r="C586" s="75"/>
      <c r="D586" s="75"/>
      <c r="E586" s="57"/>
      <c r="F586" s="57"/>
      <c r="G586" s="57"/>
      <c r="H586" s="57"/>
      <c r="I586" s="57"/>
      <c r="J586" s="57"/>
      <c r="K586" s="57"/>
      <c r="L586" s="57"/>
    </row>
    <row r="587" spans="2:12" ht="18.95" customHeight="1" x14ac:dyDescent="0.25">
      <c r="B587" s="75"/>
      <c r="C587" s="75"/>
      <c r="D587" s="75"/>
      <c r="E587" s="57"/>
      <c r="F587" s="57"/>
      <c r="G587" s="57"/>
      <c r="H587" s="57"/>
      <c r="I587" s="57"/>
      <c r="J587" s="57"/>
      <c r="K587" s="57"/>
      <c r="L587" s="57"/>
    </row>
    <row r="588" spans="2:12" ht="18.95" customHeight="1" x14ac:dyDescent="0.25">
      <c r="B588" s="75"/>
      <c r="C588" s="75"/>
      <c r="D588" s="75"/>
      <c r="E588" s="57"/>
      <c r="F588" s="57"/>
      <c r="G588" s="57"/>
      <c r="H588" s="57"/>
      <c r="I588" s="57"/>
      <c r="J588" s="57"/>
      <c r="K588" s="57"/>
      <c r="L588" s="57"/>
    </row>
    <row r="589" spans="2:12" ht="18.95" customHeight="1" x14ac:dyDescent="0.25">
      <c r="B589" s="75"/>
      <c r="C589" s="75"/>
      <c r="D589" s="75"/>
      <c r="E589" s="57"/>
      <c r="F589" s="57"/>
      <c r="G589" s="57"/>
      <c r="H589" s="57"/>
      <c r="I589" s="57"/>
      <c r="J589" s="57"/>
      <c r="K589" s="57"/>
      <c r="L589" s="57"/>
    </row>
    <row r="590" spans="2:12" ht="18.95" customHeight="1" x14ac:dyDescent="0.25">
      <c r="B590" s="75"/>
      <c r="C590" s="75"/>
      <c r="D590" s="75"/>
      <c r="E590" s="57"/>
      <c r="F590" s="57"/>
      <c r="G590" s="57"/>
      <c r="H590" s="57"/>
      <c r="I590" s="57"/>
      <c r="J590" s="57"/>
      <c r="K590" s="57"/>
      <c r="L590" s="57"/>
    </row>
    <row r="591" spans="2:12" ht="18.95" customHeight="1" x14ac:dyDescent="0.25">
      <c r="B591" s="75"/>
      <c r="C591" s="75"/>
      <c r="D591" s="75"/>
      <c r="E591" s="57"/>
      <c r="F591" s="57"/>
      <c r="G591" s="57"/>
      <c r="H591" s="57"/>
      <c r="I591" s="57"/>
      <c r="J591" s="57"/>
      <c r="K591" s="57"/>
      <c r="L591" s="57"/>
    </row>
    <row r="592" spans="2:12" ht="18.95" customHeight="1" x14ac:dyDescent="0.25">
      <c r="B592" s="75"/>
      <c r="C592" s="75"/>
      <c r="D592" s="75"/>
      <c r="E592" s="57"/>
      <c r="F592" s="57"/>
      <c r="G592" s="57"/>
      <c r="H592" s="57"/>
      <c r="I592" s="57"/>
      <c r="J592" s="57"/>
      <c r="K592" s="57"/>
      <c r="L592" s="57"/>
    </row>
    <row r="593" spans="2:12" ht="18.95" customHeight="1" x14ac:dyDescent="0.25">
      <c r="B593" s="75"/>
      <c r="C593" s="75"/>
      <c r="D593" s="75"/>
      <c r="E593" s="57"/>
      <c r="F593" s="57"/>
      <c r="G593" s="57"/>
      <c r="H593" s="57"/>
      <c r="I593" s="57"/>
      <c r="J593" s="57"/>
      <c r="K593" s="57"/>
      <c r="L593" s="57"/>
    </row>
    <row r="594" spans="2:12" ht="18.95" customHeight="1" x14ac:dyDescent="0.25">
      <c r="B594" s="75"/>
      <c r="C594" s="75"/>
      <c r="D594" s="75"/>
      <c r="E594" s="57"/>
      <c r="F594" s="57"/>
      <c r="G594" s="57"/>
      <c r="H594" s="57"/>
      <c r="I594" s="57"/>
      <c r="J594" s="57"/>
      <c r="K594" s="57"/>
      <c r="L594" s="57"/>
    </row>
    <row r="595" spans="2:12" ht="18.95" customHeight="1" x14ac:dyDescent="0.25">
      <c r="B595" s="75"/>
      <c r="C595" s="75"/>
      <c r="D595" s="75"/>
      <c r="E595" s="57"/>
      <c r="F595" s="57"/>
      <c r="G595" s="57"/>
      <c r="H595" s="57"/>
      <c r="I595" s="57"/>
      <c r="J595" s="57"/>
      <c r="K595" s="57"/>
      <c r="L595" s="57"/>
    </row>
    <row r="596" spans="2:12" ht="18.95" customHeight="1" x14ac:dyDescent="0.25">
      <c r="B596" s="75"/>
      <c r="C596" s="75"/>
      <c r="D596" s="75"/>
      <c r="E596" s="57"/>
      <c r="F596" s="57"/>
      <c r="G596" s="57"/>
      <c r="H596" s="57"/>
      <c r="I596" s="57"/>
      <c r="J596" s="57"/>
      <c r="K596" s="57"/>
      <c r="L596" s="57"/>
    </row>
    <row r="597" spans="2:12" ht="18.95" customHeight="1" x14ac:dyDescent="0.25">
      <c r="B597" s="75"/>
      <c r="C597" s="75"/>
      <c r="D597" s="75"/>
      <c r="E597" s="57"/>
      <c r="F597" s="57"/>
      <c r="G597" s="57"/>
      <c r="H597" s="57"/>
      <c r="I597" s="57"/>
      <c r="J597" s="57"/>
      <c r="K597" s="57"/>
      <c r="L597" s="57"/>
    </row>
    <row r="598" spans="2:12" ht="18.95" customHeight="1" x14ac:dyDescent="0.25">
      <c r="B598" s="75"/>
      <c r="C598" s="75"/>
      <c r="D598" s="75"/>
      <c r="E598" s="57"/>
      <c r="F598" s="57"/>
      <c r="G598" s="57"/>
      <c r="H598" s="57"/>
      <c r="I598" s="57"/>
      <c r="J598" s="57"/>
      <c r="K598" s="57"/>
      <c r="L598" s="57"/>
    </row>
    <row r="599" spans="2:12" ht="18.95" customHeight="1" x14ac:dyDescent="0.25">
      <c r="B599" s="75"/>
      <c r="C599" s="75"/>
      <c r="D599" s="75"/>
      <c r="E599" s="57"/>
      <c r="F599" s="57"/>
      <c r="G599" s="57"/>
      <c r="H599" s="57"/>
      <c r="I599" s="57"/>
      <c r="J599" s="57"/>
      <c r="K599" s="57"/>
      <c r="L599" s="57"/>
    </row>
    <row r="600" spans="2:12" ht="18.95" customHeight="1" x14ac:dyDescent="0.25">
      <c r="B600" s="75"/>
      <c r="C600" s="75"/>
      <c r="D600" s="75"/>
      <c r="E600" s="57"/>
      <c r="F600" s="57"/>
      <c r="G600" s="57"/>
      <c r="H600" s="57"/>
      <c r="I600" s="57"/>
      <c r="J600" s="57"/>
      <c r="K600" s="57"/>
      <c r="L600" s="57"/>
    </row>
    <row r="601" spans="2:12" ht="18.95" customHeight="1" x14ac:dyDescent="0.25">
      <c r="B601" s="75"/>
      <c r="C601" s="75"/>
      <c r="D601" s="75"/>
      <c r="E601" s="57"/>
      <c r="F601" s="57"/>
      <c r="G601" s="57"/>
      <c r="H601" s="57"/>
      <c r="I601" s="57"/>
      <c r="J601" s="57"/>
      <c r="K601" s="57"/>
      <c r="L601" s="57"/>
    </row>
    <row r="602" spans="2:12" ht="18.95" customHeight="1" x14ac:dyDescent="0.25">
      <c r="B602" s="75"/>
      <c r="C602" s="75"/>
      <c r="D602" s="75"/>
      <c r="E602" s="57"/>
      <c r="F602" s="57"/>
      <c r="G602" s="57"/>
      <c r="H602" s="57"/>
      <c r="I602" s="57"/>
      <c r="J602" s="57"/>
      <c r="K602" s="57"/>
      <c r="L602" s="57"/>
    </row>
    <row r="603" spans="2:12" ht="18.95" customHeight="1" x14ac:dyDescent="0.25">
      <c r="B603" s="75"/>
      <c r="C603" s="75"/>
      <c r="D603" s="75"/>
      <c r="E603" s="57"/>
      <c r="F603" s="57"/>
      <c r="G603" s="57"/>
      <c r="H603" s="57"/>
      <c r="I603" s="57"/>
      <c r="J603" s="57"/>
      <c r="K603" s="57"/>
      <c r="L603" s="57"/>
    </row>
    <row r="604" spans="2:12" ht="18.95" customHeight="1" x14ac:dyDescent="0.25">
      <c r="B604" s="75"/>
      <c r="C604" s="75"/>
      <c r="D604" s="75"/>
      <c r="E604" s="57"/>
      <c r="F604" s="57"/>
      <c r="G604" s="57"/>
      <c r="H604" s="57"/>
      <c r="I604" s="57"/>
      <c r="J604" s="57"/>
      <c r="K604" s="57"/>
      <c r="L604" s="57"/>
    </row>
    <row r="605" spans="2:12" ht="18.95" customHeight="1" x14ac:dyDescent="0.25">
      <c r="B605" s="75"/>
      <c r="C605" s="75"/>
      <c r="D605" s="75"/>
      <c r="E605" s="57"/>
      <c r="F605" s="57"/>
      <c r="G605" s="57"/>
      <c r="H605" s="57"/>
      <c r="I605" s="57"/>
      <c r="J605" s="57"/>
      <c r="K605" s="57"/>
      <c r="L605" s="57"/>
    </row>
    <row r="606" spans="2:12" ht="18.95" customHeight="1" x14ac:dyDescent="0.25">
      <c r="B606" s="75"/>
      <c r="C606" s="75"/>
      <c r="D606" s="75"/>
      <c r="E606" s="57"/>
      <c r="F606" s="57"/>
      <c r="G606" s="57"/>
      <c r="H606" s="57"/>
      <c r="I606" s="57"/>
      <c r="J606" s="57"/>
      <c r="K606" s="57"/>
      <c r="L606" s="57"/>
    </row>
    <row r="607" spans="2:12" ht="18.95" customHeight="1" x14ac:dyDescent="0.25">
      <c r="B607" s="75"/>
      <c r="C607" s="75"/>
      <c r="D607" s="75"/>
      <c r="E607" s="57"/>
      <c r="F607" s="57"/>
      <c r="G607" s="57"/>
      <c r="H607" s="57"/>
      <c r="I607" s="57"/>
      <c r="J607" s="57"/>
      <c r="K607" s="57"/>
      <c r="L607" s="57"/>
    </row>
    <row r="608" spans="2:12" ht="18.95" customHeight="1" x14ac:dyDescent="0.25">
      <c r="B608" s="75"/>
      <c r="C608" s="75"/>
      <c r="D608" s="75"/>
      <c r="E608" s="57"/>
      <c r="F608" s="57"/>
      <c r="G608" s="57"/>
      <c r="H608" s="57"/>
      <c r="I608" s="57"/>
      <c r="J608" s="57"/>
      <c r="K608" s="57"/>
      <c r="L608" s="57"/>
    </row>
    <row r="609" spans="2:12" ht="18.95" customHeight="1" x14ac:dyDescent="0.25">
      <c r="B609" s="75"/>
      <c r="C609" s="75"/>
      <c r="D609" s="75"/>
      <c r="E609" s="57"/>
      <c r="F609" s="57"/>
      <c r="G609" s="57"/>
      <c r="H609" s="57"/>
      <c r="I609" s="57"/>
      <c r="J609" s="57"/>
      <c r="K609" s="57"/>
      <c r="L609" s="57"/>
    </row>
    <row r="610" spans="2:12" ht="18.95" customHeight="1" x14ac:dyDescent="0.25">
      <c r="B610" s="75"/>
      <c r="C610" s="75"/>
      <c r="D610" s="75"/>
      <c r="E610" s="57"/>
      <c r="F610" s="57"/>
      <c r="G610" s="57"/>
      <c r="H610" s="57"/>
      <c r="I610" s="57"/>
      <c r="J610" s="57"/>
      <c r="K610" s="57"/>
      <c r="L610" s="57"/>
    </row>
    <row r="611" spans="2:12" ht="18.95" customHeight="1" x14ac:dyDescent="0.25">
      <c r="B611" s="75"/>
      <c r="C611" s="75"/>
      <c r="D611" s="75"/>
      <c r="E611" s="57"/>
      <c r="F611" s="57"/>
      <c r="G611" s="57"/>
      <c r="H611" s="57"/>
      <c r="I611" s="57"/>
      <c r="J611" s="57"/>
      <c r="K611" s="57"/>
      <c r="L611" s="57"/>
    </row>
    <row r="612" spans="2:12" ht="18.95" customHeight="1" x14ac:dyDescent="0.25">
      <c r="B612" s="75"/>
      <c r="C612" s="75"/>
      <c r="D612" s="75"/>
      <c r="E612" s="57"/>
      <c r="F612" s="57"/>
      <c r="G612" s="57"/>
      <c r="H612" s="57"/>
      <c r="I612" s="57"/>
      <c r="J612" s="57"/>
      <c r="K612" s="57"/>
      <c r="L612" s="57"/>
    </row>
    <row r="613" spans="2:12" ht="18.95" customHeight="1" x14ac:dyDescent="0.25">
      <c r="B613" s="75"/>
      <c r="C613" s="75"/>
      <c r="D613" s="75"/>
      <c r="E613" s="57"/>
      <c r="F613" s="57"/>
      <c r="G613" s="57"/>
      <c r="H613" s="57"/>
      <c r="I613" s="57"/>
      <c r="J613" s="57"/>
      <c r="K613" s="57"/>
      <c r="L613" s="57"/>
    </row>
    <row r="614" spans="2:12" ht="18.95" customHeight="1" x14ac:dyDescent="0.25">
      <c r="B614" s="75"/>
      <c r="C614" s="75"/>
      <c r="D614" s="75"/>
      <c r="E614" s="57"/>
      <c r="F614" s="57"/>
      <c r="G614" s="57"/>
      <c r="H614" s="57"/>
      <c r="I614" s="57"/>
      <c r="J614" s="57"/>
      <c r="K614" s="57"/>
      <c r="L614" s="57"/>
    </row>
    <row r="615" spans="2:12" ht="18.95" customHeight="1" x14ac:dyDescent="0.25">
      <c r="B615" s="75"/>
      <c r="C615" s="75"/>
      <c r="D615" s="75"/>
      <c r="E615" s="57"/>
      <c r="F615" s="57"/>
      <c r="G615" s="57"/>
      <c r="H615" s="57"/>
      <c r="I615" s="57"/>
      <c r="J615" s="57"/>
      <c r="K615" s="57"/>
      <c r="L615" s="57"/>
    </row>
    <row r="616" spans="2:12" ht="18.95" customHeight="1" x14ac:dyDescent="0.25">
      <c r="B616" s="75"/>
      <c r="C616" s="75"/>
      <c r="D616" s="75"/>
      <c r="E616" s="57"/>
      <c r="F616" s="57"/>
      <c r="G616" s="57"/>
      <c r="H616" s="57"/>
      <c r="I616" s="57"/>
      <c r="J616" s="57"/>
      <c r="K616" s="57"/>
      <c r="L616" s="57"/>
    </row>
    <row r="617" spans="2:12" ht="18.95" customHeight="1" x14ac:dyDescent="0.25">
      <c r="B617" s="75"/>
      <c r="C617" s="75"/>
      <c r="D617" s="75"/>
      <c r="E617" s="57"/>
      <c r="F617" s="57"/>
      <c r="G617" s="57"/>
      <c r="H617" s="57"/>
      <c r="I617" s="57"/>
      <c r="J617" s="57"/>
      <c r="K617" s="57"/>
      <c r="L617" s="57"/>
    </row>
    <row r="618" spans="2:12" ht="18.95" customHeight="1" x14ac:dyDescent="0.25">
      <c r="B618" s="75"/>
      <c r="C618" s="75"/>
      <c r="D618" s="75"/>
      <c r="E618" s="57"/>
      <c r="F618" s="57"/>
      <c r="G618" s="57"/>
      <c r="H618" s="57"/>
      <c r="I618" s="57"/>
      <c r="J618" s="57"/>
      <c r="K618" s="57"/>
      <c r="L618" s="57"/>
    </row>
    <row r="619" spans="2:12" ht="18.95" customHeight="1" x14ac:dyDescent="0.25">
      <c r="B619" s="75"/>
      <c r="C619" s="75"/>
      <c r="D619" s="75"/>
      <c r="E619" s="57"/>
      <c r="F619" s="57"/>
      <c r="G619" s="57"/>
      <c r="H619" s="57"/>
      <c r="I619" s="57"/>
      <c r="J619" s="57"/>
      <c r="K619" s="57"/>
      <c r="L619" s="57"/>
    </row>
    <row r="620" spans="2:12" ht="18.95" customHeight="1" x14ac:dyDescent="0.25">
      <c r="B620" s="75"/>
      <c r="C620" s="75"/>
      <c r="D620" s="75"/>
      <c r="E620" s="57"/>
      <c r="F620" s="57"/>
      <c r="G620" s="57"/>
      <c r="H620" s="57"/>
      <c r="I620" s="57"/>
      <c r="J620" s="57"/>
      <c r="K620" s="57"/>
      <c r="L620" s="57"/>
    </row>
    <row r="621" spans="2:12" ht="18.95" customHeight="1" x14ac:dyDescent="0.25">
      <c r="B621" s="75"/>
      <c r="C621" s="75"/>
      <c r="D621" s="75"/>
      <c r="E621" s="57"/>
      <c r="F621" s="57"/>
      <c r="G621" s="57"/>
      <c r="H621" s="57"/>
      <c r="I621" s="57"/>
      <c r="J621" s="57"/>
      <c r="K621" s="57"/>
      <c r="L621" s="57"/>
    </row>
    <row r="622" spans="2:12" ht="18.95" customHeight="1" x14ac:dyDescent="0.25">
      <c r="B622" s="75"/>
      <c r="C622" s="75"/>
      <c r="D622" s="75"/>
      <c r="E622" s="57"/>
      <c r="F622" s="57"/>
      <c r="G622" s="57"/>
      <c r="H622" s="57"/>
      <c r="I622" s="57"/>
      <c r="J622" s="57"/>
      <c r="K622" s="57"/>
      <c r="L622" s="57"/>
    </row>
    <row r="623" spans="2:12" ht="18.95" customHeight="1" x14ac:dyDescent="0.25">
      <c r="B623" s="75"/>
      <c r="C623" s="75"/>
      <c r="D623" s="75"/>
      <c r="E623" s="57"/>
      <c r="F623" s="57"/>
      <c r="G623" s="57"/>
      <c r="H623" s="57"/>
      <c r="I623" s="57"/>
      <c r="J623" s="57"/>
      <c r="K623" s="57"/>
      <c r="L623" s="57"/>
    </row>
    <row r="624" spans="2:12" ht="18.95" customHeight="1" x14ac:dyDescent="0.25">
      <c r="B624" s="75"/>
      <c r="C624" s="75"/>
      <c r="D624" s="75"/>
      <c r="E624" s="57"/>
      <c r="F624" s="57"/>
      <c r="G624" s="57"/>
      <c r="H624" s="57"/>
      <c r="I624" s="57"/>
      <c r="J624" s="57"/>
      <c r="K624" s="57"/>
      <c r="L624" s="57"/>
    </row>
    <row r="625" spans="2:12" ht="18.95" customHeight="1" x14ac:dyDescent="0.25">
      <c r="B625" s="75"/>
      <c r="C625" s="75"/>
      <c r="D625" s="75"/>
      <c r="E625" s="57"/>
      <c r="F625" s="57"/>
      <c r="G625" s="57"/>
      <c r="H625" s="57"/>
      <c r="I625" s="57"/>
      <c r="J625" s="57"/>
      <c r="K625" s="57"/>
      <c r="L625" s="57"/>
    </row>
    <row r="626" spans="2:12" ht="18.95" customHeight="1" x14ac:dyDescent="0.25">
      <c r="B626" s="75"/>
      <c r="C626" s="75"/>
      <c r="D626" s="75"/>
      <c r="E626" s="57"/>
      <c r="F626" s="57"/>
      <c r="G626" s="57"/>
      <c r="H626" s="57"/>
      <c r="I626" s="57"/>
      <c r="J626" s="57"/>
      <c r="K626" s="57"/>
      <c r="L626" s="57"/>
    </row>
    <row r="627" spans="2:12" ht="18.95" customHeight="1" x14ac:dyDescent="0.25">
      <c r="B627" s="75"/>
      <c r="C627" s="75"/>
      <c r="D627" s="75"/>
      <c r="E627" s="57"/>
      <c r="F627" s="57"/>
      <c r="G627" s="57"/>
      <c r="H627" s="57"/>
      <c r="I627" s="57"/>
      <c r="J627" s="57"/>
      <c r="K627" s="57"/>
      <c r="L627" s="57"/>
    </row>
    <row r="628" spans="2:12" ht="18.95" customHeight="1" x14ac:dyDescent="0.25">
      <c r="B628" s="75"/>
      <c r="C628" s="75"/>
      <c r="D628" s="75"/>
      <c r="E628" s="57"/>
      <c r="F628" s="57"/>
      <c r="G628" s="57"/>
      <c r="H628" s="57"/>
      <c r="I628" s="57"/>
      <c r="J628" s="57"/>
      <c r="K628" s="57"/>
      <c r="L628" s="57"/>
    </row>
    <row r="629" spans="2:12" ht="18.95" customHeight="1" x14ac:dyDescent="0.25">
      <c r="B629" s="75"/>
      <c r="C629" s="75"/>
      <c r="D629" s="75"/>
      <c r="E629" s="57"/>
      <c r="F629" s="57"/>
      <c r="G629" s="57"/>
      <c r="H629" s="57"/>
      <c r="I629" s="57"/>
      <c r="J629" s="57"/>
      <c r="K629" s="57"/>
      <c r="L629" s="57"/>
    </row>
    <row r="630" spans="2:12" ht="18.95" customHeight="1" x14ac:dyDescent="0.25">
      <c r="B630" s="75"/>
      <c r="C630" s="75"/>
      <c r="D630" s="75"/>
      <c r="E630" s="57"/>
      <c r="F630" s="57"/>
      <c r="G630" s="57"/>
      <c r="H630" s="57"/>
      <c r="I630" s="57"/>
      <c r="J630" s="57"/>
      <c r="K630" s="57"/>
      <c r="L630" s="57"/>
    </row>
    <row r="631" spans="2:12" ht="18.95" customHeight="1" x14ac:dyDescent="0.25">
      <c r="B631" s="75"/>
      <c r="C631" s="75"/>
      <c r="D631" s="75"/>
      <c r="E631" s="57"/>
      <c r="F631" s="57"/>
      <c r="G631" s="57"/>
      <c r="H631" s="57"/>
      <c r="I631" s="57"/>
      <c r="J631" s="57"/>
      <c r="K631" s="57"/>
      <c r="L631" s="57"/>
    </row>
    <row r="632" spans="2:12" ht="18.95" customHeight="1" x14ac:dyDescent="0.25">
      <c r="B632" s="75"/>
      <c r="C632" s="75"/>
      <c r="D632" s="75"/>
      <c r="E632" s="57"/>
      <c r="F632" s="57"/>
      <c r="G632" s="57"/>
      <c r="H632" s="57"/>
      <c r="I632" s="57"/>
      <c r="J632" s="57"/>
      <c r="K632" s="57"/>
      <c r="L632" s="57"/>
    </row>
    <row r="633" spans="2:12" ht="18.95" customHeight="1" x14ac:dyDescent="0.25">
      <c r="B633" s="75"/>
      <c r="C633" s="75"/>
      <c r="D633" s="75"/>
      <c r="E633" s="57"/>
      <c r="F633" s="57"/>
      <c r="G633" s="57"/>
      <c r="H633" s="57"/>
      <c r="I633" s="57"/>
      <c r="J633" s="57"/>
      <c r="K633" s="57"/>
      <c r="L633" s="57"/>
    </row>
    <row r="634" spans="2:12" ht="18.95" customHeight="1" x14ac:dyDescent="0.25">
      <c r="B634" s="75"/>
      <c r="C634" s="75"/>
      <c r="D634" s="75"/>
      <c r="E634" s="57"/>
      <c r="F634" s="57"/>
      <c r="G634" s="57"/>
      <c r="H634" s="57"/>
      <c r="I634" s="57"/>
      <c r="J634" s="57"/>
      <c r="K634" s="57"/>
      <c r="L634" s="57"/>
    </row>
    <row r="635" spans="2:12" ht="18.95" customHeight="1" x14ac:dyDescent="0.25">
      <c r="B635" s="75"/>
      <c r="C635" s="75"/>
      <c r="D635" s="75"/>
      <c r="E635" s="57"/>
      <c r="F635" s="57"/>
      <c r="G635" s="57"/>
      <c r="H635" s="57"/>
      <c r="I635" s="57"/>
      <c r="J635" s="57"/>
      <c r="K635" s="57"/>
      <c r="L635" s="57"/>
    </row>
    <row r="636" spans="2:12" ht="18.95" customHeight="1" x14ac:dyDescent="0.25">
      <c r="B636" s="75"/>
      <c r="C636" s="75"/>
      <c r="D636" s="75"/>
      <c r="E636" s="57"/>
      <c r="F636" s="57"/>
      <c r="G636" s="57"/>
      <c r="H636" s="57"/>
      <c r="I636" s="57"/>
      <c r="J636" s="57"/>
      <c r="K636" s="57"/>
      <c r="L636" s="57"/>
    </row>
    <row r="637" spans="2:12" ht="18.95" customHeight="1" x14ac:dyDescent="0.25">
      <c r="B637" s="75"/>
      <c r="C637" s="75"/>
      <c r="D637" s="75"/>
      <c r="E637" s="57"/>
      <c r="F637" s="57"/>
      <c r="G637" s="57"/>
      <c r="H637" s="57"/>
      <c r="I637" s="57"/>
      <c r="J637" s="57"/>
      <c r="K637" s="57"/>
      <c r="L637" s="57"/>
    </row>
    <row r="638" spans="2:12" ht="18.95" customHeight="1" x14ac:dyDescent="0.25">
      <c r="B638" s="75"/>
      <c r="C638" s="75"/>
      <c r="D638" s="75"/>
      <c r="E638" s="57"/>
      <c r="F638" s="57"/>
      <c r="G638" s="57"/>
      <c r="H638" s="57"/>
      <c r="I638" s="57"/>
      <c r="J638" s="57"/>
      <c r="K638" s="57"/>
      <c r="L638" s="57"/>
    </row>
    <row r="639" spans="2:12" ht="18.95" customHeight="1" x14ac:dyDescent="0.25">
      <c r="B639" s="75"/>
      <c r="C639" s="75"/>
      <c r="D639" s="75"/>
      <c r="E639" s="57"/>
      <c r="F639" s="57"/>
      <c r="G639" s="57"/>
      <c r="H639" s="57"/>
      <c r="I639" s="57"/>
      <c r="J639" s="57"/>
      <c r="K639" s="57"/>
      <c r="L639" s="57"/>
    </row>
    <row r="640" spans="2:12" ht="18.95" customHeight="1" x14ac:dyDescent="0.25">
      <c r="B640" s="75"/>
      <c r="C640" s="75"/>
      <c r="D640" s="75"/>
      <c r="E640" s="57"/>
      <c r="F640" s="57"/>
      <c r="G640" s="57"/>
      <c r="H640" s="57"/>
      <c r="I640" s="57"/>
      <c r="J640" s="57"/>
      <c r="K640" s="57"/>
      <c r="L640" s="57"/>
    </row>
    <row r="641" spans="2:12" ht="18.95" customHeight="1" x14ac:dyDescent="0.25">
      <c r="B641" s="75"/>
      <c r="C641" s="75"/>
      <c r="D641" s="75"/>
      <c r="E641" s="57"/>
      <c r="F641" s="57"/>
      <c r="G641" s="57"/>
      <c r="H641" s="57"/>
      <c r="I641" s="57"/>
      <c r="J641" s="57"/>
      <c r="K641" s="57"/>
      <c r="L641" s="57"/>
    </row>
    <row r="642" spans="2:12" ht="18.95" customHeight="1" x14ac:dyDescent="0.25">
      <c r="B642" s="75"/>
      <c r="C642" s="75"/>
      <c r="D642" s="75"/>
      <c r="E642" s="57"/>
      <c r="F642" s="57"/>
      <c r="G642" s="57"/>
      <c r="H642" s="57"/>
      <c r="I642" s="57"/>
      <c r="J642" s="57"/>
      <c r="K642" s="57"/>
      <c r="L642" s="57"/>
    </row>
    <row r="643" spans="2:12" ht="18.95" customHeight="1" x14ac:dyDescent="0.25">
      <c r="B643" s="75"/>
      <c r="C643" s="75"/>
      <c r="D643" s="75"/>
      <c r="E643" s="57"/>
      <c r="F643" s="57"/>
      <c r="G643" s="57"/>
      <c r="H643" s="57"/>
      <c r="I643" s="57"/>
      <c r="J643" s="57"/>
      <c r="K643" s="57"/>
      <c r="L643" s="57"/>
    </row>
    <row r="644" spans="2:12" ht="18.95" customHeight="1" x14ac:dyDescent="0.25">
      <c r="B644" s="75"/>
      <c r="C644" s="75"/>
      <c r="D644" s="75"/>
      <c r="E644" s="57"/>
      <c r="F644" s="57"/>
      <c r="G644" s="57"/>
      <c r="H644" s="57"/>
      <c r="I644" s="57"/>
      <c r="J644" s="57"/>
      <c r="K644" s="57"/>
      <c r="L644" s="57"/>
    </row>
    <row r="645" spans="2:12" ht="18.95" customHeight="1" x14ac:dyDescent="0.25">
      <c r="B645" s="75"/>
      <c r="C645" s="75"/>
      <c r="D645" s="75"/>
      <c r="E645" s="57"/>
      <c r="F645" s="57"/>
      <c r="G645" s="57"/>
      <c r="H645" s="57"/>
      <c r="I645" s="57"/>
      <c r="J645" s="57"/>
      <c r="K645" s="57"/>
      <c r="L645" s="57"/>
    </row>
    <row r="646" spans="2:12" ht="18.95" customHeight="1" x14ac:dyDescent="0.25">
      <c r="B646" s="75"/>
      <c r="C646" s="75"/>
      <c r="D646" s="75"/>
      <c r="E646" s="57"/>
      <c r="F646" s="57"/>
      <c r="G646" s="57"/>
      <c r="H646" s="57"/>
      <c r="I646" s="57"/>
      <c r="J646" s="57"/>
      <c r="K646" s="57"/>
      <c r="L646" s="57"/>
    </row>
    <row r="647" spans="2:12" ht="18.95" customHeight="1" x14ac:dyDescent="0.25">
      <c r="B647" s="75"/>
      <c r="C647" s="75"/>
      <c r="D647" s="75"/>
      <c r="E647" s="57"/>
      <c r="F647" s="57"/>
      <c r="G647" s="57"/>
      <c r="H647" s="57"/>
      <c r="I647" s="57"/>
      <c r="J647" s="57"/>
      <c r="K647" s="57"/>
      <c r="L647" s="57"/>
    </row>
    <row r="648" spans="2:12" ht="18.95" customHeight="1" x14ac:dyDescent="0.25">
      <c r="B648" s="75"/>
      <c r="C648" s="75"/>
      <c r="D648" s="75"/>
      <c r="E648" s="57"/>
      <c r="F648" s="57"/>
      <c r="G648" s="57"/>
      <c r="H648" s="57"/>
      <c r="I648" s="57"/>
      <c r="J648" s="57"/>
      <c r="K648" s="57"/>
      <c r="L648" s="57"/>
    </row>
    <row r="649" spans="2:12" ht="18.95" customHeight="1" x14ac:dyDescent="0.25">
      <c r="B649" s="75"/>
      <c r="C649" s="75"/>
      <c r="D649" s="75"/>
      <c r="E649" s="57"/>
      <c r="F649" s="57"/>
      <c r="G649" s="57"/>
      <c r="H649" s="57"/>
      <c r="I649" s="57"/>
      <c r="J649" s="57"/>
      <c r="K649" s="57"/>
      <c r="L649" s="57"/>
    </row>
    <row r="650" spans="2:12" ht="18.95" customHeight="1" x14ac:dyDescent="0.25">
      <c r="B650" s="75"/>
      <c r="C650" s="75"/>
      <c r="D650" s="75"/>
      <c r="E650" s="57"/>
      <c r="F650" s="57"/>
      <c r="G650" s="57"/>
      <c r="H650" s="57"/>
      <c r="I650" s="57"/>
      <c r="J650" s="57"/>
      <c r="K650" s="57"/>
      <c r="L650" s="57"/>
    </row>
    <row r="651" spans="2:12" ht="18.95" customHeight="1" x14ac:dyDescent="0.25">
      <c r="B651" s="75"/>
      <c r="C651" s="75"/>
      <c r="D651" s="75"/>
      <c r="E651" s="57"/>
      <c r="F651" s="57"/>
      <c r="G651" s="57"/>
      <c r="H651" s="57"/>
      <c r="I651" s="57"/>
      <c r="J651" s="57"/>
      <c r="K651" s="57"/>
      <c r="L651" s="57"/>
    </row>
    <row r="652" spans="2:12" ht="18.95" customHeight="1" x14ac:dyDescent="0.25">
      <c r="B652" s="75"/>
      <c r="C652" s="75"/>
      <c r="D652" s="75"/>
      <c r="E652" s="57"/>
      <c r="F652" s="57"/>
      <c r="G652" s="57"/>
      <c r="H652" s="57"/>
      <c r="I652" s="57"/>
      <c r="J652" s="57"/>
      <c r="K652" s="57"/>
      <c r="L652" s="57"/>
    </row>
    <row r="653" spans="2:12" ht="18.95" customHeight="1" x14ac:dyDescent="0.25">
      <c r="B653" s="75"/>
      <c r="C653" s="75"/>
      <c r="D653" s="75"/>
      <c r="E653" s="57"/>
      <c r="F653" s="57"/>
      <c r="G653" s="57"/>
      <c r="H653" s="57"/>
      <c r="I653" s="57"/>
      <c r="J653" s="57"/>
      <c r="K653" s="57"/>
      <c r="L653" s="57"/>
    </row>
    <row r="654" spans="2:12" ht="18.95" customHeight="1" x14ac:dyDescent="0.25">
      <c r="B654" s="75"/>
      <c r="C654" s="75"/>
      <c r="D654" s="75"/>
      <c r="E654" s="57"/>
      <c r="F654" s="57"/>
      <c r="G654" s="57"/>
      <c r="H654" s="57"/>
      <c r="I654" s="57"/>
      <c r="J654" s="57"/>
      <c r="K654" s="57"/>
      <c r="L654" s="57"/>
    </row>
    <row r="655" spans="2:12" ht="18.95" customHeight="1" x14ac:dyDescent="0.25">
      <c r="B655" s="75"/>
      <c r="C655" s="75"/>
      <c r="D655" s="75"/>
      <c r="E655" s="57"/>
      <c r="F655" s="57"/>
      <c r="G655" s="57"/>
      <c r="H655" s="57"/>
      <c r="I655" s="57"/>
      <c r="J655" s="57"/>
      <c r="K655" s="57"/>
      <c r="L655" s="57"/>
    </row>
    <row r="656" spans="2:12" ht="18.95" customHeight="1" x14ac:dyDescent="0.25">
      <c r="B656" s="75"/>
      <c r="C656" s="75"/>
      <c r="D656" s="75"/>
      <c r="E656" s="57"/>
      <c r="F656" s="57"/>
      <c r="G656" s="57"/>
      <c r="H656" s="57"/>
      <c r="I656" s="57"/>
      <c r="J656" s="57"/>
      <c r="K656" s="57"/>
      <c r="L656" s="57"/>
    </row>
    <row r="657" spans="2:12" ht="18.95" customHeight="1" x14ac:dyDescent="0.25">
      <c r="B657" s="75"/>
      <c r="C657" s="75"/>
      <c r="D657" s="75"/>
      <c r="E657" s="57"/>
      <c r="F657" s="57"/>
      <c r="G657" s="57"/>
      <c r="H657" s="57"/>
      <c r="I657" s="57"/>
      <c r="J657" s="57"/>
      <c r="K657" s="57"/>
      <c r="L657" s="57"/>
    </row>
    <row r="658" spans="2:12" ht="18.95" customHeight="1" x14ac:dyDescent="0.25">
      <c r="B658" s="75"/>
      <c r="C658" s="75"/>
      <c r="D658" s="75"/>
      <c r="E658" s="57"/>
      <c r="F658" s="57"/>
      <c r="G658" s="57"/>
      <c r="H658" s="57"/>
      <c r="I658" s="57"/>
      <c r="J658" s="57"/>
      <c r="K658" s="57"/>
      <c r="L658" s="57"/>
    </row>
    <row r="659" spans="2:12" ht="18.95" customHeight="1" x14ac:dyDescent="0.25">
      <c r="B659" s="75"/>
      <c r="C659" s="75"/>
      <c r="D659" s="75"/>
      <c r="E659" s="57"/>
      <c r="F659" s="57"/>
      <c r="G659" s="57"/>
      <c r="H659" s="57"/>
      <c r="I659" s="57"/>
      <c r="J659" s="57"/>
      <c r="K659" s="57"/>
      <c r="L659" s="57"/>
    </row>
    <row r="660" spans="2:12" ht="18.95" customHeight="1" x14ac:dyDescent="0.25">
      <c r="B660" s="75"/>
      <c r="C660" s="75"/>
      <c r="D660" s="75"/>
      <c r="E660" s="57"/>
      <c r="F660" s="57"/>
      <c r="G660" s="57"/>
      <c r="H660" s="57"/>
      <c r="I660" s="57"/>
      <c r="J660" s="57"/>
      <c r="K660" s="57"/>
      <c r="L660" s="57"/>
    </row>
    <row r="661" spans="2:12" ht="18.95" customHeight="1" x14ac:dyDescent="0.25">
      <c r="B661" s="75"/>
      <c r="C661" s="75"/>
      <c r="D661" s="75"/>
      <c r="E661" s="57"/>
      <c r="F661" s="57"/>
      <c r="G661" s="57"/>
      <c r="H661" s="57"/>
      <c r="I661" s="57"/>
      <c r="J661" s="57"/>
      <c r="K661" s="57"/>
      <c r="L661" s="57"/>
    </row>
    <row r="662" spans="2:12" ht="18.95" customHeight="1" x14ac:dyDescent="0.25">
      <c r="B662" s="75"/>
      <c r="C662" s="75"/>
      <c r="D662" s="75"/>
      <c r="E662" s="57"/>
      <c r="F662" s="57"/>
      <c r="G662" s="57"/>
      <c r="H662" s="57"/>
      <c r="I662" s="57"/>
      <c r="J662" s="57"/>
      <c r="K662" s="57"/>
      <c r="L662" s="57"/>
    </row>
    <row r="663" spans="2:12" ht="18.95" customHeight="1" x14ac:dyDescent="0.25">
      <c r="B663" s="75"/>
      <c r="C663" s="75"/>
      <c r="D663" s="75"/>
      <c r="E663" s="57"/>
      <c r="F663" s="57"/>
      <c r="G663" s="57"/>
      <c r="H663" s="57"/>
      <c r="I663" s="57"/>
      <c r="J663" s="57"/>
      <c r="K663" s="57"/>
      <c r="L663" s="57"/>
    </row>
    <row r="664" spans="2:12" ht="18.95" customHeight="1" x14ac:dyDescent="0.25">
      <c r="B664" s="75"/>
      <c r="C664" s="75"/>
      <c r="D664" s="75"/>
      <c r="E664" s="57"/>
      <c r="F664" s="57"/>
      <c r="G664" s="57"/>
      <c r="H664" s="57"/>
      <c r="I664" s="57"/>
      <c r="J664" s="57"/>
      <c r="K664" s="57"/>
      <c r="L664" s="57"/>
    </row>
    <row r="665" spans="2:12" ht="18.95" customHeight="1" x14ac:dyDescent="0.25">
      <c r="B665" s="75"/>
      <c r="C665" s="75"/>
      <c r="D665" s="75"/>
      <c r="E665" s="57"/>
      <c r="F665" s="57"/>
      <c r="G665" s="57"/>
      <c r="H665" s="57"/>
      <c r="I665" s="57"/>
      <c r="J665" s="57"/>
      <c r="K665" s="57"/>
      <c r="L665" s="57"/>
    </row>
    <row r="666" spans="2:12" ht="18.95" customHeight="1" x14ac:dyDescent="0.25">
      <c r="B666" s="75"/>
      <c r="C666" s="75"/>
      <c r="D666" s="75"/>
      <c r="E666" s="57"/>
      <c r="F666" s="57"/>
      <c r="G666" s="57"/>
      <c r="H666" s="57"/>
      <c r="I666" s="57"/>
      <c r="J666" s="57"/>
      <c r="K666" s="57"/>
      <c r="L666" s="57"/>
    </row>
    <row r="667" spans="2:12" ht="18.95" customHeight="1" x14ac:dyDescent="0.25">
      <c r="B667" s="75"/>
      <c r="C667" s="75"/>
      <c r="D667" s="75"/>
      <c r="E667" s="57"/>
      <c r="F667" s="57"/>
      <c r="G667" s="57"/>
      <c r="H667" s="57"/>
      <c r="I667" s="57"/>
      <c r="J667" s="57"/>
      <c r="K667" s="57"/>
      <c r="L667" s="57"/>
    </row>
    <row r="668" spans="2:12" ht="18.95" customHeight="1" x14ac:dyDescent="0.25">
      <c r="B668" s="75"/>
      <c r="C668" s="75"/>
      <c r="D668" s="75"/>
      <c r="E668" s="57"/>
      <c r="F668" s="57"/>
      <c r="G668" s="57"/>
      <c r="H668" s="57"/>
      <c r="I668" s="57"/>
      <c r="J668" s="57"/>
      <c r="K668" s="57"/>
      <c r="L668" s="57"/>
    </row>
    <row r="669" spans="2:12" ht="18.95" customHeight="1" x14ac:dyDescent="0.25">
      <c r="B669" s="75"/>
      <c r="C669" s="75"/>
      <c r="D669" s="75"/>
      <c r="E669" s="57"/>
      <c r="F669" s="57"/>
      <c r="G669" s="57"/>
      <c r="H669" s="57"/>
      <c r="I669" s="57"/>
      <c r="J669" s="57"/>
      <c r="K669" s="57"/>
      <c r="L669" s="57"/>
    </row>
    <row r="670" spans="2:12" ht="18.95" customHeight="1" x14ac:dyDescent="0.25">
      <c r="B670" s="75"/>
      <c r="C670" s="75"/>
      <c r="D670" s="75"/>
      <c r="E670" s="57"/>
      <c r="F670" s="57"/>
      <c r="G670" s="57"/>
      <c r="H670" s="57"/>
      <c r="I670" s="57"/>
      <c r="J670" s="57"/>
      <c r="K670" s="57"/>
      <c r="L670" s="57"/>
    </row>
    <row r="671" spans="2:12" ht="18.95" customHeight="1" x14ac:dyDescent="0.25">
      <c r="B671" s="75"/>
      <c r="C671" s="75"/>
      <c r="D671" s="75"/>
      <c r="E671" s="57"/>
      <c r="F671" s="57"/>
      <c r="G671" s="57"/>
      <c r="H671" s="57"/>
      <c r="I671" s="57"/>
      <c r="J671" s="57"/>
      <c r="K671" s="57"/>
      <c r="L671" s="57"/>
    </row>
    <row r="672" spans="2:12" ht="18.95" customHeight="1" x14ac:dyDescent="0.25">
      <c r="B672" s="75"/>
      <c r="C672" s="75"/>
      <c r="D672" s="75"/>
      <c r="E672" s="57"/>
      <c r="F672" s="57"/>
      <c r="G672" s="57"/>
      <c r="H672" s="57"/>
      <c r="I672" s="57"/>
      <c r="J672" s="57"/>
      <c r="K672" s="57"/>
      <c r="L672" s="57"/>
    </row>
    <row r="673" spans="2:12" ht="18.95" customHeight="1" x14ac:dyDescent="0.25">
      <c r="B673" s="75"/>
      <c r="C673" s="75"/>
      <c r="D673" s="75"/>
      <c r="E673" s="57"/>
      <c r="F673" s="57"/>
      <c r="G673" s="57"/>
      <c r="H673" s="57"/>
      <c r="I673" s="57"/>
      <c r="J673" s="57"/>
      <c r="K673" s="57"/>
      <c r="L673" s="57"/>
    </row>
    <row r="674" spans="2:12" ht="18.95" customHeight="1" x14ac:dyDescent="0.25">
      <c r="B674" s="75"/>
      <c r="C674" s="75"/>
      <c r="D674" s="75"/>
      <c r="E674" s="57"/>
      <c r="F674" s="57"/>
      <c r="G674" s="57"/>
      <c r="H674" s="57"/>
      <c r="I674" s="57"/>
      <c r="J674" s="57"/>
      <c r="K674" s="57"/>
      <c r="L674" s="57"/>
    </row>
    <row r="675" spans="2:12" ht="18.95" customHeight="1" x14ac:dyDescent="0.25">
      <c r="B675" s="75"/>
      <c r="C675" s="75"/>
      <c r="D675" s="75"/>
      <c r="E675" s="57"/>
      <c r="F675" s="57"/>
      <c r="G675" s="57"/>
      <c r="H675" s="57"/>
      <c r="I675" s="57"/>
      <c r="J675" s="57"/>
      <c r="K675" s="57"/>
      <c r="L675" s="57"/>
    </row>
    <row r="676" spans="2:12" ht="18.95" customHeight="1" x14ac:dyDescent="0.25">
      <c r="B676" s="75"/>
      <c r="C676" s="75"/>
      <c r="D676" s="75"/>
      <c r="E676" s="57"/>
      <c r="F676" s="57"/>
      <c r="G676" s="57"/>
      <c r="H676" s="57"/>
      <c r="I676" s="57"/>
      <c r="J676" s="57"/>
      <c r="K676" s="57"/>
      <c r="L676" s="57"/>
    </row>
    <row r="677" spans="2:12" ht="18.95" customHeight="1" x14ac:dyDescent="0.25">
      <c r="B677" s="75"/>
      <c r="C677" s="75"/>
      <c r="D677" s="75"/>
      <c r="E677" s="57"/>
      <c r="F677" s="57"/>
      <c r="G677" s="57"/>
      <c r="H677" s="57"/>
      <c r="I677" s="57"/>
      <c r="J677" s="57"/>
      <c r="K677" s="57"/>
      <c r="L677" s="57"/>
    </row>
    <row r="678" spans="2:12" ht="18.95" customHeight="1" x14ac:dyDescent="0.25">
      <c r="B678" s="75"/>
      <c r="C678" s="75"/>
      <c r="D678" s="75"/>
      <c r="E678" s="57"/>
      <c r="F678" s="57"/>
      <c r="G678" s="57"/>
      <c r="H678" s="57"/>
      <c r="I678" s="57"/>
      <c r="J678" s="57"/>
      <c r="K678" s="57"/>
      <c r="L678" s="57"/>
    </row>
    <row r="679" spans="2:12" ht="18.95" customHeight="1" x14ac:dyDescent="0.25">
      <c r="B679" s="75"/>
      <c r="C679" s="75"/>
      <c r="D679" s="75"/>
      <c r="E679" s="57"/>
      <c r="F679" s="57"/>
      <c r="G679" s="57"/>
      <c r="H679" s="57"/>
      <c r="I679" s="57"/>
      <c r="J679" s="57"/>
      <c r="K679" s="57"/>
      <c r="L679" s="57"/>
    </row>
    <row r="680" spans="2:12" ht="18.95" customHeight="1" x14ac:dyDescent="0.25">
      <c r="B680" s="75"/>
      <c r="C680" s="75"/>
      <c r="D680" s="75"/>
      <c r="E680" s="57"/>
      <c r="F680" s="57"/>
      <c r="G680" s="57"/>
      <c r="H680" s="57"/>
      <c r="I680" s="57"/>
      <c r="J680" s="57"/>
      <c r="K680" s="57"/>
      <c r="L680" s="57"/>
    </row>
    <row r="681" spans="2:12" ht="18.95" customHeight="1" x14ac:dyDescent="0.25">
      <c r="B681" s="75"/>
      <c r="C681" s="75"/>
      <c r="D681" s="75"/>
      <c r="E681" s="57"/>
      <c r="F681" s="57"/>
      <c r="G681" s="57"/>
      <c r="H681" s="57"/>
      <c r="I681" s="57"/>
      <c r="J681" s="57"/>
      <c r="K681" s="57"/>
      <c r="L681" s="57"/>
    </row>
    <row r="682" spans="2:12" ht="18.95" customHeight="1" x14ac:dyDescent="0.25">
      <c r="B682" s="75"/>
      <c r="C682" s="75"/>
      <c r="D682" s="75"/>
      <c r="E682" s="57"/>
      <c r="F682" s="57"/>
      <c r="G682" s="57"/>
      <c r="H682" s="57"/>
      <c r="I682" s="57"/>
      <c r="J682" s="57"/>
      <c r="K682" s="57"/>
      <c r="L682" s="57"/>
    </row>
    <row r="683" spans="2:12" ht="18.95" customHeight="1" x14ac:dyDescent="0.25">
      <c r="B683" s="75"/>
      <c r="C683" s="75"/>
      <c r="D683" s="75"/>
      <c r="E683" s="57"/>
      <c r="F683" s="57"/>
      <c r="G683" s="57"/>
      <c r="H683" s="57"/>
      <c r="I683" s="57"/>
      <c r="J683" s="57"/>
      <c r="K683" s="57"/>
      <c r="L683" s="57"/>
    </row>
    <row r="684" spans="2:12" ht="18.95" customHeight="1" x14ac:dyDescent="0.25">
      <c r="B684" s="75"/>
      <c r="C684" s="75"/>
      <c r="D684" s="75"/>
      <c r="E684" s="57"/>
      <c r="F684" s="57"/>
      <c r="G684" s="57"/>
      <c r="H684" s="57"/>
      <c r="I684" s="57"/>
      <c r="J684" s="57"/>
      <c r="K684" s="57"/>
      <c r="L684" s="57"/>
    </row>
    <row r="685" spans="2:12" ht="18.95" customHeight="1" x14ac:dyDescent="0.25">
      <c r="B685" s="75"/>
      <c r="C685" s="75"/>
      <c r="D685" s="75"/>
      <c r="E685" s="57"/>
      <c r="F685" s="57"/>
      <c r="G685" s="57"/>
      <c r="H685" s="57"/>
      <c r="I685" s="57"/>
      <c r="J685" s="57"/>
      <c r="K685" s="57"/>
      <c r="L685" s="57"/>
    </row>
    <row r="686" spans="2:12" ht="18.95" customHeight="1" x14ac:dyDescent="0.25">
      <c r="B686" s="75"/>
      <c r="C686" s="75"/>
      <c r="D686" s="75"/>
      <c r="E686" s="57"/>
      <c r="F686" s="57"/>
      <c r="G686" s="57"/>
      <c r="H686" s="57"/>
      <c r="I686" s="57"/>
      <c r="J686" s="57"/>
      <c r="K686" s="57"/>
      <c r="L686" s="57"/>
    </row>
    <row r="687" spans="2:12" ht="18.95" customHeight="1" x14ac:dyDescent="0.25">
      <c r="B687" s="75"/>
      <c r="C687" s="75"/>
      <c r="D687" s="75"/>
      <c r="E687" s="57"/>
      <c r="F687" s="57"/>
      <c r="G687" s="57"/>
      <c r="H687" s="57"/>
      <c r="I687" s="57"/>
      <c r="J687" s="57"/>
      <c r="K687" s="57"/>
      <c r="L687" s="57"/>
    </row>
    <row r="688" spans="2:12" ht="18.95" customHeight="1" x14ac:dyDescent="0.25">
      <c r="B688" s="75"/>
      <c r="C688" s="75"/>
      <c r="D688" s="75"/>
      <c r="E688" s="57"/>
      <c r="F688" s="57"/>
      <c r="G688" s="57"/>
      <c r="H688" s="57"/>
      <c r="I688" s="57"/>
      <c r="J688" s="57"/>
      <c r="K688" s="57"/>
      <c r="L688" s="57"/>
    </row>
    <row r="689" spans="2:12" ht="18.95" customHeight="1" x14ac:dyDescent="0.25">
      <c r="B689" s="75"/>
      <c r="C689" s="75"/>
      <c r="D689" s="75"/>
      <c r="E689" s="57"/>
      <c r="F689" s="57"/>
      <c r="G689" s="57"/>
      <c r="H689" s="57"/>
      <c r="I689" s="57"/>
      <c r="J689" s="57"/>
      <c r="K689" s="57"/>
      <c r="L689" s="57"/>
    </row>
    <row r="690" spans="2:12" ht="18.95" customHeight="1" x14ac:dyDescent="0.25">
      <c r="B690" s="75"/>
      <c r="C690" s="75"/>
      <c r="D690" s="75"/>
      <c r="E690" s="57"/>
      <c r="F690" s="57"/>
      <c r="G690" s="57"/>
      <c r="H690" s="57"/>
      <c r="I690" s="57"/>
      <c r="J690" s="57"/>
      <c r="K690" s="57"/>
      <c r="L690" s="57"/>
    </row>
    <row r="691" spans="2:12" ht="18.95" customHeight="1" x14ac:dyDescent="0.25">
      <c r="B691" s="75"/>
      <c r="C691" s="75"/>
      <c r="D691" s="75"/>
      <c r="E691" s="57"/>
      <c r="F691" s="57"/>
      <c r="G691" s="57"/>
      <c r="H691" s="57"/>
      <c r="I691" s="57"/>
      <c r="J691" s="57"/>
      <c r="K691" s="57"/>
      <c r="L691" s="57"/>
    </row>
    <row r="692" spans="2:12" ht="18.95" customHeight="1" x14ac:dyDescent="0.25">
      <c r="B692" s="75"/>
      <c r="C692" s="75"/>
      <c r="D692" s="75"/>
      <c r="E692" s="57"/>
      <c r="F692" s="57"/>
      <c r="G692" s="57"/>
      <c r="H692" s="57"/>
      <c r="I692" s="57"/>
      <c r="J692" s="57"/>
      <c r="K692" s="57"/>
      <c r="L692" s="57"/>
    </row>
    <row r="693" spans="2:12" ht="18.95" customHeight="1" x14ac:dyDescent="0.25">
      <c r="B693" s="75"/>
      <c r="C693" s="75"/>
      <c r="D693" s="75"/>
      <c r="E693" s="57"/>
      <c r="F693" s="57"/>
      <c r="G693" s="57"/>
      <c r="H693" s="57"/>
      <c r="I693" s="57"/>
      <c r="J693" s="57"/>
      <c r="K693" s="57"/>
      <c r="L693" s="57"/>
    </row>
    <row r="694" spans="2:12" ht="18.95" customHeight="1" x14ac:dyDescent="0.25">
      <c r="B694" s="75"/>
      <c r="C694" s="75"/>
      <c r="D694" s="75"/>
      <c r="E694" s="57"/>
      <c r="F694" s="57"/>
      <c r="G694" s="57"/>
      <c r="H694" s="57"/>
      <c r="I694" s="57"/>
      <c r="J694" s="57"/>
      <c r="K694" s="57"/>
      <c r="L694" s="57"/>
    </row>
    <row r="695" spans="2:12" ht="18.95" customHeight="1" x14ac:dyDescent="0.25">
      <c r="B695" s="75"/>
      <c r="C695" s="75"/>
      <c r="D695" s="75"/>
      <c r="E695" s="57"/>
      <c r="F695" s="57"/>
      <c r="G695" s="57"/>
      <c r="H695" s="57"/>
      <c r="I695" s="57"/>
      <c r="J695" s="57"/>
      <c r="K695" s="57"/>
      <c r="L695" s="57"/>
    </row>
    <row r="696" spans="2:12" ht="18.95" customHeight="1" x14ac:dyDescent="0.25">
      <c r="B696" s="75"/>
      <c r="C696" s="75"/>
      <c r="D696" s="75"/>
      <c r="E696" s="57"/>
      <c r="F696" s="57"/>
      <c r="G696" s="57"/>
      <c r="H696" s="57"/>
      <c r="I696" s="57"/>
      <c r="J696" s="57"/>
      <c r="K696" s="57"/>
      <c r="L696" s="57"/>
    </row>
    <row r="697" spans="2:12" ht="18.95" customHeight="1" x14ac:dyDescent="0.25">
      <c r="B697" s="75"/>
      <c r="C697" s="75"/>
      <c r="D697" s="75"/>
      <c r="E697" s="57"/>
      <c r="F697" s="57"/>
      <c r="G697" s="57"/>
      <c r="H697" s="57"/>
      <c r="I697" s="57"/>
      <c r="J697" s="57"/>
      <c r="K697" s="57"/>
      <c r="L697" s="57"/>
    </row>
    <row r="698" spans="2:12" ht="18.95" customHeight="1" x14ac:dyDescent="0.25">
      <c r="B698" s="75"/>
      <c r="C698" s="75"/>
      <c r="D698" s="75"/>
      <c r="E698" s="57"/>
      <c r="F698" s="57"/>
      <c r="G698" s="57"/>
      <c r="H698" s="57"/>
      <c r="I698" s="57"/>
      <c r="J698" s="57"/>
      <c r="K698" s="57"/>
      <c r="L698" s="57"/>
    </row>
    <row r="699" spans="2:12" ht="18.95" customHeight="1" x14ac:dyDescent="0.25">
      <c r="B699" s="75"/>
      <c r="C699" s="75"/>
      <c r="D699" s="75"/>
      <c r="E699" s="57"/>
      <c r="F699" s="57"/>
      <c r="G699" s="57"/>
      <c r="H699" s="57"/>
      <c r="I699" s="57"/>
      <c r="J699" s="57"/>
      <c r="K699" s="57"/>
      <c r="L699" s="57"/>
    </row>
    <row r="700" spans="2:12" ht="18.95" customHeight="1" x14ac:dyDescent="0.25">
      <c r="B700" s="75"/>
      <c r="C700" s="75"/>
      <c r="D700" s="75"/>
      <c r="E700" s="57"/>
      <c r="F700" s="57"/>
      <c r="G700" s="57"/>
      <c r="H700" s="57"/>
      <c r="I700" s="57"/>
      <c r="J700" s="57"/>
      <c r="K700" s="57"/>
      <c r="L700" s="57"/>
    </row>
    <row r="701" spans="2:12" ht="18.95" customHeight="1" x14ac:dyDescent="0.25">
      <c r="B701" s="75"/>
      <c r="C701" s="75"/>
      <c r="D701" s="75"/>
      <c r="E701" s="57"/>
      <c r="F701" s="57"/>
      <c r="G701" s="57"/>
      <c r="H701" s="57"/>
      <c r="I701" s="57"/>
      <c r="J701" s="57"/>
      <c r="K701" s="57"/>
      <c r="L701" s="57"/>
    </row>
    <row r="702" spans="2:12" ht="18.95" customHeight="1" x14ac:dyDescent="0.25">
      <c r="B702" s="75"/>
      <c r="C702" s="75"/>
      <c r="D702" s="75"/>
      <c r="E702" s="57"/>
      <c r="F702" s="57"/>
      <c r="G702" s="57"/>
      <c r="H702" s="57"/>
      <c r="I702" s="57"/>
      <c r="J702" s="57"/>
      <c r="K702" s="57"/>
      <c r="L702" s="57"/>
    </row>
    <row r="703" spans="2:12" ht="18.95" customHeight="1" x14ac:dyDescent="0.25">
      <c r="B703" s="75"/>
      <c r="C703" s="75"/>
      <c r="D703" s="75"/>
      <c r="E703" s="57"/>
      <c r="F703" s="57"/>
      <c r="G703" s="57"/>
      <c r="H703" s="57"/>
      <c r="I703" s="57"/>
      <c r="J703" s="57"/>
      <c r="K703" s="57"/>
      <c r="L703" s="57"/>
    </row>
    <row r="704" spans="2:12" ht="18.95" customHeight="1" x14ac:dyDescent="0.25">
      <c r="B704" s="75"/>
      <c r="C704" s="75"/>
      <c r="D704" s="75"/>
      <c r="E704" s="57"/>
      <c r="F704" s="57"/>
      <c r="G704" s="57"/>
      <c r="H704" s="57"/>
      <c r="I704" s="57"/>
      <c r="J704" s="57"/>
      <c r="K704" s="57"/>
      <c r="L704" s="57"/>
    </row>
    <row r="705" spans="2:12" ht="18.95" customHeight="1" x14ac:dyDescent="0.25">
      <c r="B705" s="75"/>
      <c r="C705" s="75"/>
      <c r="D705" s="75"/>
      <c r="E705" s="57"/>
      <c r="F705" s="57"/>
      <c r="G705" s="57"/>
      <c r="H705" s="57"/>
      <c r="I705" s="57"/>
      <c r="J705" s="57"/>
      <c r="K705" s="57"/>
      <c r="L705" s="57"/>
    </row>
    <row r="706" spans="2:12" ht="18.95" customHeight="1" x14ac:dyDescent="0.25">
      <c r="B706" s="75"/>
      <c r="C706" s="75"/>
      <c r="D706" s="75"/>
      <c r="E706" s="57"/>
      <c r="F706" s="57"/>
      <c r="G706" s="57"/>
      <c r="H706" s="57"/>
      <c r="I706" s="57"/>
      <c r="J706" s="57"/>
      <c r="K706" s="57"/>
      <c r="L706" s="57"/>
    </row>
    <row r="707" spans="2:12" ht="18.95" customHeight="1" x14ac:dyDescent="0.25">
      <c r="B707" s="75"/>
      <c r="C707" s="75"/>
      <c r="D707" s="75"/>
      <c r="E707" s="57"/>
      <c r="F707" s="57"/>
      <c r="G707" s="57"/>
      <c r="H707" s="57"/>
      <c r="I707" s="57"/>
      <c r="J707" s="57"/>
      <c r="K707" s="57"/>
      <c r="L707" s="57"/>
    </row>
    <row r="708" spans="2:12" ht="18.95" customHeight="1" x14ac:dyDescent="0.25">
      <c r="B708" s="75"/>
      <c r="C708" s="75"/>
      <c r="D708" s="75"/>
      <c r="E708" s="57"/>
      <c r="F708" s="57"/>
      <c r="G708" s="57"/>
      <c r="H708" s="57"/>
      <c r="I708" s="57"/>
      <c r="J708" s="57"/>
      <c r="K708" s="57"/>
      <c r="L708" s="57"/>
    </row>
    <row r="709" spans="2:12" ht="18.95" customHeight="1" x14ac:dyDescent="0.25">
      <c r="B709" s="75"/>
      <c r="C709" s="75"/>
      <c r="D709" s="75"/>
      <c r="E709" s="57"/>
      <c r="F709" s="57"/>
      <c r="G709" s="57"/>
      <c r="H709" s="57"/>
      <c r="I709" s="57"/>
      <c r="J709" s="57"/>
      <c r="K709" s="57"/>
      <c r="L709" s="57"/>
    </row>
    <row r="710" spans="2:12" ht="18.95" customHeight="1" x14ac:dyDescent="0.25">
      <c r="B710" s="75"/>
      <c r="C710" s="75"/>
      <c r="D710" s="75"/>
      <c r="E710" s="57"/>
      <c r="F710" s="57"/>
      <c r="G710" s="57"/>
      <c r="H710" s="57"/>
      <c r="I710" s="57"/>
      <c r="J710" s="57"/>
      <c r="K710" s="57"/>
      <c r="L710" s="57"/>
    </row>
    <row r="711" spans="2:12" ht="18.95" customHeight="1" x14ac:dyDescent="0.25">
      <c r="B711" s="75"/>
      <c r="C711" s="75"/>
      <c r="D711" s="75"/>
      <c r="E711" s="57"/>
      <c r="F711" s="57"/>
      <c r="G711" s="57"/>
      <c r="H711" s="57"/>
      <c r="I711" s="57"/>
      <c r="J711" s="57"/>
      <c r="K711" s="57"/>
      <c r="L711" s="57"/>
    </row>
    <row r="712" spans="2:12" ht="18.95" customHeight="1" x14ac:dyDescent="0.25">
      <c r="B712" s="75"/>
      <c r="C712" s="75"/>
      <c r="D712" s="75"/>
      <c r="E712" s="57"/>
      <c r="F712" s="57"/>
      <c r="G712" s="57"/>
      <c r="H712" s="57"/>
      <c r="I712" s="57"/>
      <c r="J712" s="57"/>
      <c r="K712" s="57"/>
      <c r="L712" s="57"/>
    </row>
    <row r="713" spans="2:12" ht="18.95" customHeight="1" x14ac:dyDescent="0.25">
      <c r="B713" s="75"/>
      <c r="C713" s="75"/>
      <c r="D713" s="75"/>
      <c r="E713" s="57"/>
      <c r="F713" s="57"/>
      <c r="G713" s="57"/>
      <c r="H713" s="57"/>
      <c r="I713" s="57"/>
      <c r="J713" s="57"/>
      <c r="K713" s="57"/>
      <c r="L713" s="57"/>
    </row>
    <row r="714" spans="2:12" ht="18.95" customHeight="1" x14ac:dyDescent="0.25">
      <c r="B714" s="75"/>
      <c r="C714" s="75"/>
      <c r="D714" s="75"/>
      <c r="E714" s="57"/>
      <c r="F714" s="57"/>
      <c r="G714" s="57"/>
      <c r="H714" s="57"/>
      <c r="I714" s="57"/>
      <c r="J714" s="57"/>
      <c r="K714" s="57"/>
      <c r="L714" s="57"/>
    </row>
    <row r="715" spans="2:12" ht="18.95" customHeight="1" x14ac:dyDescent="0.25">
      <c r="B715" s="75"/>
      <c r="C715" s="75"/>
      <c r="D715" s="75"/>
      <c r="E715" s="57"/>
      <c r="F715" s="57"/>
      <c r="G715" s="57"/>
      <c r="H715" s="57"/>
      <c r="I715" s="57"/>
      <c r="J715" s="57"/>
      <c r="K715" s="57"/>
      <c r="L715" s="57"/>
    </row>
    <row r="716" spans="2:12" ht="18.95" customHeight="1" x14ac:dyDescent="0.25">
      <c r="B716" s="75"/>
      <c r="C716" s="75"/>
      <c r="D716" s="75"/>
      <c r="E716" s="57"/>
      <c r="F716" s="57"/>
      <c r="G716" s="57"/>
      <c r="H716" s="57"/>
      <c r="I716" s="57"/>
      <c r="J716" s="57"/>
      <c r="K716" s="57"/>
      <c r="L716" s="57"/>
    </row>
    <row r="717" spans="2:12" ht="18.95" customHeight="1" x14ac:dyDescent="0.25">
      <c r="B717" s="75"/>
      <c r="C717" s="75"/>
      <c r="D717" s="75"/>
      <c r="E717" s="57"/>
      <c r="F717" s="57"/>
      <c r="G717" s="57"/>
      <c r="H717" s="57"/>
      <c r="I717" s="57"/>
      <c r="J717" s="57"/>
      <c r="K717" s="57"/>
      <c r="L717" s="57"/>
    </row>
    <row r="718" spans="2:12" ht="18.95" customHeight="1" x14ac:dyDescent="0.25">
      <c r="B718" s="75"/>
      <c r="C718" s="75"/>
      <c r="D718" s="75"/>
      <c r="E718" s="57"/>
      <c r="F718" s="57"/>
      <c r="G718" s="57"/>
      <c r="H718" s="57"/>
      <c r="I718" s="57"/>
      <c r="J718" s="57"/>
      <c r="K718" s="57"/>
      <c r="L718" s="57"/>
    </row>
    <row r="719" spans="2:12" ht="18.95" customHeight="1" x14ac:dyDescent="0.25">
      <c r="B719" s="75"/>
      <c r="C719" s="75"/>
      <c r="D719" s="75"/>
      <c r="E719" s="57"/>
      <c r="F719" s="57"/>
      <c r="G719" s="57"/>
      <c r="H719" s="57"/>
      <c r="I719" s="57"/>
      <c r="J719" s="57"/>
      <c r="K719" s="57"/>
      <c r="L719" s="57"/>
    </row>
    <row r="720" spans="2:12" ht="18.95" customHeight="1" x14ac:dyDescent="0.25">
      <c r="B720" s="75"/>
      <c r="C720" s="75"/>
      <c r="D720" s="75"/>
      <c r="E720" s="57"/>
      <c r="F720" s="57"/>
      <c r="G720" s="57"/>
      <c r="H720" s="57"/>
      <c r="I720" s="57"/>
      <c r="J720" s="57"/>
      <c r="K720" s="57"/>
      <c r="L720" s="57"/>
    </row>
    <row r="721" spans="2:12" ht="18.95" customHeight="1" x14ac:dyDescent="0.25">
      <c r="B721" s="75"/>
      <c r="C721" s="75"/>
      <c r="D721" s="75"/>
      <c r="E721" s="57"/>
      <c r="F721" s="57"/>
      <c r="G721" s="57"/>
      <c r="H721" s="57"/>
      <c r="I721" s="57"/>
      <c r="J721" s="57"/>
      <c r="K721" s="57"/>
      <c r="L721" s="57"/>
    </row>
    <row r="722" spans="2:12" ht="18.95" customHeight="1" x14ac:dyDescent="0.25">
      <c r="B722" s="75"/>
      <c r="C722" s="75"/>
      <c r="D722" s="75"/>
      <c r="E722" s="57"/>
      <c r="F722" s="57"/>
      <c r="G722" s="57"/>
      <c r="H722" s="57"/>
      <c r="I722" s="57"/>
      <c r="J722" s="57"/>
      <c r="K722" s="57"/>
      <c r="L722" s="57"/>
    </row>
    <row r="723" spans="2:12" ht="18.95" customHeight="1" x14ac:dyDescent="0.25">
      <c r="B723" s="75"/>
      <c r="C723" s="75"/>
      <c r="D723" s="75"/>
      <c r="E723" s="57"/>
      <c r="F723" s="57"/>
      <c r="G723" s="57"/>
      <c r="H723" s="57"/>
      <c r="I723" s="57"/>
      <c r="J723" s="57"/>
      <c r="K723" s="57"/>
      <c r="L723" s="57"/>
    </row>
    <row r="724" spans="2:12" ht="18.95" customHeight="1" x14ac:dyDescent="0.25">
      <c r="B724" s="75"/>
      <c r="C724" s="75"/>
      <c r="D724" s="75"/>
      <c r="E724" s="57"/>
      <c r="F724" s="57"/>
      <c r="G724" s="57"/>
      <c r="H724" s="57"/>
      <c r="I724" s="57"/>
      <c r="J724" s="57"/>
      <c r="K724" s="57"/>
      <c r="L724" s="57"/>
    </row>
    <row r="725" spans="2:12" ht="18.95" customHeight="1" x14ac:dyDescent="0.25">
      <c r="B725" s="75"/>
      <c r="C725" s="75"/>
      <c r="D725" s="75"/>
      <c r="E725" s="57"/>
      <c r="F725" s="57"/>
      <c r="G725" s="57"/>
      <c r="H725" s="57"/>
      <c r="I725" s="57"/>
      <c r="J725" s="57"/>
      <c r="K725" s="57"/>
      <c r="L725" s="57"/>
    </row>
    <row r="726" spans="2:12" ht="18.95" customHeight="1" x14ac:dyDescent="0.25">
      <c r="B726" s="75"/>
      <c r="C726" s="75"/>
      <c r="D726" s="75"/>
      <c r="E726" s="57"/>
      <c r="F726" s="57"/>
      <c r="G726" s="57"/>
      <c r="H726" s="57"/>
      <c r="I726" s="57"/>
      <c r="J726" s="57"/>
      <c r="K726" s="57"/>
      <c r="L726" s="57"/>
    </row>
    <row r="727" spans="2:12" ht="18.95" customHeight="1" x14ac:dyDescent="0.25">
      <c r="B727" s="75"/>
      <c r="C727" s="75"/>
      <c r="D727" s="75"/>
      <c r="E727" s="57"/>
      <c r="F727" s="57"/>
      <c r="G727" s="57"/>
      <c r="H727" s="57"/>
      <c r="I727" s="57"/>
      <c r="J727" s="57"/>
      <c r="K727" s="57"/>
      <c r="L727" s="57"/>
    </row>
    <row r="728" spans="2:12" ht="18.95" customHeight="1" x14ac:dyDescent="0.25">
      <c r="B728" s="75"/>
      <c r="C728" s="75"/>
      <c r="D728" s="75"/>
      <c r="E728" s="57"/>
      <c r="F728" s="57"/>
      <c r="G728" s="57"/>
      <c r="H728" s="57"/>
      <c r="I728" s="57"/>
      <c r="J728" s="57"/>
      <c r="K728" s="57"/>
      <c r="L728" s="57"/>
    </row>
    <row r="729" spans="2:12" ht="18.95" customHeight="1" x14ac:dyDescent="0.25">
      <c r="B729" s="75"/>
      <c r="C729" s="75"/>
      <c r="D729" s="75"/>
      <c r="E729" s="57"/>
      <c r="F729" s="57"/>
      <c r="G729" s="57"/>
      <c r="H729" s="57"/>
      <c r="I729" s="57"/>
      <c r="J729" s="57"/>
      <c r="K729" s="57"/>
      <c r="L729" s="57"/>
    </row>
    <row r="730" spans="2:12" ht="18.95" customHeight="1" x14ac:dyDescent="0.25">
      <c r="B730" s="75"/>
      <c r="C730" s="75"/>
      <c r="D730" s="75"/>
      <c r="E730" s="57"/>
      <c r="F730" s="57"/>
      <c r="G730" s="57"/>
      <c r="H730" s="57"/>
      <c r="I730" s="57"/>
      <c r="J730" s="57"/>
      <c r="K730" s="57"/>
      <c r="L730" s="57"/>
    </row>
    <row r="731" spans="2:12" ht="18.95" customHeight="1" x14ac:dyDescent="0.25">
      <c r="B731" s="75"/>
      <c r="C731" s="75"/>
      <c r="D731" s="75"/>
      <c r="E731" s="57"/>
      <c r="F731" s="57"/>
      <c r="G731" s="57"/>
      <c r="H731" s="57"/>
      <c r="I731" s="57"/>
      <c r="J731" s="57"/>
      <c r="K731" s="57"/>
      <c r="L731" s="57"/>
    </row>
    <row r="732" spans="2:12" ht="18.95" customHeight="1" x14ac:dyDescent="0.25">
      <c r="B732" s="75"/>
      <c r="C732" s="75"/>
      <c r="D732" s="75"/>
      <c r="E732" s="57"/>
      <c r="F732" s="57"/>
      <c r="G732" s="57"/>
      <c r="H732" s="57"/>
      <c r="I732" s="57"/>
      <c r="J732" s="57"/>
      <c r="K732" s="57"/>
      <c r="L732" s="57"/>
    </row>
    <row r="733" spans="2:12" ht="18.95" customHeight="1" x14ac:dyDescent="0.25">
      <c r="B733" s="75"/>
      <c r="C733" s="75"/>
      <c r="D733" s="75"/>
      <c r="E733" s="57"/>
      <c r="F733" s="57"/>
      <c r="G733" s="57"/>
      <c r="H733" s="57"/>
      <c r="I733" s="57"/>
      <c r="J733" s="57"/>
      <c r="K733" s="57"/>
      <c r="L733" s="57"/>
    </row>
    <row r="734" spans="2:12" ht="18.95" customHeight="1" x14ac:dyDescent="0.25">
      <c r="B734" s="75"/>
      <c r="C734" s="75"/>
      <c r="D734" s="75"/>
      <c r="E734" s="57"/>
      <c r="F734" s="57"/>
      <c r="G734" s="57"/>
      <c r="H734" s="57"/>
      <c r="I734" s="57"/>
      <c r="J734" s="57"/>
      <c r="K734" s="57"/>
      <c r="L734" s="57"/>
    </row>
    <row r="735" spans="2:12" ht="18.95" customHeight="1" x14ac:dyDescent="0.25">
      <c r="B735" s="75"/>
      <c r="C735" s="75"/>
      <c r="D735" s="75"/>
      <c r="E735" s="57"/>
      <c r="F735" s="57"/>
      <c r="G735" s="57"/>
      <c r="H735" s="57"/>
      <c r="I735" s="57"/>
      <c r="J735" s="57"/>
      <c r="K735" s="57"/>
      <c r="L735" s="57"/>
    </row>
    <row r="736" spans="2:12" ht="18.95" customHeight="1" x14ac:dyDescent="0.25">
      <c r="B736" s="75"/>
      <c r="C736" s="75"/>
      <c r="D736" s="75"/>
      <c r="E736" s="57"/>
      <c r="F736" s="57"/>
      <c r="G736" s="57"/>
      <c r="H736" s="57"/>
      <c r="I736" s="57"/>
      <c r="J736" s="57"/>
      <c r="K736" s="57"/>
      <c r="L736" s="57"/>
    </row>
    <row r="737" spans="2:12" ht="18.95" customHeight="1" x14ac:dyDescent="0.25">
      <c r="B737" s="75"/>
      <c r="C737" s="75"/>
      <c r="D737" s="75"/>
      <c r="E737" s="57"/>
      <c r="F737" s="57"/>
      <c r="G737" s="57"/>
      <c r="H737" s="57"/>
      <c r="I737" s="57"/>
      <c r="J737" s="57"/>
      <c r="K737" s="57"/>
      <c r="L737" s="57"/>
    </row>
    <row r="738" spans="2:12" ht="18.95" customHeight="1" x14ac:dyDescent="0.25">
      <c r="B738" s="75"/>
      <c r="C738" s="75"/>
      <c r="D738" s="75"/>
      <c r="E738" s="57"/>
      <c r="F738" s="57"/>
      <c r="G738" s="57"/>
      <c r="H738" s="57"/>
      <c r="I738" s="57"/>
      <c r="J738" s="57"/>
      <c r="K738" s="57"/>
      <c r="L738" s="57"/>
    </row>
    <row r="739" spans="2:12" ht="18.95" customHeight="1" x14ac:dyDescent="0.25">
      <c r="B739" s="75"/>
      <c r="C739" s="75"/>
      <c r="D739" s="75"/>
      <c r="E739" s="57"/>
      <c r="F739" s="57"/>
      <c r="G739" s="57"/>
      <c r="H739" s="57"/>
      <c r="I739" s="57"/>
      <c r="J739" s="57"/>
      <c r="K739" s="57"/>
      <c r="L739" s="57"/>
    </row>
    <row r="740" spans="2:12" ht="18.95" customHeight="1" x14ac:dyDescent="0.25">
      <c r="B740" s="75"/>
      <c r="C740" s="75"/>
      <c r="D740" s="75"/>
      <c r="E740" s="57"/>
      <c r="F740" s="57"/>
      <c r="G740" s="57"/>
      <c r="H740" s="57"/>
      <c r="I740" s="57"/>
      <c r="J740" s="57"/>
      <c r="K740" s="57"/>
      <c r="L740" s="57"/>
    </row>
    <row r="741" spans="2:12" ht="18.95" customHeight="1" x14ac:dyDescent="0.25">
      <c r="B741" s="75"/>
      <c r="C741" s="75"/>
      <c r="D741" s="75"/>
      <c r="E741" s="57"/>
      <c r="F741" s="57"/>
      <c r="G741" s="57"/>
      <c r="H741" s="57"/>
      <c r="I741" s="57"/>
      <c r="J741" s="57"/>
      <c r="K741" s="57"/>
      <c r="L741" s="57"/>
    </row>
    <row r="742" spans="2:12" ht="18.95" customHeight="1" x14ac:dyDescent="0.25">
      <c r="B742" s="75"/>
      <c r="C742" s="75"/>
      <c r="D742" s="75"/>
      <c r="E742" s="57"/>
      <c r="F742" s="57"/>
      <c r="G742" s="57"/>
      <c r="H742" s="57"/>
      <c r="I742" s="57"/>
      <c r="J742" s="57"/>
      <c r="K742" s="57"/>
      <c r="L742" s="57"/>
    </row>
    <row r="743" spans="2:12" ht="18.95" customHeight="1" x14ac:dyDescent="0.25">
      <c r="B743" s="75"/>
      <c r="C743" s="75"/>
      <c r="D743" s="75"/>
      <c r="E743" s="57"/>
      <c r="F743" s="57"/>
      <c r="G743" s="57"/>
      <c r="H743" s="57"/>
      <c r="I743" s="57"/>
      <c r="J743" s="57"/>
      <c r="K743" s="57"/>
      <c r="L743" s="57"/>
    </row>
    <row r="744" spans="2:12" ht="18.95" customHeight="1" x14ac:dyDescent="0.25">
      <c r="B744" s="75"/>
      <c r="C744" s="75"/>
      <c r="D744" s="75"/>
      <c r="E744" s="57"/>
      <c r="F744" s="57"/>
      <c r="G744" s="57"/>
      <c r="H744" s="57"/>
      <c r="I744" s="57"/>
      <c r="J744" s="57"/>
      <c r="K744" s="57"/>
      <c r="L744" s="57"/>
    </row>
    <row r="745" spans="2:12" ht="18.95" customHeight="1" x14ac:dyDescent="0.25">
      <c r="B745" s="75"/>
      <c r="C745" s="75"/>
      <c r="D745" s="75"/>
      <c r="E745" s="57"/>
      <c r="F745" s="57"/>
      <c r="G745" s="57"/>
      <c r="H745" s="57"/>
      <c r="I745" s="57"/>
      <c r="J745" s="57"/>
      <c r="K745" s="57"/>
      <c r="L745" s="57"/>
    </row>
    <row r="746" spans="2:12" ht="18.95" customHeight="1" x14ac:dyDescent="0.25">
      <c r="B746" s="75"/>
      <c r="C746" s="75"/>
      <c r="D746" s="75"/>
      <c r="E746" s="57"/>
      <c r="F746" s="57"/>
      <c r="G746" s="57"/>
      <c r="H746" s="57"/>
      <c r="I746" s="57"/>
      <c r="J746" s="57"/>
      <c r="K746" s="57"/>
      <c r="L746" s="57"/>
    </row>
    <row r="747" spans="2:12" ht="18.95" customHeight="1" x14ac:dyDescent="0.25">
      <c r="B747" s="75"/>
      <c r="C747" s="75"/>
      <c r="D747" s="75"/>
      <c r="E747" s="57"/>
      <c r="F747" s="57"/>
      <c r="G747" s="57"/>
      <c r="H747" s="57"/>
      <c r="I747" s="57"/>
      <c r="J747" s="57"/>
      <c r="K747" s="57"/>
      <c r="L747" s="57"/>
    </row>
    <row r="748" spans="2:12" ht="18.95" customHeight="1" x14ac:dyDescent="0.25">
      <c r="B748" s="75"/>
      <c r="C748" s="75"/>
      <c r="D748" s="75"/>
      <c r="E748" s="57"/>
      <c r="F748" s="57"/>
      <c r="G748" s="57"/>
      <c r="H748" s="57"/>
      <c r="I748" s="57"/>
      <c r="J748" s="57"/>
      <c r="K748" s="57"/>
      <c r="L748" s="57"/>
    </row>
    <row r="749" spans="2:12" ht="18.95" customHeight="1" x14ac:dyDescent="0.25">
      <c r="B749" s="75"/>
      <c r="C749" s="75"/>
      <c r="D749" s="75"/>
      <c r="E749" s="57"/>
      <c r="F749" s="57"/>
      <c r="G749" s="57"/>
      <c r="H749" s="57"/>
      <c r="I749" s="57"/>
      <c r="J749" s="57"/>
      <c r="K749" s="57"/>
      <c r="L749" s="57"/>
    </row>
    <row r="750" spans="2:12" ht="18.95" customHeight="1" x14ac:dyDescent="0.25">
      <c r="B750" s="75"/>
      <c r="C750" s="75"/>
      <c r="D750" s="75"/>
      <c r="E750" s="57"/>
      <c r="F750" s="57"/>
      <c r="G750" s="57"/>
      <c r="H750" s="57"/>
      <c r="I750" s="57"/>
      <c r="J750" s="57"/>
      <c r="K750" s="57"/>
      <c r="L750" s="57"/>
    </row>
    <row r="751" spans="2:12" ht="18.95" customHeight="1" x14ac:dyDescent="0.25">
      <c r="B751" s="75"/>
      <c r="C751" s="75"/>
      <c r="D751" s="75"/>
      <c r="E751" s="57"/>
      <c r="F751" s="57"/>
      <c r="G751" s="57"/>
      <c r="H751" s="57"/>
      <c r="I751" s="57"/>
      <c r="J751" s="57"/>
      <c r="K751" s="57"/>
      <c r="L751" s="57"/>
    </row>
    <row r="752" spans="2:12" ht="18.95" customHeight="1" x14ac:dyDescent="0.25">
      <c r="B752" s="75"/>
      <c r="C752" s="75"/>
      <c r="D752" s="75"/>
      <c r="E752" s="57"/>
      <c r="F752" s="57"/>
      <c r="G752" s="57"/>
      <c r="H752" s="57"/>
      <c r="I752" s="57"/>
      <c r="J752" s="57"/>
      <c r="K752" s="57"/>
      <c r="L752" s="57"/>
    </row>
    <row r="753" spans="2:12" ht="18.95" customHeight="1" x14ac:dyDescent="0.25">
      <c r="B753" s="75"/>
      <c r="C753" s="75"/>
      <c r="D753" s="75"/>
      <c r="E753" s="57"/>
      <c r="F753" s="57"/>
      <c r="G753" s="57"/>
      <c r="H753" s="57"/>
      <c r="I753" s="57"/>
      <c r="J753" s="57"/>
      <c r="K753" s="57"/>
      <c r="L753" s="57"/>
    </row>
    <row r="754" spans="2:12" ht="18.95" customHeight="1" x14ac:dyDescent="0.25">
      <c r="B754" s="75"/>
      <c r="C754" s="75"/>
      <c r="D754" s="75"/>
      <c r="E754" s="57"/>
      <c r="F754" s="57"/>
      <c r="G754" s="57"/>
      <c r="H754" s="57"/>
      <c r="I754" s="57"/>
      <c r="J754" s="57"/>
      <c r="K754" s="57"/>
      <c r="L754" s="57"/>
    </row>
    <row r="755" spans="2:12" ht="18.95" customHeight="1" x14ac:dyDescent="0.25">
      <c r="B755" s="75"/>
      <c r="C755" s="75"/>
      <c r="D755" s="75"/>
      <c r="E755" s="57"/>
      <c r="F755" s="57"/>
      <c r="G755" s="57"/>
      <c r="H755" s="57"/>
      <c r="I755" s="57"/>
      <c r="J755" s="57"/>
      <c r="K755" s="57"/>
      <c r="L755" s="57"/>
    </row>
    <row r="756" spans="2:12" ht="18.95" customHeight="1" x14ac:dyDescent="0.25">
      <c r="B756" s="75"/>
      <c r="C756" s="75"/>
      <c r="D756" s="75"/>
      <c r="E756" s="57"/>
      <c r="F756" s="57"/>
      <c r="G756" s="57"/>
      <c r="H756" s="57"/>
      <c r="I756" s="57"/>
      <c r="J756" s="57"/>
      <c r="K756" s="57"/>
      <c r="L756" s="57"/>
    </row>
    <row r="757" spans="2:12" ht="18.95" customHeight="1" x14ac:dyDescent="0.25">
      <c r="B757" s="75"/>
      <c r="C757" s="75"/>
      <c r="D757" s="75"/>
      <c r="E757" s="57"/>
      <c r="F757" s="57"/>
      <c r="G757" s="57"/>
      <c r="H757" s="57"/>
      <c r="I757" s="57"/>
      <c r="J757" s="57"/>
      <c r="K757" s="57"/>
      <c r="L757" s="57"/>
    </row>
    <row r="758" spans="2:12" ht="18.95" customHeight="1" x14ac:dyDescent="0.25">
      <c r="B758" s="75"/>
      <c r="C758" s="75"/>
      <c r="D758" s="75"/>
      <c r="E758" s="57"/>
      <c r="F758" s="57"/>
      <c r="G758" s="57"/>
      <c r="H758" s="57"/>
      <c r="I758" s="57"/>
      <c r="J758" s="57"/>
      <c r="K758" s="57"/>
      <c r="L758" s="57"/>
    </row>
    <row r="759" spans="2:12" ht="18.95" customHeight="1" x14ac:dyDescent="0.25">
      <c r="B759" s="75"/>
      <c r="C759" s="75"/>
      <c r="D759" s="75"/>
      <c r="E759" s="57"/>
      <c r="F759" s="57"/>
      <c r="G759" s="57"/>
      <c r="H759" s="57"/>
      <c r="I759" s="57"/>
      <c r="J759" s="57"/>
      <c r="K759" s="57"/>
      <c r="L759" s="57"/>
    </row>
    <row r="760" spans="2:12" ht="18.95" customHeight="1" x14ac:dyDescent="0.25">
      <c r="B760" s="75"/>
      <c r="C760" s="75"/>
      <c r="D760" s="75"/>
      <c r="E760" s="57"/>
      <c r="F760" s="57"/>
      <c r="G760" s="57"/>
      <c r="H760" s="57"/>
      <c r="I760" s="57"/>
      <c r="J760" s="57"/>
      <c r="K760" s="57"/>
      <c r="L760" s="57"/>
    </row>
    <row r="761" spans="2:12" ht="18.95" customHeight="1" x14ac:dyDescent="0.25">
      <c r="B761" s="75"/>
      <c r="C761" s="75"/>
      <c r="D761" s="75"/>
      <c r="E761" s="57"/>
      <c r="F761" s="57"/>
      <c r="G761" s="57"/>
      <c r="H761" s="57"/>
      <c r="I761" s="57"/>
      <c r="J761" s="57"/>
      <c r="K761" s="57"/>
      <c r="L761" s="57"/>
    </row>
    <row r="762" spans="2:12" ht="18.95" customHeight="1" x14ac:dyDescent="0.25">
      <c r="B762" s="75"/>
      <c r="C762" s="75"/>
      <c r="D762" s="75"/>
      <c r="E762" s="57"/>
      <c r="F762" s="57"/>
      <c r="G762" s="57"/>
      <c r="H762" s="57"/>
      <c r="I762" s="57"/>
      <c r="J762" s="57"/>
      <c r="K762" s="57"/>
      <c r="L762" s="57"/>
    </row>
    <row r="763" spans="2:12" ht="18.95" customHeight="1" x14ac:dyDescent="0.25">
      <c r="B763" s="75"/>
      <c r="C763" s="75"/>
      <c r="D763" s="75"/>
      <c r="E763" s="57"/>
      <c r="F763" s="57"/>
      <c r="G763" s="57"/>
      <c r="H763" s="57"/>
      <c r="I763" s="57"/>
      <c r="J763" s="57"/>
      <c r="K763" s="57"/>
      <c r="L763" s="57"/>
    </row>
    <row r="764" spans="2:12" ht="18.95" customHeight="1" x14ac:dyDescent="0.25">
      <c r="B764" s="75"/>
      <c r="C764" s="75"/>
      <c r="D764" s="75"/>
      <c r="E764" s="57"/>
      <c r="F764" s="57"/>
      <c r="G764" s="57"/>
      <c r="H764" s="57"/>
      <c r="I764" s="57"/>
      <c r="J764" s="57"/>
      <c r="K764" s="57"/>
      <c r="L764" s="57"/>
    </row>
    <row r="765" spans="2:12" ht="18.95" customHeight="1" x14ac:dyDescent="0.25">
      <c r="B765" s="75"/>
      <c r="C765" s="75"/>
      <c r="D765" s="75"/>
      <c r="E765" s="57"/>
      <c r="F765" s="57"/>
      <c r="G765" s="57"/>
      <c r="H765" s="57"/>
      <c r="I765" s="57"/>
      <c r="J765" s="57"/>
      <c r="K765" s="57"/>
      <c r="L765" s="57"/>
    </row>
    <row r="766" spans="2:12" ht="18.95" customHeight="1" x14ac:dyDescent="0.25">
      <c r="B766" s="75"/>
      <c r="C766" s="75"/>
      <c r="D766" s="75"/>
      <c r="E766" s="57"/>
      <c r="F766" s="57"/>
      <c r="G766" s="57"/>
      <c r="H766" s="57"/>
      <c r="I766" s="57"/>
      <c r="J766" s="57"/>
      <c r="K766" s="57"/>
      <c r="L766" s="57"/>
    </row>
    <row r="767" spans="2:12" ht="18.95" customHeight="1" x14ac:dyDescent="0.25">
      <c r="B767" s="75"/>
      <c r="C767" s="75"/>
      <c r="D767" s="75"/>
      <c r="E767" s="57"/>
      <c r="F767" s="57"/>
      <c r="G767" s="57"/>
      <c r="H767" s="57"/>
      <c r="I767" s="57"/>
      <c r="J767" s="57"/>
      <c r="K767" s="57"/>
      <c r="L767" s="57"/>
    </row>
    <row r="768" spans="2:12" ht="18.95" customHeight="1" x14ac:dyDescent="0.25">
      <c r="B768" s="75"/>
      <c r="C768" s="75"/>
      <c r="D768" s="75"/>
      <c r="E768" s="57"/>
      <c r="F768" s="57"/>
      <c r="G768" s="57"/>
      <c r="H768" s="57"/>
      <c r="I768" s="57"/>
      <c r="J768" s="57"/>
      <c r="K768" s="57"/>
      <c r="L768" s="57"/>
    </row>
    <row r="769" spans="2:12" ht="18.95" customHeight="1" x14ac:dyDescent="0.25">
      <c r="B769" s="75"/>
      <c r="C769" s="75"/>
      <c r="D769" s="75"/>
      <c r="E769" s="57"/>
      <c r="F769" s="57"/>
      <c r="G769" s="57"/>
      <c r="H769" s="57"/>
      <c r="I769" s="57"/>
      <c r="J769" s="57"/>
      <c r="K769" s="57"/>
      <c r="L769" s="57"/>
    </row>
    <row r="770" spans="2:12" ht="18.95" customHeight="1" x14ac:dyDescent="0.25">
      <c r="B770" s="75"/>
      <c r="C770" s="75"/>
      <c r="D770" s="75"/>
      <c r="E770" s="57"/>
      <c r="F770" s="57"/>
      <c r="G770" s="57"/>
      <c r="H770" s="57"/>
      <c r="I770" s="57"/>
      <c r="J770" s="57"/>
      <c r="K770" s="57"/>
      <c r="L770" s="57"/>
    </row>
    <row r="771" spans="2:12" ht="18.95" customHeight="1" x14ac:dyDescent="0.25">
      <c r="B771" s="75"/>
      <c r="C771" s="75"/>
      <c r="D771" s="75"/>
      <c r="E771" s="57"/>
      <c r="F771" s="57"/>
      <c r="G771" s="57"/>
      <c r="H771" s="57"/>
      <c r="I771" s="57"/>
      <c r="J771" s="57"/>
      <c r="K771" s="57"/>
      <c r="L771" s="57"/>
    </row>
    <row r="772" spans="2:12" ht="18.95" customHeight="1" x14ac:dyDescent="0.25">
      <c r="B772" s="75"/>
      <c r="C772" s="75"/>
      <c r="D772" s="75"/>
      <c r="E772" s="57"/>
      <c r="F772" s="57"/>
      <c r="G772" s="57"/>
      <c r="H772" s="57"/>
      <c r="I772" s="57"/>
      <c r="J772" s="57"/>
      <c r="K772" s="57"/>
      <c r="L772" s="57"/>
    </row>
    <row r="773" spans="2:12" ht="18.95" customHeight="1" x14ac:dyDescent="0.25">
      <c r="B773" s="75"/>
      <c r="C773" s="75"/>
      <c r="D773" s="75"/>
      <c r="E773" s="57"/>
      <c r="F773" s="57"/>
      <c r="G773" s="57"/>
      <c r="H773" s="57"/>
      <c r="I773" s="57"/>
      <c r="J773" s="57"/>
      <c r="K773" s="57"/>
      <c r="L773" s="57"/>
    </row>
    <row r="774" spans="2:12" ht="18.95" customHeight="1" x14ac:dyDescent="0.25">
      <c r="B774" s="75"/>
      <c r="C774" s="75"/>
      <c r="D774" s="75"/>
      <c r="E774" s="57"/>
      <c r="F774" s="57"/>
      <c r="G774" s="57"/>
      <c r="H774" s="57"/>
      <c r="I774" s="57"/>
      <c r="J774" s="57"/>
      <c r="K774" s="57"/>
      <c r="L774" s="57"/>
    </row>
    <row r="775" spans="2:12" ht="18.95" customHeight="1" x14ac:dyDescent="0.25">
      <c r="B775" s="75"/>
      <c r="C775" s="75"/>
      <c r="D775" s="75"/>
      <c r="E775" s="57"/>
      <c r="F775" s="57"/>
      <c r="G775" s="57"/>
      <c r="H775" s="57"/>
      <c r="I775" s="57"/>
      <c r="J775" s="57"/>
      <c r="K775" s="57"/>
      <c r="L775" s="57"/>
    </row>
    <row r="776" spans="2:12" ht="18.95" customHeight="1" x14ac:dyDescent="0.25">
      <c r="B776" s="75"/>
      <c r="C776" s="75"/>
      <c r="D776" s="75"/>
      <c r="E776" s="57"/>
      <c r="F776" s="57"/>
      <c r="G776" s="57"/>
      <c r="H776" s="57"/>
      <c r="I776" s="57"/>
      <c r="J776" s="57"/>
      <c r="K776" s="57"/>
      <c r="L776" s="57"/>
    </row>
    <row r="777" spans="2:12" ht="18.95" customHeight="1" x14ac:dyDescent="0.25">
      <c r="B777" s="75"/>
      <c r="C777" s="75"/>
      <c r="D777" s="75"/>
      <c r="E777" s="57"/>
      <c r="F777" s="57"/>
      <c r="G777" s="57"/>
      <c r="H777" s="57"/>
      <c r="I777" s="57"/>
      <c r="J777" s="57"/>
      <c r="K777" s="57"/>
      <c r="L777" s="57"/>
    </row>
    <row r="778" spans="2:12" ht="18.95" customHeight="1" x14ac:dyDescent="0.25">
      <c r="B778" s="75"/>
      <c r="C778" s="75"/>
      <c r="D778" s="75"/>
      <c r="E778" s="57"/>
      <c r="F778" s="57"/>
      <c r="G778" s="57"/>
      <c r="H778" s="57"/>
      <c r="I778" s="57"/>
      <c r="J778" s="57"/>
      <c r="K778" s="57"/>
      <c r="L778" s="57"/>
    </row>
    <row r="779" spans="2:12" ht="18.95" customHeight="1" x14ac:dyDescent="0.25">
      <c r="B779" s="75"/>
      <c r="C779" s="75"/>
      <c r="D779" s="75"/>
      <c r="E779" s="57"/>
      <c r="F779" s="57"/>
      <c r="G779" s="57"/>
      <c r="H779" s="57"/>
      <c r="I779" s="57"/>
      <c r="J779" s="57"/>
      <c r="K779" s="57"/>
      <c r="L779" s="57"/>
    </row>
    <row r="780" spans="2:12" ht="18.95" customHeight="1" x14ac:dyDescent="0.25">
      <c r="B780" s="75"/>
      <c r="C780" s="75"/>
      <c r="D780" s="75"/>
      <c r="E780" s="57"/>
      <c r="F780" s="57"/>
      <c r="G780" s="57"/>
      <c r="H780" s="57"/>
      <c r="I780" s="57"/>
      <c r="J780" s="57"/>
      <c r="K780" s="57"/>
      <c r="L780" s="57"/>
    </row>
    <row r="781" spans="2:12" ht="18.95" customHeight="1" x14ac:dyDescent="0.25">
      <c r="B781" s="75"/>
      <c r="C781" s="75"/>
      <c r="D781" s="75"/>
      <c r="E781" s="57"/>
      <c r="F781" s="57"/>
      <c r="G781" s="57"/>
      <c r="H781" s="57"/>
      <c r="I781" s="57"/>
      <c r="J781" s="57"/>
      <c r="K781" s="57"/>
      <c r="L781" s="57"/>
    </row>
    <row r="782" spans="2:12" ht="18.95" customHeight="1" x14ac:dyDescent="0.25">
      <c r="B782" s="75"/>
      <c r="C782" s="75"/>
      <c r="D782" s="75"/>
      <c r="E782" s="57"/>
      <c r="F782" s="57"/>
      <c r="G782" s="57"/>
      <c r="H782" s="57"/>
      <c r="I782" s="57"/>
      <c r="J782" s="57"/>
      <c r="K782" s="57"/>
      <c r="L782" s="57"/>
    </row>
    <row r="783" spans="2:12" ht="18.95" customHeight="1" x14ac:dyDescent="0.25">
      <c r="B783" s="75"/>
      <c r="C783" s="75"/>
      <c r="D783" s="75"/>
      <c r="E783" s="57"/>
      <c r="F783" s="57"/>
      <c r="G783" s="57"/>
      <c r="H783" s="57"/>
      <c r="I783" s="57"/>
      <c r="J783" s="57"/>
      <c r="K783" s="57"/>
      <c r="L783" s="57"/>
    </row>
    <row r="784" spans="2:12" ht="18.95" customHeight="1" x14ac:dyDescent="0.25">
      <c r="B784" s="75"/>
      <c r="C784" s="75"/>
      <c r="D784" s="75"/>
      <c r="E784" s="57"/>
      <c r="F784" s="57"/>
      <c r="G784" s="57"/>
      <c r="H784" s="57"/>
      <c r="I784" s="57"/>
      <c r="J784" s="57"/>
      <c r="K784" s="57"/>
      <c r="L784" s="57"/>
    </row>
    <row r="785" spans="2:12" ht="18.95" customHeight="1" x14ac:dyDescent="0.25">
      <c r="B785" s="75"/>
      <c r="C785" s="75"/>
      <c r="D785" s="75"/>
      <c r="E785" s="57"/>
      <c r="F785" s="57"/>
      <c r="G785" s="57"/>
      <c r="H785" s="57"/>
      <c r="I785" s="57"/>
      <c r="J785" s="57"/>
      <c r="K785" s="57"/>
      <c r="L785" s="57"/>
    </row>
    <row r="786" spans="2:12" ht="18.95" customHeight="1" x14ac:dyDescent="0.25">
      <c r="B786" s="75"/>
      <c r="C786" s="75"/>
      <c r="D786" s="75"/>
      <c r="E786" s="57"/>
      <c r="F786" s="57"/>
      <c r="G786" s="57"/>
      <c r="H786" s="57"/>
      <c r="I786" s="57"/>
      <c r="J786" s="57"/>
      <c r="K786" s="57"/>
      <c r="L786" s="57"/>
    </row>
    <row r="787" spans="2:12" ht="18.95" customHeight="1" x14ac:dyDescent="0.25">
      <c r="B787" s="75"/>
      <c r="C787" s="75"/>
      <c r="D787" s="75"/>
      <c r="E787" s="57"/>
      <c r="F787" s="57"/>
      <c r="G787" s="57"/>
      <c r="H787" s="57"/>
      <c r="I787" s="57"/>
      <c r="J787" s="57"/>
      <c r="K787" s="57"/>
      <c r="L787" s="57"/>
    </row>
    <row r="788" spans="2:12" ht="18.95" customHeight="1" x14ac:dyDescent="0.25">
      <c r="B788" s="75"/>
      <c r="C788" s="75"/>
      <c r="D788" s="75"/>
      <c r="E788" s="57"/>
      <c r="F788" s="57"/>
      <c r="G788" s="57"/>
      <c r="H788" s="57"/>
      <c r="I788" s="57"/>
      <c r="J788" s="57"/>
      <c r="K788" s="57"/>
      <c r="L788" s="57"/>
    </row>
    <row r="789" spans="2:12" ht="18.95" customHeight="1" x14ac:dyDescent="0.25">
      <c r="B789" s="75"/>
      <c r="C789" s="75"/>
      <c r="D789" s="75"/>
      <c r="E789" s="57"/>
      <c r="F789" s="57"/>
      <c r="G789" s="57"/>
      <c r="H789" s="57"/>
      <c r="I789" s="57"/>
      <c r="J789" s="57"/>
      <c r="K789" s="57"/>
      <c r="L789" s="57"/>
    </row>
    <row r="790" spans="2:12" ht="18.95" customHeight="1" x14ac:dyDescent="0.25">
      <c r="B790" s="75"/>
      <c r="C790" s="75"/>
      <c r="D790" s="75"/>
      <c r="E790" s="57"/>
      <c r="F790" s="57"/>
      <c r="G790" s="57"/>
      <c r="H790" s="57"/>
      <c r="I790" s="57"/>
      <c r="J790" s="57"/>
      <c r="K790" s="57"/>
      <c r="L790" s="57"/>
    </row>
    <row r="791" spans="2:12" ht="18.95" customHeight="1" x14ac:dyDescent="0.25">
      <c r="B791" s="75"/>
      <c r="C791" s="75"/>
      <c r="D791" s="75"/>
      <c r="E791" s="57"/>
      <c r="F791" s="57"/>
      <c r="G791" s="57"/>
      <c r="H791" s="57"/>
      <c r="I791" s="57"/>
      <c r="J791" s="57"/>
      <c r="K791" s="57"/>
      <c r="L791" s="57"/>
    </row>
    <row r="792" spans="2:12" ht="18.95" customHeight="1" x14ac:dyDescent="0.25">
      <c r="B792" s="75"/>
      <c r="C792" s="75"/>
      <c r="D792" s="75"/>
      <c r="E792" s="57"/>
      <c r="F792" s="57"/>
      <c r="G792" s="57"/>
      <c r="H792" s="57"/>
      <c r="I792" s="57"/>
      <c r="J792" s="57"/>
      <c r="K792" s="57"/>
      <c r="L792" s="57"/>
    </row>
    <row r="793" spans="2:12" ht="18.95" customHeight="1" x14ac:dyDescent="0.25">
      <c r="B793" s="75"/>
      <c r="C793" s="75"/>
      <c r="D793" s="75"/>
      <c r="E793" s="57"/>
      <c r="F793" s="57"/>
      <c r="G793" s="57"/>
      <c r="H793" s="57"/>
      <c r="I793" s="57"/>
      <c r="J793" s="57"/>
      <c r="K793" s="57"/>
      <c r="L793" s="57"/>
    </row>
    <row r="794" spans="2:12" ht="18.95" customHeight="1" x14ac:dyDescent="0.25">
      <c r="B794" s="75"/>
      <c r="C794" s="75"/>
      <c r="D794" s="75"/>
      <c r="E794" s="57"/>
      <c r="F794" s="57"/>
      <c r="G794" s="57"/>
      <c r="H794" s="57"/>
      <c r="I794" s="57"/>
      <c r="J794" s="57"/>
      <c r="K794" s="57"/>
      <c r="L794" s="57"/>
    </row>
    <row r="795" spans="2:12" ht="18.95" customHeight="1" x14ac:dyDescent="0.25">
      <c r="B795" s="75"/>
      <c r="C795" s="75"/>
      <c r="D795" s="75"/>
      <c r="E795" s="57"/>
      <c r="F795" s="57"/>
      <c r="G795" s="57"/>
      <c r="H795" s="57"/>
      <c r="I795" s="57"/>
      <c r="J795" s="57"/>
      <c r="K795" s="57"/>
      <c r="L795" s="57"/>
    </row>
    <row r="796" spans="2:12" ht="18.95" customHeight="1" x14ac:dyDescent="0.25">
      <c r="B796" s="75"/>
      <c r="C796" s="75"/>
      <c r="D796" s="75"/>
      <c r="E796" s="57"/>
      <c r="F796" s="57"/>
      <c r="G796" s="57"/>
      <c r="H796" s="57"/>
      <c r="I796" s="57"/>
      <c r="J796" s="57"/>
      <c r="K796" s="57"/>
      <c r="L796" s="57"/>
    </row>
    <row r="797" spans="2:12" ht="18.95" customHeight="1" x14ac:dyDescent="0.25">
      <c r="B797" s="75"/>
      <c r="C797" s="75"/>
      <c r="D797" s="75"/>
      <c r="E797" s="57"/>
      <c r="F797" s="57"/>
      <c r="G797" s="57"/>
      <c r="H797" s="57"/>
      <c r="I797" s="57"/>
      <c r="J797" s="57"/>
      <c r="K797" s="57"/>
      <c r="L797" s="57"/>
    </row>
    <row r="798" spans="2:12" ht="18.95" customHeight="1" x14ac:dyDescent="0.25">
      <c r="B798" s="75"/>
      <c r="C798" s="75"/>
      <c r="D798" s="75"/>
      <c r="E798" s="57"/>
      <c r="F798" s="57"/>
      <c r="G798" s="57"/>
      <c r="H798" s="57"/>
      <c r="I798" s="57"/>
      <c r="J798" s="57"/>
      <c r="K798" s="57"/>
      <c r="L798" s="57"/>
    </row>
    <row r="799" spans="2:12" ht="18.95" customHeight="1" x14ac:dyDescent="0.25">
      <c r="B799" s="75"/>
      <c r="C799" s="75"/>
      <c r="D799" s="75"/>
      <c r="E799" s="57"/>
      <c r="F799" s="57"/>
      <c r="G799" s="57"/>
      <c r="H799" s="57"/>
      <c r="I799" s="57"/>
      <c r="J799" s="57"/>
      <c r="K799" s="57"/>
      <c r="L799" s="57"/>
    </row>
    <row r="800" spans="2:12" ht="18.95" customHeight="1" x14ac:dyDescent="0.25">
      <c r="B800" s="75"/>
      <c r="C800" s="75"/>
      <c r="D800" s="75"/>
      <c r="E800" s="57"/>
      <c r="F800" s="57"/>
      <c r="G800" s="57"/>
      <c r="H800" s="57"/>
      <c r="I800" s="57"/>
      <c r="J800" s="57"/>
      <c r="K800" s="57"/>
      <c r="L800" s="57"/>
    </row>
    <row r="801" spans="2:12" ht="18.95" customHeight="1" x14ac:dyDescent="0.25">
      <c r="B801" s="75"/>
      <c r="C801" s="75"/>
      <c r="D801" s="75"/>
      <c r="E801" s="57"/>
      <c r="F801" s="57"/>
      <c r="G801" s="57"/>
      <c r="H801" s="57"/>
      <c r="I801" s="57"/>
      <c r="J801" s="57"/>
      <c r="K801" s="57"/>
      <c r="L801" s="57"/>
    </row>
    <row r="802" spans="2:12" ht="18.95" customHeight="1" x14ac:dyDescent="0.25">
      <c r="B802" s="75"/>
      <c r="C802" s="75"/>
      <c r="D802" s="75"/>
      <c r="E802" s="57"/>
      <c r="F802" s="57"/>
      <c r="G802" s="57"/>
      <c r="H802" s="57"/>
      <c r="I802" s="57"/>
      <c r="J802" s="57"/>
      <c r="K802" s="57"/>
      <c r="L802" s="57"/>
    </row>
    <row r="803" spans="2:12" ht="18.95" customHeight="1" x14ac:dyDescent="0.25">
      <c r="B803" s="75"/>
      <c r="C803" s="75"/>
      <c r="D803" s="75"/>
      <c r="E803" s="57"/>
      <c r="F803" s="57"/>
      <c r="G803" s="57"/>
      <c r="H803" s="57"/>
      <c r="I803" s="57"/>
      <c r="J803" s="57"/>
      <c r="K803" s="57"/>
      <c r="L803" s="57"/>
    </row>
    <row r="804" spans="2:12" ht="18.95" customHeight="1" x14ac:dyDescent="0.25">
      <c r="B804" s="75"/>
      <c r="C804" s="75"/>
      <c r="D804" s="75"/>
      <c r="E804" s="57"/>
      <c r="F804" s="57"/>
      <c r="G804" s="57"/>
      <c r="H804" s="57"/>
      <c r="I804" s="57"/>
      <c r="J804" s="57"/>
      <c r="K804" s="57"/>
      <c r="L804" s="57"/>
    </row>
    <row r="805" spans="2:12" ht="18.95" customHeight="1" x14ac:dyDescent="0.25">
      <c r="B805" s="75"/>
      <c r="C805" s="75"/>
      <c r="D805" s="75"/>
      <c r="E805" s="57"/>
      <c r="F805" s="57"/>
      <c r="G805" s="57"/>
      <c r="H805" s="57"/>
      <c r="I805" s="57"/>
      <c r="J805" s="57"/>
      <c r="K805" s="57"/>
      <c r="L805" s="57"/>
    </row>
    <row r="806" spans="2:12" ht="18.95" customHeight="1" x14ac:dyDescent="0.25">
      <c r="B806" s="75"/>
      <c r="C806" s="75"/>
      <c r="D806" s="75"/>
      <c r="E806" s="57"/>
      <c r="F806" s="57"/>
      <c r="G806" s="57"/>
      <c r="H806" s="57"/>
      <c r="I806" s="57"/>
      <c r="J806" s="57"/>
      <c r="K806" s="57"/>
      <c r="L806" s="57"/>
    </row>
    <row r="807" spans="2:12" ht="18.95" customHeight="1" x14ac:dyDescent="0.25">
      <c r="B807" s="75"/>
      <c r="C807" s="75"/>
      <c r="D807" s="75"/>
      <c r="E807" s="57"/>
      <c r="F807" s="57"/>
      <c r="G807" s="57"/>
      <c r="H807" s="57"/>
      <c r="I807" s="57"/>
      <c r="J807" s="57"/>
      <c r="K807" s="57"/>
      <c r="L807" s="57"/>
    </row>
    <row r="808" spans="2:12" ht="18.95" customHeight="1" x14ac:dyDescent="0.25">
      <c r="B808" s="75"/>
      <c r="C808" s="75"/>
      <c r="D808" s="75"/>
      <c r="E808" s="57"/>
      <c r="F808" s="57"/>
      <c r="G808" s="57"/>
      <c r="H808" s="57"/>
      <c r="I808" s="57"/>
      <c r="J808" s="57"/>
      <c r="K808" s="57"/>
      <c r="L808" s="57"/>
    </row>
    <row r="809" spans="2:12" ht="18.95" customHeight="1" x14ac:dyDescent="0.25">
      <c r="B809" s="75"/>
      <c r="C809" s="75"/>
      <c r="D809" s="75"/>
      <c r="E809" s="57"/>
      <c r="F809" s="57"/>
      <c r="G809" s="57"/>
      <c r="H809" s="57"/>
      <c r="I809" s="57"/>
      <c r="J809" s="57"/>
      <c r="K809" s="57"/>
      <c r="L809" s="57"/>
    </row>
    <row r="810" spans="2:12" ht="18.95" customHeight="1" x14ac:dyDescent="0.25">
      <c r="B810" s="75"/>
      <c r="C810" s="75"/>
      <c r="D810" s="75"/>
      <c r="E810" s="57"/>
      <c r="F810" s="57"/>
      <c r="G810" s="57"/>
      <c r="H810" s="57"/>
      <c r="I810" s="57"/>
      <c r="J810" s="57"/>
      <c r="K810" s="57"/>
      <c r="L810" s="57"/>
    </row>
    <row r="811" spans="2:12" ht="18.95" customHeight="1" x14ac:dyDescent="0.25">
      <c r="B811" s="75"/>
      <c r="C811" s="75"/>
      <c r="D811" s="75"/>
      <c r="E811" s="57"/>
      <c r="F811" s="57"/>
      <c r="G811" s="57"/>
      <c r="H811" s="57"/>
      <c r="I811" s="57"/>
      <c r="J811" s="57"/>
      <c r="K811" s="57"/>
      <c r="L811" s="57"/>
    </row>
    <row r="812" spans="2:12" ht="18.95" customHeight="1" x14ac:dyDescent="0.25">
      <c r="B812" s="75"/>
      <c r="C812" s="75"/>
      <c r="D812" s="75"/>
      <c r="E812" s="57"/>
      <c r="F812" s="57"/>
      <c r="G812" s="57"/>
      <c r="H812" s="57"/>
      <c r="I812" s="57"/>
      <c r="J812" s="57"/>
      <c r="K812" s="57"/>
      <c r="L812" s="57"/>
    </row>
    <row r="813" spans="2:12" ht="18.95" customHeight="1" x14ac:dyDescent="0.25">
      <c r="B813" s="75"/>
      <c r="C813" s="75"/>
      <c r="D813" s="75"/>
      <c r="E813" s="57"/>
      <c r="F813" s="57"/>
      <c r="G813" s="57"/>
      <c r="H813" s="57"/>
      <c r="I813" s="57"/>
      <c r="J813" s="57"/>
      <c r="K813" s="57"/>
      <c r="L813" s="57"/>
    </row>
    <row r="814" spans="2:12" ht="18.95" customHeight="1" x14ac:dyDescent="0.25">
      <c r="B814" s="75"/>
      <c r="C814" s="75"/>
      <c r="D814" s="75"/>
      <c r="E814" s="57"/>
      <c r="F814" s="57"/>
      <c r="G814" s="57"/>
      <c r="H814" s="57"/>
      <c r="I814" s="57"/>
      <c r="J814" s="57"/>
      <c r="K814" s="57"/>
      <c r="L814" s="57"/>
    </row>
    <row r="815" spans="2:12" ht="18.95" customHeight="1" x14ac:dyDescent="0.25">
      <c r="B815" s="75"/>
      <c r="C815" s="75"/>
      <c r="D815" s="75"/>
      <c r="E815" s="57"/>
      <c r="F815" s="57"/>
      <c r="G815" s="57"/>
      <c r="H815" s="57"/>
      <c r="I815" s="57"/>
      <c r="J815" s="57"/>
      <c r="K815" s="57"/>
      <c r="L815" s="57"/>
    </row>
    <row r="816" spans="2:12" ht="18.95" customHeight="1" x14ac:dyDescent="0.25">
      <c r="B816" s="75"/>
      <c r="C816" s="75"/>
      <c r="D816" s="75"/>
      <c r="E816" s="57"/>
      <c r="F816" s="57"/>
      <c r="G816" s="57"/>
      <c r="H816" s="57"/>
      <c r="I816" s="57"/>
      <c r="J816" s="57"/>
      <c r="K816" s="57"/>
      <c r="L816" s="57"/>
    </row>
    <row r="817" spans="2:12" ht="18.95" customHeight="1" x14ac:dyDescent="0.25">
      <c r="B817" s="75"/>
      <c r="C817" s="75"/>
      <c r="D817" s="75"/>
      <c r="E817" s="57"/>
      <c r="F817" s="57"/>
      <c r="G817" s="57"/>
      <c r="H817" s="57"/>
      <c r="I817" s="57"/>
      <c r="J817" s="57"/>
      <c r="K817" s="57"/>
      <c r="L817" s="57"/>
    </row>
    <row r="818" spans="2:12" ht="18.95" customHeight="1" x14ac:dyDescent="0.25">
      <c r="B818" s="75"/>
      <c r="C818" s="75"/>
      <c r="D818" s="75"/>
      <c r="E818" s="57"/>
      <c r="F818" s="57"/>
      <c r="G818" s="57"/>
      <c r="H818" s="57"/>
      <c r="I818" s="57"/>
      <c r="J818" s="57"/>
      <c r="K818" s="57"/>
      <c r="L818" s="57"/>
    </row>
    <row r="819" spans="2:12" ht="18.95" customHeight="1" x14ac:dyDescent="0.25">
      <c r="B819" s="75"/>
      <c r="C819" s="75"/>
      <c r="D819" s="75"/>
      <c r="E819" s="57"/>
      <c r="F819" s="57"/>
      <c r="G819" s="57"/>
      <c r="H819" s="57"/>
      <c r="I819" s="57"/>
      <c r="J819" s="57"/>
      <c r="K819" s="57"/>
      <c r="L819" s="57"/>
    </row>
    <row r="820" spans="2:12" ht="18.95" customHeight="1" x14ac:dyDescent="0.25">
      <c r="B820" s="75"/>
      <c r="C820" s="75"/>
      <c r="D820" s="75"/>
      <c r="E820" s="57"/>
      <c r="F820" s="57"/>
      <c r="G820" s="57"/>
      <c r="H820" s="57"/>
      <c r="I820" s="57"/>
      <c r="J820" s="57"/>
      <c r="K820" s="57"/>
      <c r="L820" s="57"/>
    </row>
    <row r="821" spans="2:12" ht="18.95" customHeight="1" x14ac:dyDescent="0.25">
      <c r="B821" s="75"/>
      <c r="C821" s="75"/>
      <c r="D821" s="75"/>
      <c r="E821" s="57"/>
      <c r="F821" s="57"/>
      <c r="G821" s="57"/>
      <c r="H821" s="57"/>
      <c r="I821" s="57"/>
      <c r="J821" s="57"/>
      <c r="K821" s="57"/>
      <c r="L821" s="57"/>
    </row>
    <row r="822" spans="2:12" ht="18.95" customHeight="1" x14ac:dyDescent="0.25">
      <c r="B822" s="75"/>
      <c r="C822" s="75"/>
      <c r="D822" s="75"/>
      <c r="E822" s="57"/>
      <c r="F822" s="57"/>
      <c r="G822" s="57"/>
      <c r="H822" s="57"/>
      <c r="I822" s="57"/>
      <c r="J822" s="57"/>
      <c r="K822" s="57"/>
      <c r="L822" s="57"/>
    </row>
    <row r="823" spans="2:12" ht="18.95" customHeight="1" x14ac:dyDescent="0.25">
      <c r="B823" s="75"/>
      <c r="C823" s="75"/>
      <c r="D823" s="75"/>
      <c r="E823" s="57"/>
      <c r="F823" s="57"/>
      <c r="G823" s="57"/>
      <c r="H823" s="57"/>
      <c r="I823" s="57"/>
      <c r="J823" s="57"/>
      <c r="K823" s="57"/>
      <c r="L823" s="57"/>
    </row>
    <row r="824" spans="2:12" ht="18.95" customHeight="1" x14ac:dyDescent="0.25">
      <c r="B824" s="75"/>
      <c r="C824" s="75"/>
      <c r="D824" s="75"/>
      <c r="E824" s="57"/>
      <c r="F824" s="57"/>
      <c r="G824" s="57"/>
      <c r="H824" s="57"/>
      <c r="I824" s="57"/>
      <c r="J824" s="57"/>
      <c r="K824" s="57"/>
      <c r="L824" s="57"/>
    </row>
    <row r="825" spans="2:12" ht="18.95" customHeight="1" x14ac:dyDescent="0.25">
      <c r="B825" s="75"/>
      <c r="C825" s="75"/>
      <c r="D825" s="75"/>
      <c r="E825" s="57"/>
      <c r="F825" s="57"/>
      <c r="G825" s="57"/>
      <c r="H825" s="57"/>
      <c r="I825" s="57"/>
      <c r="J825" s="57"/>
      <c r="K825" s="57"/>
      <c r="L825" s="57"/>
    </row>
    <row r="826" spans="2:12" ht="18.95" customHeight="1" x14ac:dyDescent="0.25">
      <c r="B826" s="75"/>
      <c r="C826" s="75"/>
      <c r="D826" s="75"/>
      <c r="E826" s="57"/>
      <c r="F826" s="57"/>
      <c r="G826" s="57"/>
      <c r="H826" s="57"/>
      <c r="I826" s="57"/>
      <c r="J826" s="57"/>
      <c r="K826" s="57"/>
      <c r="L826" s="57"/>
    </row>
    <row r="827" spans="2:12" ht="18.95" customHeight="1" x14ac:dyDescent="0.25">
      <c r="B827" s="75"/>
      <c r="C827" s="75"/>
      <c r="D827" s="75"/>
      <c r="E827" s="57"/>
      <c r="F827" s="57"/>
      <c r="G827" s="57"/>
      <c r="H827" s="57"/>
      <c r="I827" s="57"/>
      <c r="J827" s="57"/>
      <c r="K827" s="57"/>
      <c r="L827" s="57"/>
    </row>
    <row r="828" spans="2:12" ht="18.95" customHeight="1" x14ac:dyDescent="0.25">
      <c r="B828" s="75"/>
      <c r="C828" s="75"/>
      <c r="D828" s="75"/>
      <c r="E828" s="57"/>
      <c r="F828" s="57"/>
      <c r="G828" s="57"/>
      <c r="H828" s="57"/>
      <c r="I828" s="57"/>
      <c r="J828" s="57"/>
      <c r="K828" s="57"/>
      <c r="L828" s="57"/>
    </row>
    <row r="829" spans="2:12" ht="18.95" customHeight="1" x14ac:dyDescent="0.25">
      <c r="B829" s="75"/>
      <c r="C829" s="75"/>
      <c r="D829" s="75"/>
      <c r="E829" s="57"/>
      <c r="F829" s="57"/>
      <c r="G829" s="57"/>
      <c r="H829" s="57"/>
      <c r="I829" s="57"/>
      <c r="J829" s="57"/>
      <c r="K829" s="57"/>
      <c r="L829" s="57"/>
    </row>
    <row r="830" spans="2:12" ht="18.95" customHeight="1" x14ac:dyDescent="0.25">
      <c r="B830" s="75"/>
      <c r="C830" s="75"/>
      <c r="D830" s="75"/>
      <c r="E830" s="57"/>
      <c r="F830" s="57"/>
      <c r="G830" s="57"/>
      <c r="H830" s="57"/>
      <c r="I830" s="57"/>
      <c r="J830" s="57"/>
      <c r="K830" s="57"/>
      <c r="L830" s="57"/>
    </row>
    <row r="831" spans="2:12" ht="18.95" customHeight="1" x14ac:dyDescent="0.25">
      <c r="B831" s="75"/>
      <c r="C831" s="75"/>
      <c r="D831" s="75"/>
      <c r="E831" s="57"/>
      <c r="F831" s="57"/>
      <c r="G831" s="57"/>
      <c r="H831" s="57"/>
      <c r="I831" s="57"/>
      <c r="J831" s="57"/>
      <c r="K831" s="57"/>
      <c r="L831" s="57"/>
    </row>
    <row r="832" spans="2:12" ht="18.95" customHeight="1" x14ac:dyDescent="0.25">
      <c r="B832" s="75"/>
      <c r="C832" s="75"/>
      <c r="D832" s="75"/>
      <c r="E832" s="57"/>
      <c r="F832" s="57"/>
      <c r="G832" s="57"/>
      <c r="H832" s="57"/>
      <c r="I832" s="57"/>
      <c r="J832" s="57"/>
      <c r="K832" s="57"/>
      <c r="L832" s="57"/>
    </row>
    <row r="833" spans="2:12" ht="18.95" customHeight="1" x14ac:dyDescent="0.25">
      <c r="B833" s="75"/>
      <c r="C833" s="75"/>
      <c r="D833" s="75"/>
      <c r="E833" s="57"/>
      <c r="F833" s="57"/>
      <c r="G833" s="57"/>
      <c r="H833" s="57"/>
      <c r="I833" s="57"/>
      <c r="J833" s="57"/>
      <c r="K833" s="57"/>
      <c r="L833" s="57"/>
    </row>
    <row r="834" spans="2:12" ht="18.95" customHeight="1" x14ac:dyDescent="0.25">
      <c r="B834" s="75"/>
      <c r="C834" s="75"/>
      <c r="D834" s="75"/>
      <c r="E834" s="57"/>
      <c r="F834" s="57"/>
      <c r="G834" s="57"/>
      <c r="H834" s="57"/>
      <c r="I834" s="57"/>
      <c r="J834" s="57"/>
      <c r="K834" s="57"/>
      <c r="L834" s="57"/>
    </row>
    <row r="835" spans="2:12" ht="18.95" customHeight="1" x14ac:dyDescent="0.25">
      <c r="B835" s="75"/>
      <c r="C835" s="75"/>
      <c r="D835" s="75"/>
      <c r="E835" s="57"/>
      <c r="F835" s="57"/>
      <c r="G835" s="57"/>
      <c r="H835" s="57"/>
      <c r="I835" s="57"/>
      <c r="J835" s="57"/>
      <c r="K835" s="57"/>
      <c r="L835" s="57"/>
    </row>
    <row r="836" spans="2:12" ht="18.95" customHeight="1" x14ac:dyDescent="0.25">
      <c r="B836" s="75"/>
      <c r="C836" s="75"/>
      <c r="D836" s="75"/>
      <c r="E836" s="57"/>
      <c r="F836" s="57"/>
      <c r="G836" s="57"/>
      <c r="H836" s="57"/>
      <c r="I836" s="57"/>
      <c r="J836" s="57"/>
      <c r="K836" s="57"/>
      <c r="L836" s="57"/>
    </row>
    <row r="837" spans="2:12" ht="18.95" customHeight="1" x14ac:dyDescent="0.25">
      <c r="B837" s="75"/>
      <c r="C837" s="75"/>
      <c r="D837" s="75"/>
      <c r="E837" s="57"/>
      <c r="F837" s="57"/>
      <c r="G837" s="57"/>
      <c r="H837" s="57"/>
      <c r="I837" s="57"/>
      <c r="J837" s="57"/>
      <c r="K837" s="57"/>
      <c r="L837" s="57"/>
    </row>
    <row r="838" spans="2:12" ht="18.95" customHeight="1" x14ac:dyDescent="0.25">
      <c r="B838" s="75"/>
      <c r="C838" s="75"/>
      <c r="D838" s="75"/>
      <c r="E838" s="57"/>
      <c r="F838" s="57"/>
      <c r="G838" s="57"/>
      <c r="H838" s="57"/>
      <c r="I838" s="57"/>
      <c r="J838" s="57"/>
      <c r="K838" s="57"/>
      <c r="L838" s="57"/>
    </row>
    <row r="839" spans="2:12" ht="18.95" customHeight="1" x14ac:dyDescent="0.25">
      <c r="B839" s="75"/>
      <c r="C839" s="75"/>
      <c r="D839" s="75"/>
      <c r="E839" s="57"/>
      <c r="F839" s="57"/>
      <c r="G839" s="57"/>
      <c r="H839" s="57"/>
      <c r="I839" s="57"/>
      <c r="J839" s="57"/>
      <c r="K839" s="57"/>
      <c r="L839" s="57"/>
    </row>
    <row r="840" spans="2:12" ht="18.95" customHeight="1" x14ac:dyDescent="0.25">
      <c r="B840" s="75"/>
      <c r="C840" s="75"/>
      <c r="D840" s="75"/>
      <c r="E840" s="57"/>
      <c r="F840" s="57"/>
      <c r="G840" s="57"/>
      <c r="H840" s="57"/>
      <c r="I840" s="57"/>
      <c r="J840" s="57"/>
      <c r="K840" s="57"/>
      <c r="L840" s="57"/>
    </row>
    <row r="841" spans="2:12" ht="18.95" customHeight="1" x14ac:dyDescent="0.25">
      <c r="B841" s="75"/>
      <c r="C841" s="75"/>
      <c r="D841" s="75"/>
      <c r="E841" s="57"/>
      <c r="F841" s="57"/>
      <c r="G841" s="57"/>
      <c r="H841" s="57"/>
      <c r="I841" s="57"/>
      <c r="J841" s="57"/>
      <c r="K841" s="57"/>
      <c r="L841" s="57"/>
    </row>
    <row r="842" spans="2:12" ht="18.95" customHeight="1" x14ac:dyDescent="0.25">
      <c r="B842" s="75"/>
      <c r="C842" s="75"/>
      <c r="D842" s="75"/>
      <c r="E842" s="57"/>
      <c r="F842" s="57"/>
      <c r="G842" s="57"/>
      <c r="H842" s="57"/>
      <c r="I842" s="57"/>
      <c r="J842" s="57"/>
      <c r="K842" s="57"/>
      <c r="L842" s="57"/>
    </row>
    <row r="843" spans="2:12" ht="18.95" customHeight="1" x14ac:dyDescent="0.25">
      <c r="B843" s="75"/>
      <c r="C843" s="75"/>
      <c r="D843" s="75"/>
      <c r="E843" s="57"/>
      <c r="F843" s="57"/>
      <c r="G843" s="57"/>
      <c r="H843" s="57"/>
      <c r="I843" s="57"/>
      <c r="J843" s="57"/>
      <c r="K843" s="57"/>
      <c r="L843" s="57"/>
    </row>
    <row r="844" spans="2:12" ht="18.95" customHeight="1" x14ac:dyDescent="0.25">
      <c r="B844" s="75"/>
      <c r="C844" s="75"/>
      <c r="D844" s="75"/>
      <c r="E844" s="57"/>
      <c r="F844" s="57"/>
      <c r="G844" s="57"/>
      <c r="H844" s="57"/>
      <c r="I844" s="57"/>
      <c r="J844" s="57"/>
      <c r="K844" s="57"/>
      <c r="L844" s="57"/>
    </row>
    <row r="845" spans="2:12" ht="18.95" customHeight="1" x14ac:dyDescent="0.25">
      <c r="B845" s="75"/>
      <c r="C845" s="75"/>
      <c r="D845" s="75"/>
      <c r="E845" s="57"/>
      <c r="F845" s="57"/>
      <c r="G845" s="57"/>
      <c r="H845" s="57"/>
      <c r="I845" s="57"/>
      <c r="J845" s="57"/>
      <c r="K845" s="57"/>
      <c r="L845" s="57"/>
    </row>
    <row r="846" spans="2:12" ht="18.95" customHeight="1" x14ac:dyDescent="0.25">
      <c r="B846" s="75"/>
      <c r="C846" s="75"/>
      <c r="D846" s="75"/>
      <c r="E846" s="57"/>
      <c r="F846" s="57"/>
      <c r="G846" s="57"/>
      <c r="H846" s="57"/>
      <c r="I846" s="57"/>
      <c r="J846" s="57"/>
      <c r="K846" s="57"/>
      <c r="L846" s="57"/>
    </row>
    <row r="847" spans="2:12" ht="18.95" customHeight="1" x14ac:dyDescent="0.25">
      <c r="B847" s="75"/>
      <c r="C847" s="75"/>
      <c r="D847" s="75"/>
      <c r="E847" s="57"/>
      <c r="F847" s="57"/>
      <c r="G847" s="57"/>
      <c r="H847" s="57"/>
      <c r="I847" s="57"/>
      <c r="J847" s="57"/>
      <c r="K847" s="57"/>
      <c r="L847" s="57"/>
    </row>
    <row r="848" spans="2:12" ht="18.95" customHeight="1" x14ac:dyDescent="0.25">
      <c r="B848" s="75"/>
      <c r="C848" s="75"/>
      <c r="D848" s="75"/>
      <c r="E848" s="57"/>
      <c r="F848" s="57"/>
      <c r="G848" s="57"/>
      <c r="H848" s="57"/>
      <c r="I848" s="57"/>
      <c r="J848" s="57"/>
      <c r="K848" s="57"/>
      <c r="L848" s="57"/>
    </row>
    <row r="849" spans="2:12" ht="18.95" customHeight="1" x14ac:dyDescent="0.25">
      <c r="B849" s="75"/>
      <c r="C849" s="75"/>
      <c r="D849" s="75"/>
      <c r="E849" s="57"/>
      <c r="F849" s="57"/>
      <c r="G849" s="57"/>
      <c r="H849" s="57"/>
      <c r="I849" s="57"/>
      <c r="J849" s="57"/>
      <c r="K849" s="57"/>
      <c r="L849" s="57"/>
    </row>
    <row r="850" spans="2:12" ht="18.95" customHeight="1" x14ac:dyDescent="0.25">
      <c r="B850" s="75"/>
      <c r="C850" s="75"/>
      <c r="D850" s="75"/>
      <c r="E850" s="57"/>
      <c r="F850" s="57"/>
      <c r="G850" s="57"/>
      <c r="H850" s="57"/>
      <c r="I850" s="57"/>
      <c r="J850" s="57"/>
      <c r="K850" s="57"/>
      <c r="L850" s="57"/>
    </row>
    <row r="851" spans="2:12" ht="18.95" customHeight="1" x14ac:dyDescent="0.25">
      <c r="B851" s="75"/>
      <c r="C851" s="75"/>
      <c r="D851" s="75"/>
      <c r="E851" s="57"/>
      <c r="F851" s="57"/>
      <c r="G851" s="57"/>
      <c r="H851" s="57"/>
      <c r="I851" s="57"/>
      <c r="J851" s="57"/>
      <c r="K851" s="57"/>
      <c r="L851" s="57"/>
    </row>
    <row r="852" spans="2:12" ht="18.95" customHeight="1" x14ac:dyDescent="0.25">
      <c r="B852" s="75"/>
      <c r="C852" s="75"/>
      <c r="D852" s="75"/>
      <c r="E852" s="57"/>
      <c r="F852" s="57"/>
      <c r="G852" s="57"/>
      <c r="H852" s="57"/>
      <c r="I852" s="57"/>
      <c r="J852" s="57"/>
      <c r="K852" s="57"/>
      <c r="L852" s="57"/>
    </row>
    <row r="853" spans="2:12" ht="18.95" customHeight="1" x14ac:dyDescent="0.25">
      <c r="B853" s="75"/>
      <c r="C853" s="75"/>
      <c r="D853" s="75"/>
      <c r="E853" s="57"/>
      <c r="F853" s="57"/>
      <c r="G853" s="57"/>
      <c r="H853" s="57"/>
      <c r="I853" s="57"/>
      <c r="J853" s="57"/>
      <c r="K853" s="57"/>
      <c r="L853" s="57"/>
    </row>
    <row r="854" spans="2:12" ht="18.95" customHeight="1" x14ac:dyDescent="0.25">
      <c r="B854" s="75"/>
      <c r="C854" s="75"/>
      <c r="D854" s="75"/>
      <c r="E854" s="57"/>
      <c r="F854" s="57"/>
      <c r="G854" s="57"/>
      <c r="H854" s="57"/>
      <c r="I854" s="57"/>
      <c r="J854" s="57"/>
      <c r="K854" s="57"/>
      <c r="L854" s="57"/>
    </row>
    <row r="855" spans="2:12" ht="18.95" customHeight="1" x14ac:dyDescent="0.25">
      <c r="B855" s="75"/>
      <c r="C855" s="75"/>
      <c r="D855" s="75"/>
      <c r="E855" s="57"/>
      <c r="F855" s="57"/>
      <c r="G855" s="57"/>
      <c r="H855" s="57"/>
      <c r="I855" s="57"/>
      <c r="J855" s="57"/>
      <c r="K855" s="57"/>
      <c r="L855" s="57"/>
    </row>
    <row r="856" spans="2:12" ht="18.95" customHeight="1" x14ac:dyDescent="0.25">
      <c r="B856" s="75"/>
      <c r="C856" s="75"/>
      <c r="D856" s="75"/>
      <c r="E856" s="57"/>
      <c r="F856" s="57"/>
      <c r="G856" s="57"/>
      <c r="H856" s="57"/>
      <c r="I856" s="57"/>
      <c r="J856" s="57"/>
      <c r="K856" s="57"/>
      <c r="L856" s="57"/>
    </row>
    <row r="857" spans="2:12" ht="18.95" customHeight="1" x14ac:dyDescent="0.25">
      <c r="B857" s="75"/>
      <c r="C857" s="75"/>
      <c r="D857" s="75"/>
      <c r="E857" s="57"/>
      <c r="F857" s="57"/>
      <c r="G857" s="57"/>
      <c r="H857" s="57"/>
      <c r="I857" s="57"/>
      <c r="J857" s="57"/>
      <c r="K857" s="57"/>
      <c r="L857" s="57"/>
    </row>
    <row r="858" spans="2:12" ht="18.95" customHeight="1" x14ac:dyDescent="0.25">
      <c r="B858" s="75"/>
      <c r="C858" s="75"/>
      <c r="D858" s="75"/>
      <c r="E858" s="57"/>
      <c r="F858" s="57"/>
      <c r="G858" s="57"/>
      <c r="H858" s="57"/>
      <c r="I858" s="57"/>
      <c r="J858" s="57"/>
      <c r="K858" s="57"/>
      <c r="L858" s="57"/>
    </row>
    <row r="859" spans="2:12" ht="18.95" customHeight="1" x14ac:dyDescent="0.25">
      <c r="B859" s="75"/>
      <c r="C859" s="75"/>
      <c r="D859" s="75"/>
      <c r="E859" s="57"/>
      <c r="F859" s="57"/>
      <c r="G859" s="57"/>
      <c r="H859" s="57"/>
      <c r="I859" s="57"/>
      <c r="J859" s="57"/>
      <c r="K859" s="57"/>
      <c r="L859" s="57"/>
    </row>
    <row r="860" spans="2:12" ht="18.95" customHeight="1" x14ac:dyDescent="0.25">
      <c r="B860" s="75"/>
      <c r="C860" s="75"/>
      <c r="D860" s="75"/>
      <c r="E860" s="57"/>
      <c r="F860" s="57"/>
      <c r="G860" s="57"/>
      <c r="H860" s="57"/>
      <c r="I860" s="57"/>
      <c r="J860" s="57"/>
      <c r="K860" s="57"/>
      <c r="L860" s="57"/>
    </row>
    <row r="861" spans="2:12" ht="18.95" customHeight="1" x14ac:dyDescent="0.25">
      <c r="B861" s="75"/>
      <c r="C861" s="75"/>
      <c r="D861" s="75"/>
      <c r="E861" s="57"/>
      <c r="F861" s="57"/>
      <c r="G861" s="57"/>
      <c r="H861" s="57"/>
      <c r="I861" s="57"/>
      <c r="J861" s="57"/>
      <c r="K861" s="57"/>
      <c r="L861" s="57"/>
    </row>
    <row r="862" spans="2:12" ht="18.95" customHeight="1" x14ac:dyDescent="0.25">
      <c r="B862" s="75"/>
      <c r="C862" s="75"/>
      <c r="D862" s="75"/>
      <c r="E862" s="57"/>
      <c r="F862" s="57"/>
      <c r="G862" s="57"/>
      <c r="H862" s="57"/>
      <c r="I862" s="57"/>
      <c r="J862" s="57"/>
      <c r="K862" s="57"/>
      <c r="L862" s="57"/>
    </row>
    <row r="863" spans="2:12" ht="18.95" customHeight="1" x14ac:dyDescent="0.25">
      <c r="B863" s="75"/>
      <c r="C863" s="75"/>
      <c r="D863" s="75"/>
      <c r="E863" s="57"/>
      <c r="F863" s="57"/>
      <c r="G863" s="57"/>
      <c r="H863" s="57"/>
      <c r="I863" s="57"/>
      <c r="J863" s="57"/>
      <c r="K863" s="57"/>
      <c r="L863" s="57"/>
    </row>
    <row r="864" spans="2:12" ht="18.95" customHeight="1" x14ac:dyDescent="0.25">
      <c r="B864" s="75"/>
      <c r="C864" s="75"/>
      <c r="D864" s="75"/>
      <c r="E864" s="57"/>
      <c r="F864" s="57"/>
      <c r="G864" s="57"/>
      <c r="H864" s="57"/>
      <c r="I864" s="57"/>
      <c r="J864" s="57"/>
      <c r="K864" s="57"/>
      <c r="L864" s="57"/>
    </row>
    <row r="865" spans="2:12" ht="18.95" customHeight="1" x14ac:dyDescent="0.25">
      <c r="B865" s="75"/>
      <c r="C865" s="75"/>
      <c r="D865" s="75"/>
      <c r="E865" s="57"/>
      <c r="F865" s="57"/>
      <c r="G865" s="57"/>
      <c r="H865" s="57"/>
      <c r="I865" s="57"/>
      <c r="J865" s="57"/>
      <c r="K865" s="57"/>
      <c r="L865" s="57"/>
    </row>
    <row r="866" spans="2:12" ht="18.95" customHeight="1" x14ac:dyDescent="0.25">
      <c r="B866" s="75"/>
      <c r="C866" s="75"/>
      <c r="D866" s="75"/>
      <c r="E866" s="57"/>
      <c r="F866" s="57"/>
      <c r="G866" s="57"/>
      <c r="H866" s="57"/>
      <c r="I866" s="57"/>
      <c r="J866" s="57"/>
      <c r="K866" s="57"/>
      <c r="L866" s="57"/>
    </row>
    <row r="867" spans="2:12" ht="18.95" customHeight="1" x14ac:dyDescent="0.25">
      <c r="B867" s="75"/>
      <c r="C867" s="75"/>
      <c r="D867" s="75"/>
      <c r="E867" s="57"/>
      <c r="F867" s="57"/>
      <c r="G867" s="57"/>
      <c r="H867" s="57"/>
      <c r="I867" s="57"/>
      <c r="J867" s="57"/>
      <c r="K867" s="57"/>
      <c r="L867" s="57"/>
    </row>
    <row r="868" spans="2:12" ht="18.95" customHeight="1" x14ac:dyDescent="0.25">
      <c r="B868" s="75"/>
      <c r="C868" s="75"/>
      <c r="D868" s="75"/>
      <c r="E868" s="57"/>
      <c r="F868" s="57"/>
      <c r="G868" s="57"/>
      <c r="H868" s="57"/>
      <c r="I868" s="57"/>
      <c r="J868" s="57"/>
      <c r="K868" s="57"/>
      <c r="L868" s="57"/>
    </row>
    <row r="869" spans="2:12" ht="18.95" customHeight="1" x14ac:dyDescent="0.25">
      <c r="B869" s="75"/>
      <c r="C869" s="75"/>
      <c r="D869" s="75"/>
      <c r="E869" s="57"/>
      <c r="F869" s="57"/>
      <c r="G869" s="57"/>
      <c r="H869" s="57"/>
      <c r="I869" s="57"/>
      <c r="J869" s="57"/>
      <c r="K869" s="57"/>
      <c r="L869" s="57"/>
    </row>
    <row r="870" spans="2:12" ht="18.95" customHeight="1" x14ac:dyDescent="0.25">
      <c r="B870" s="75"/>
      <c r="C870" s="75"/>
      <c r="D870" s="75"/>
      <c r="E870" s="57"/>
      <c r="F870" s="57"/>
      <c r="G870" s="57"/>
      <c r="H870" s="57"/>
      <c r="I870" s="57"/>
      <c r="J870" s="57"/>
      <c r="K870" s="57"/>
      <c r="L870" s="57"/>
    </row>
    <row r="871" spans="2:12" ht="18.95" customHeight="1" x14ac:dyDescent="0.25">
      <c r="B871" s="75"/>
      <c r="C871" s="75"/>
      <c r="D871" s="75"/>
      <c r="E871" s="57"/>
      <c r="F871" s="57"/>
      <c r="G871" s="57"/>
      <c r="H871" s="57"/>
      <c r="I871" s="57"/>
      <c r="J871" s="57"/>
      <c r="K871" s="57"/>
      <c r="L871" s="57"/>
    </row>
    <row r="872" spans="2:12" ht="18.95" customHeight="1" x14ac:dyDescent="0.25">
      <c r="B872" s="75"/>
      <c r="C872" s="75"/>
      <c r="D872" s="75"/>
      <c r="E872" s="57"/>
      <c r="F872" s="57"/>
      <c r="G872" s="57"/>
      <c r="H872" s="57"/>
      <c r="I872" s="57"/>
      <c r="J872" s="57"/>
      <c r="K872" s="57"/>
      <c r="L872" s="57"/>
    </row>
    <row r="873" spans="2:12" ht="18.95" customHeight="1" x14ac:dyDescent="0.25">
      <c r="B873" s="75"/>
      <c r="C873" s="75"/>
      <c r="D873" s="75"/>
      <c r="E873" s="57"/>
      <c r="F873" s="57"/>
      <c r="G873" s="57"/>
      <c r="H873" s="57"/>
      <c r="I873" s="57"/>
      <c r="J873" s="57"/>
      <c r="K873" s="57"/>
      <c r="L873" s="57"/>
    </row>
    <row r="874" spans="2:12" ht="18.95" customHeight="1" x14ac:dyDescent="0.25">
      <c r="B874" s="75"/>
      <c r="C874" s="75"/>
      <c r="D874" s="75"/>
      <c r="E874" s="57"/>
      <c r="F874" s="57"/>
      <c r="G874" s="57"/>
      <c r="H874" s="57"/>
      <c r="I874" s="57"/>
      <c r="J874" s="57"/>
      <c r="K874" s="57"/>
      <c r="L874" s="57"/>
    </row>
    <row r="875" spans="2:12" ht="18.95" customHeight="1" x14ac:dyDescent="0.25">
      <c r="B875" s="75"/>
      <c r="C875" s="75"/>
      <c r="D875" s="75"/>
      <c r="E875" s="57"/>
      <c r="F875" s="57"/>
      <c r="G875" s="57"/>
      <c r="H875" s="57"/>
      <c r="I875" s="57"/>
      <c r="J875" s="57"/>
      <c r="K875" s="57"/>
      <c r="L875" s="57"/>
    </row>
    <row r="876" spans="2:12" ht="18.95" customHeight="1" x14ac:dyDescent="0.25">
      <c r="B876" s="75"/>
      <c r="C876" s="75"/>
      <c r="D876" s="75"/>
      <c r="E876" s="57"/>
      <c r="F876" s="57"/>
      <c r="G876" s="57"/>
      <c r="H876" s="57"/>
      <c r="I876" s="57"/>
      <c r="J876" s="57"/>
      <c r="K876" s="57"/>
      <c r="L876" s="57"/>
    </row>
    <row r="877" spans="2:12" ht="18.95" customHeight="1" x14ac:dyDescent="0.25">
      <c r="B877" s="75"/>
      <c r="C877" s="75"/>
      <c r="D877" s="75"/>
      <c r="E877" s="57"/>
      <c r="F877" s="57"/>
      <c r="G877" s="57"/>
      <c r="H877" s="57"/>
      <c r="I877" s="57"/>
      <c r="J877" s="57"/>
      <c r="K877" s="57"/>
      <c r="L877" s="57"/>
    </row>
    <row r="878" spans="2:12" ht="18.95" customHeight="1" x14ac:dyDescent="0.25">
      <c r="B878" s="75"/>
      <c r="C878" s="75"/>
      <c r="D878" s="75"/>
      <c r="E878" s="57"/>
      <c r="F878" s="57"/>
      <c r="G878" s="57"/>
      <c r="H878" s="57"/>
      <c r="I878" s="57"/>
      <c r="J878" s="57"/>
      <c r="K878" s="57"/>
      <c r="L878" s="57"/>
    </row>
    <row r="879" spans="2:12" ht="18.95" customHeight="1" x14ac:dyDescent="0.25">
      <c r="B879" s="75"/>
      <c r="C879" s="75"/>
      <c r="D879" s="75"/>
      <c r="E879" s="57"/>
      <c r="F879" s="57"/>
      <c r="G879" s="57"/>
      <c r="H879" s="57"/>
      <c r="I879" s="57"/>
      <c r="J879" s="57"/>
      <c r="K879" s="57"/>
      <c r="L879" s="57"/>
    </row>
    <row r="880" spans="2:12" ht="18.95" customHeight="1" x14ac:dyDescent="0.25">
      <c r="B880" s="75"/>
      <c r="C880" s="75"/>
      <c r="D880" s="75"/>
      <c r="E880" s="57"/>
      <c r="F880" s="57"/>
      <c r="G880" s="57"/>
      <c r="H880" s="57"/>
      <c r="I880" s="57"/>
      <c r="J880" s="57"/>
      <c r="K880" s="57"/>
      <c r="L880" s="57"/>
    </row>
    <row r="881" spans="2:12" ht="18.95" customHeight="1" x14ac:dyDescent="0.25">
      <c r="B881" s="75"/>
      <c r="C881" s="75"/>
      <c r="D881" s="75"/>
      <c r="E881" s="57"/>
      <c r="F881" s="57"/>
      <c r="G881" s="57"/>
      <c r="H881" s="57"/>
      <c r="I881" s="57"/>
      <c r="J881" s="57"/>
      <c r="K881" s="57"/>
      <c r="L881" s="57"/>
    </row>
    <row r="882" spans="2:12" ht="18.95" customHeight="1" x14ac:dyDescent="0.25">
      <c r="B882" s="75"/>
      <c r="C882" s="75"/>
      <c r="D882" s="75"/>
      <c r="E882" s="57"/>
      <c r="F882" s="57"/>
      <c r="G882" s="57"/>
      <c r="H882" s="57"/>
      <c r="I882" s="57"/>
      <c r="J882" s="57"/>
      <c r="K882" s="57"/>
      <c r="L882" s="57"/>
    </row>
    <row r="883" spans="2:12" ht="18.95" customHeight="1" x14ac:dyDescent="0.25">
      <c r="B883" s="75"/>
      <c r="C883" s="75"/>
      <c r="D883" s="75"/>
      <c r="E883" s="57"/>
      <c r="F883" s="57"/>
      <c r="G883" s="57"/>
      <c r="H883" s="57"/>
      <c r="I883" s="57"/>
      <c r="J883" s="57"/>
      <c r="K883" s="57"/>
      <c r="L883" s="57"/>
    </row>
    <row r="884" spans="2:12" ht="18.95" customHeight="1" x14ac:dyDescent="0.25">
      <c r="B884" s="75"/>
      <c r="C884" s="75"/>
      <c r="D884" s="75"/>
      <c r="E884" s="57"/>
      <c r="F884" s="57"/>
      <c r="G884" s="57"/>
      <c r="H884" s="57"/>
      <c r="I884" s="57"/>
      <c r="J884" s="57"/>
      <c r="K884" s="57"/>
      <c r="L884" s="57"/>
    </row>
    <row r="885" spans="2:12" ht="18.95" customHeight="1" x14ac:dyDescent="0.25">
      <c r="B885" s="75"/>
      <c r="C885" s="75"/>
      <c r="D885" s="75"/>
      <c r="E885" s="57"/>
      <c r="F885" s="57"/>
      <c r="G885" s="57"/>
      <c r="H885" s="57"/>
      <c r="I885" s="57"/>
      <c r="J885" s="57"/>
      <c r="K885" s="57"/>
      <c r="L885" s="57"/>
    </row>
    <row r="886" spans="2:12" ht="18.95" customHeight="1" x14ac:dyDescent="0.25">
      <c r="B886" s="75"/>
      <c r="C886" s="75"/>
      <c r="D886" s="75"/>
      <c r="E886" s="57"/>
      <c r="F886" s="57"/>
      <c r="G886" s="57"/>
      <c r="H886" s="57"/>
      <c r="I886" s="57"/>
      <c r="J886" s="57"/>
      <c r="K886" s="57"/>
      <c r="L886" s="57"/>
    </row>
    <row r="887" spans="2:12" ht="18.95" customHeight="1" x14ac:dyDescent="0.25">
      <c r="B887" s="75"/>
      <c r="C887" s="75"/>
      <c r="D887" s="75"/>
      <c r="E887" s="57"/>
      <c r="F887" s="57"/>
      <c r="G887" s="57"/>
      <c r="H887" s="57"/>
      <c r="I887" s="57"/>
      <c r="J887" s="57"/>
      <c r="K887" s="57"/>
      <c r="L887" s="57"/>
    </row>
    <row r="888" spans="2:12" ht="18.95" customHeight="1" x14ac:dyDescent="0.25">
      <c r="B888" s="75"/>
      <c r="C888" s="75"/>
      <c r="D888" s="75"/>
      <c r="E888" s="57"/>
      <c r="F888" s="57"/>
      <c r="G888" s="57"/>
      <c r="H888" s="57"/>
      <c r="I888" s="57"/>
      <c r="J888" s="57"/>
      <c r="K888" s="57"/>
      <c r="L888" s="57"/>
    </row>
    <row r="889" spans="2:12" ht="18.95" customHeight="1" x14ac:dyDescent="0.25">
      <c r="B889" s="75"/>
      <c r="C889" s="75"/>
      <c r="D889" s="75"/>
      <c r="E889" s="57"/>
      <c r="F889" s="57"/>
      <c r="G889" s="57"/>
      <c r="H889" s="57"/>
      <c r="I889" s="57"/>
      <c r="J889" s="57"/>
      <c r="K889" s="57"/>
      <c r="L889" s="57"/>
    </row>
    <row r="890" spans="2:12" ht="18.95" customHeight="1" x14ac:dyDescent="0.25">
      <c r="B890" s="75"/>
      <c r="C890" s="75"/>
      <c r="D890" s="75"/>
      <c r="E890" s="57"/>
      <c r="F890" s="57"/>
      <c r="G890" s="57"/>
      <c r="H890" s="57"/>
      <c r="I890" s="57"/>
      <c r="J890" s="57"/>
      <c r="K890" s="57"/>
      <c r="L890" s="57"/>
    </row>
    <row r="891" spans="2:12" ht="18.95" customHeight="1" x14ac:dyDescent="0.25">
      <c r="B891" s="75"/>
      <c r="C891" s="75"/>
      <c r="D891" s="75"/>
      <c r="E891" s="57"/>
      <c r="F891" s="57"/>
      <c r="G891" s="57"/>
      <c r="H891" s="57"/>
      <c r="I891" s="57"/>
      <c r="J891" s="57"/>
      <c r="K891" s="57"/>
      <c r="L891" s="57"/>
    </row>
    <row r="892" spans="2:12" ht="18.95" customHeight="1" x14ac:dyDescent="0.25">
      <c r="B892" s="75"/>
      <c r="C892" s="75"/>
      <c r="D892" s="75"/>
      <c r="E892" s="57"/>
      <c r="F892" s="57"/>
      <c r="G892" s="57"/>
      <c r="H892" s="57"/>
      <c r="I892" s="57"/>
      <c r="J892" s="57"/>
      <c r="K892" s="57"/>
      <c r="L892" s="57"/>
    </row>
    <row r="893" spans="2:12" ht="18.95" customHeight="1" x14ac:dyDescent="0.25">
      <c r="B893" s="75"/>
      <c r="C893" s="75"/>
      <c r="D893" s="75"/>
      <c r="E893" s="57"/>
      <c r="F893" s="57"/>
      <c r="G893" s="57"/>
      <c r="H893" s="57"/>
      <c r="I893" s="57"/>
      <c r="J893" s="57"/>
      <c r="K893" s="57"/>
      <c r="L893" s="57"/>
    </row>
    <row r="894" spans="2:12" ht="18.95" customHeight="1" x14ac:dyDescent="0.25">
      <c r="B894" s="75"/>
      <c r="C894" s="75"/>
      <c r="D894" s="75"/>
      <c r="E894" s="57"/>
      <c r="F894" s="57"/>
      <c r="G894" s="57"/>
      <c r="H894" s="57"/>
      <c r="I894" s="57"/>
      <c r="J894" s="57"/>
      <c r="K894" s="57"/>
      <c r="L894" s="57"/>
    </row>
    <row r="895" spans="2:12" ht="18.95" customHeight="1" x14ac:dyDescent="0.25">
      <c r="B895" s="75"/>
      <c r="C895" s="75"/>
      <c r="D895" s="75"/>
      <c r="E895" s="57"/>
      <c r="F895" s="57"/>
      <c r="G895" s="57"/>
      <c r="H895" s="57"/>
      <c r="I895" s="57"/>
      <c r="J895" s="57"/>
      <c r="K895" s="57"/>
      <c r="L895" s="57"/>
    </row>
    <row r="896" spans="2:12" ht="18.95" customHeight="1" x14ac:dyDescent="0.25">
      <c r="B896" s="75"/>
      <c r="C896" s="75"/>
      <c r="D896" s="75"/>
      <c r="E896" s="57"/>
      <c r="F896" s="57"/>
      <c r="G896" s="57"/>
      <c r="H896" s="57"/>
      <c r="I896" s="57"/>
      <c r="J896" s="57"/>
      <c r="K896" s="57"/>
      <c r="L896" s="57"/>
    </row>
    <row r="897" spans="2:12" ht="18.95" customHeight="1" x14ac:dyDescent="0.25">
      <c r="B897" s="75"/>
      <c r="C897" s="75"/>
      <c r="D897" s="75"/>
      <c r="E897" s="57"/>
      <c r="F897" s="57"/>
      <c r="G897" s="57"/>
      <c r="H897" s="57"/>
      <c r="I897" s="57"/>
      <c r="J897" s="57"/>
      <c r="K897" s="57"/>
      <c r="L897" s="57"/>
    </row>
    <row r="898" spans="2:12" ht="18.95" customHeight="1" x14ac:dyDescent="0.25">
      <c r="B898" s="75"/>
      <c r="C898" s="75"/>
      <c r="D898" s="75"/>
      <c r="E898" s="57"/>
      <c r="F898" s="57"/>
      <c r="G898" s="57"/>
      <c r="H898" s="57"/>
      <c r="I898" s="57"/>
      <c r="J898" s="57"/>
      <c r="K898" s="57"/>
      <c r="L898" s="57"/>
    </row>
    <row r="899" spans="2:12" ht="18.95" customHeight="1" x14ac:dyDescent="0.25">
      <c r="B899" s="75"/>
      <c r="C899" s="75"/>
      <c r="D899" s="75"/>
      <c r="E899" s="57"/>
      <c r="F899" s="57"/>
      <c r="G899" s="57"/>
      <c r="H899" s="57"/>
      <c r="I899" s="57"/>
      <c r="J899" s="57"/>
      <c r="K899" s="57"/>
      <c r="L899" s="57"/>
    </row>
    <row r="900" spans="2:12" ht="18.95" customHeight="1" x14ac:dyDescent="0.25">
      <c r="B900" s="75"/>
      <c r="C900" s="75"/>
      <c r="D900" s="75"/>
      <c r="E900" s="57"/>
      <c r="F900" s="57"/>
      <c r="G900" s="57"/>
      <c r="H900" s="57"/>
      <c r="I900" s="57"/>
      <c r="J900" s="57"/>
      <c r="K900" s="57"/>
      <c r="L900" s="57"/>
    </row>
    <row r="901" spans="2:12" ht="18.95" customHeight="1" x14ac:dyDescent="0.25">
      <c r="B901" s="75"/>
      <c r="C901" s="75"/>
      <c r="D901" s="75"/>
      <c r="E901" s="57"/>
      <c r="F901" s="57"/>
      <c r="G901" s="57"/>
      <c r="H901" s="57"/>
      <c r="I901" s="57"/>
      <c r="J901" s="57"/>
      <c r="K901" s="57"/>
      <c r="L901" s="57"/>
    </row>
    <row r="902" spans="2:12" ht="18.95" customHeight="1" x14ac:dyDescent="0.25">
      <c r="B902" s="75"/>
      <c r="C902" s="75"/>
      <c r="D902" s="75"/>
      <c r="E902" s="57"/>
      <c r="F902" s="57"/>
      <c r="G902" s="57"/>
      <c r="H902" s="57"/>
      <c r="I902" s="57"/>
      <c r="J902" s="57"/>
      <c r="K902" s="57"/>
      <c r="L902" s="57"/>
    </row>
    <row r="903" spans="2:12" ht="18.95" customHeight="1" x14ac:dyDescent="0.25">
      <c r="B903" s="75"/>
      <c r="C903" s="75"/>
      <c r="D903" s="75"/>
      <c r="E903" s="57"/>
      <c r="F903" s="57"/>
      <c r="G903" s="57"/>
      <c r="H903" s="57"/>
      <c r="I903" s="57"/>
      <c r="J903" s="57"/>
      <c r="K903" s="57"/>
      <c r="L903" s="57"/>
    </row>
    <row r="904" spans="2:12" ht="18.95" customHeight="1" x14ac:dyDescent="0.25">
      <c r="B904" s="75"/>
      <c r="C904" s="75"/>
      <c r="D904" s="75"/>
      <c r="E904" s="57"/>
      <c r="F904" s="57"/>
      <c r="G904" s="57"/>
      <c r="H904" s="57"/>
      <c r="I904" s="57"/>
      <c r="J904" s="57"/>
      <c r="K904" s="57"/>
      <c r="L904" s="57"/>
    </row>
    <row r="905" spans="2:12" ht="18.95" customHeight="1" x14ac:dyDescent="0.25">
      <c r="B905" s="75"/>
      <c r="C905" s="75"/>
      <c r="D905" s="75"/>
      <c r="E905" s="57"/>
      <c r="F905" s="57"/>
      <c r="G905" s="57"/>
      <c r="H905" s="57"/>
      <c r="I905" s="57"/>
      <c r="J905" s="57"/>
      <c r="K905" s="57"/>
      <c r="L905" s="57"/>
    </row>
    <row r="906" spans="2:12" ht="18.95" customHeight="1" x14ac:dyDescent="0.25">
      <c r="B906" s="75"/>
      <c r="C906" s="75"/>
      <c r="D906" s="75"/>
      <c r="E906" s="57"/>
      <c r="F906" s="57"/>
      <c r="G906" s="57"/>
      <c r="H906" s="57"/>
      <c r="I906" s="57"/>
      <c r="J906" s="57"/>
      <c r="K906" s="57"/>
      <c r="L906" s="57"/>
    </row>
    <row r="907" spans="2:12" ht="18.95" customHeight="1" x14ac:dyDescent="0.25">
      <c r="B907" s="75"/>
      <c r="C907" s="75"/>
      <c r="D907" s="75"/>
      <c r="E907" s="57"/>
      <c r="F907" s="57"/>
      <c r="G907" s="57"/>
      <c r="H907" s="57"/>
      <c r="I907" s="57"/>
      <c r="J907" s="57"/>
      <c r="K907" s="57"/>
      <c r="L907" s="57"/>
    </row>
    <row r="908" spans="2:12" ht="18.95" customHeight="1" x14ac:dyDescent="0.25">
      <c r="B908" s="75"/>
      <c r="C908" s="75"/>
      <c r="D908" s="75"/>
      <c r="E908" s="57"/>
      <c r="F908" s="57"/>
      <c r="G908" s="57"/>
      <c r="H908" s="57"/>
      <c r="I908" s="57"/>
      <c r="J908" s="57"/>
      <c r="K908" s="57"/>
      <c r="L908" s="57"/>
    </row>
    <row r="909" spans="2:12" ht="18.95" customHeight="1" x14ac:dyDescent="0.25">
      <c r="B909" s="75"/>
      <c r="C909" s="75"/>
      <c r="D909" s="75"/>
      <c r="E909" s="57"/>
      <c r="F909" s="57"/>
      <c r="G909" s="57"/>
      <c r="H909" s="57"/>
      <c r="I909" s="57"/>
      <c r="J909" s="57"/>
      <c r="K909" s="57"/>
      <c r="L909" s="57"/>
    </row>
    <row r="910" spans="2:12" ht="18.95" customHeight="1" x14ac:dyDescent="0.25">
      <c r="B910" s="75"/>
      <c r="C910" s="75"/>
      <c r="D910" s="75"/>
      <c r="E910" s="57"/>
      <c r="F910" s="57"/>
      <c r="G910" s="57"/>
      <c r="H910" s="57"/>
      <c r="I910" s="57"/>
      <c r="J910" s="57"/>
      <c r="K910" s="57"/>
      <c r="L910" s="57"/>
    </row>
    <row r="911" spans="2:12" ht="18.95" customHeight="1" x14ac:dyDescent="0.25">
      <c r="B911" s="75"/>
      <c r="C911" s="75"/>
      <c r="D911" s="75"/>
      <c r="E911" s="57"/>
      <c r="F911" s="57"/>
      <c r="G911" s="57"/>
      <c r="H911" s="57"/>
      <c r="I911" s="57"/>
      <c r="J911" s="57"/>
      <c r="K911" s="57"/>
      <c r="L911" s="57"/>
    </row>
    <row r="912" spans="2:12" ht="18.95" customHeight="1" x14ac:dyDescent="0.25">
      <c r="B912" s="75"/>
      <c r="C912" s="75"/>
      <c r="D912" s="75"/>
      <c r="E912" s="57"/>
      <c r="F912" s="57"/>
      <c r="G912" s="57"/>
      <c r="H912" s="57"/>
      <c r="I912" s="57"/>
      <c r="J912" s="57"/>
      <c r="K912" s="57"/>
      <c r="L912" s="57"/>
    </row>
    <row r="913" spans="2:12" ht="18.95" customHeight="1" x14ac:dyDescent="0.25">
      <c r="B913" s="75"/>
      <c r="C913" s="75"/>
      <c r="D913" s="75"/>
      <c r="E913" s="57"/>
      <c r="F913" s="57"/>
      <c r="G913" s="57"/>
      <c r="H913" s="57"/>
      <c r="I913" s="57"/>
      <c r="J913" s="57"/>
      <c r="K913" s="57"/>
      <c r="L913" s="57"/>
    </row>
    <row r="914" spans="2:12" ht="18.95" customHeight="1" x14ac:dyDescent="0.25">
      <c r="B914" s="75"/>
      <c r="C914" s="75"/>
      <c r="D914" s="75"/>
      <c r="E914" s="57"/>
      <c r="F914" s="57"/>
      <c r="G914" s="57"/>
      <c r="H914" s="57"/>
      <c r="I914" s="57"/>
      <c r="J914" s="57"/>
      <c r="K914" s="57"/>
      <c r="L914" s="57"/>
    </row>
    <row r="915" spans="2:12" ht="18.95" customHeight="1" x14ac:dyDescent="0.25">
      <c r="B915" s="75"/>
      <c r="C915" s="75"/>
      <c r="D915" s="75"/>
      <c r="E915" s="57"/>
      <c r="F915" s="57"/>
      <c r="G915" s="57"/>
      <c r="H915" s="57"/>
      <c r="I915" s="57"/>
      <c r="J915" s="57"/>
      <c r="K915" s="57"/>
      <c r="L915" s="57"/>
    </row>
    <row r="916" spans="2:12" ht="18.95" customHeight="1" x14ac:dyDescent="0.25">
      <c r="B916" s="75"/>
      <c r="C916" s="75"/>
      <c r="D916" s="75"/>
      <c r="E916" s="57"/>
      <c r="F916" s="57"/>
      <c r="G916" s="57"/>
      <c r="H916" s="57"/>
      <c r="I916" s="57"/>
      <c r="J916" s="57"/>
      <c r="K916" s="57"/>
      <c r="L916" s="57"/>
    </row>
    <row r="917" spans="2:12" ht="18.95" customHeight="1" x14ac:dyDescent="0.25">
      <c r="B917" s="75"/>
      <c r="C917" s="75"/>
      <c r="D917" s="75"/>
      <c r="E917" s="57"/>
      <c r="F917" s="57"/>
      <c r="G917" s="57"/>
      <c r="H917" s="57"/>
      <c r="I917" s="57"/>
      <c r="J917" s="57"/>
      <c r="K917" s="57"/>
      <c r="L917" s="57"/>
    </row>
    <row r="918" spans="2:12" ht="18.95" customHeight="1" x14ac:dyDescent="0.25">
      <c r="B918" s="75"/>
      <c r="C918" s="75"/>
      <c r="D918" s="75"/>
      <c r="E918" s="57"/>
      <c r="F918" s="57"/>
      <c r="G918" s="57"/>
      <c r="H918" s="57"/>
      <c r="I918" s="57"/>
      <c r="J918" s="57"/>
      <c r="K918" s="57"/>
      <c r="L918" s="57"/>
    </row>
    <row r="919" spans="2:12" ht="18.95" customHeight="1" x14ac:dyDescent="0.25">
      <c r="B919" s="75"/>
      <c r="C919" s="75"/>
      <c r="D919" s="75"/>
      <c r="E919" s="57"/>
      <c r="F919" s="57"/>
      <c r="G919" s="57"/>
      <c r="H919" s="57"/>
      <c r="I919" s="57"/>
      <c r="J919" s="57"/>
      <c r="K919" s="57"/>
      <c r="L919" s="57"/>
    </row>
    <row r="920" spans="2:12" ht="18.95" customHeight="1" x14ac:dyDescent="0.25">
      <c r="B920" s="75"/>
      <c r="C920" s="75"/>
      <c r="D920" s="75"/>
      <c r="E920" s="57"/>
      <c r="F920" s="57"/>
      <c r="G920" s="57"/>
      <c r="H920" s="57"/>
      <c r="I920" s="57"/>
      <c r="J920" s="57"/>
      <c r="K920" s="57"/>
      <c r="L920" s="57"/>
    </row>
    <row r="921" spans="2:12" ht="18.95" customHeight="1" x14ac:dyDescent="0.25">
      <c r="B921" s="75"/>
      <c r="C921" s="75"/>
      <c r="D921" s="75"/>
      <c r="E921" s="57"/>
      <c r="F921" s="57"/>
      <c r="G921" s="57"/>
      <c r="H921" s="57"/>
      <c r="I921" s="57"/>
      <c r="J921" s="57"/>
      <c r="K921" s="57"/>
      <c r="L921" s="57"/>
    </row>
    <row r="922" spans="2:12" ht="18.95" customHeight="1" x14ac:dyDescent="0.25">
      <c r="B922" s="75"/>
      <c r="C922" s="75"/>
      <c r="D922" s="75"/>
      <c r="E922" s="57"/>
      <c r="F922" s="57"/>
      <c r="G922" s="57"/>
      <c r="H922" s="57"/>
      <c r="I922" s="57"/>
      <c r="J922" s="57"/>
      <c r="K922" s="57"/>
      <c r="L922" s="57"/>
    </row>
    <row r="923" spans="2:12" ht="18.95" customHeight="1" x14ac:dyDescent="0.25">
      <c r="B923" s="75"/>
      <c r="C923" s="75"/>
      <c r="D923" s="75"/>
      <c r="E923" s="57"/>
      <c r="F923" s="57"/>
      <c r="G923" s="57"/>
      <c r="H923" s="57"/>
      <c r="I923" s="57"/>
      <c r="J923" s="57"/>
      <c r="K923" s="57"/>
      <c r="L923" s="57"/>
    </row>
    <row r="924" spans="2:12" ht="18.95" customHeight="1" x14ac:dyDescent="0.25">
      <c r="B924" s="75"/>
      <c r="C924" s="75"/>
      <c r="D924" s="75"/>
      <c r="E924" s="57"/>
      <c r="F924" s="57"/>
      <c r="G924" s="57"/>
      <c r="H924" s="57"/>
      <c r="I924" s="57"/>
      <c r="J924" s="57"/>
      <c r="K924" s="57"/>
      <c r="L924" s="57"/>
    </row>
    <row r="925" spans="2:12" ht="18.95" customHeight="1" x14ac:dyDescent="0.25">
      <c r="B925" s="75"/>
      <c r="C925" s="75"/>
      <c r="D925" s="75"/>
      <c r="E925" s="57"/>
      <c r="F925" s="57"/>
      <c r="G925" s="57"/>
      <c r="H925" s="57"/>
      <c r="I925" s="57"/>
      <c r="J925" s="57"/>
      <c r="K925" s="57"/>
      <c r="L925" s="57"/>
    </row>
    <row r="926" spans="2:12" ht="18.95" customHeight="1" x14ac:dyDescent="0.25">
      <c r="B926" s="75"/>
      <c r="C926" s="75"/>
      <c r="D926" s="75"/>
      <c r="E926" s="57"/>
      <c r="F926" s="57"/>
      <c r="G926" s="57"/>
      <c r="H926" s="57"/>
      <c r="I926" s="57"/>
      <c r="J926" s="57"/>
      <c r="K926" s="57"/>
      <c r="L926" s="57"/>
    </row>
    <row r="927" spans="2:12" ht="18.95" customHeight="1" x14ac:dyDescent="0.25">
      <c r="B927" s="75"/>
      <c r="C927" s="75"/>
      <c r="D927" s="75"/>
      <c r="E927" s="57"/>
      <c r="F927" s="57"/>
      <c r="G927" s="57"/>
      <c r="H927" s="57"/>
      <c r="I927" s="57"/>
      <c r="J927" s="57"/>
      <c r="K927" s="57"/>
      <c r="L927" s="57"/>
    </row>
    <row r="928" spans="2:12" ht="18.95" customHeight="1" x14ac:dyDescent="0.25">
      <c r="B928" s="75"/>
      <c r="C928" s="75"/>
      <c r="D928" s="75"/>
      <c r="E928" s="57"/>
      <c r="F928" s="57"/>
      <c r="G928" s="57"/>
      <c r="H928" s="57"/>
      <c r="I928" s="57"/>
      <c r="J928" s="57"/>
      <c r="K928" s="57"/>
      <c r="L928" s="57"/>
    </row>
    <row r="929" spans="2:12" ht="18.95" customHeight="1" x14ac:dyDescent="0.25">
      <c r="B929" s="75"/>
      <c r="C929" s="75"/>
      <c r="D929" s="75"/>
      <c r="E929" s="57"/>
      <c r="F929" s="57"/>
      <c r="G929" s="57"/>
      <c r="H929" s="57"/>
      <c r="I929" s="57"/>
      <c r="J929" s="57"/>
      <c r="K929" s="57"/>
      <c r="L929" s="57"/>
    </row>
    <row r="930" spans="2:12" ht="18.95" customHeight="1" x14ac:dyDescent="0.25">
      <c r="B930" s="75"/>
      <c r="C930" s="75"/>
      <c r="D930" s="75"/>
      <c r="E930" s="57"/>
      <c r="F930" s="57"/>
      <c r="G930" s="57"/>
      <c r="H930" s="57"/>
      <c r="I930" s="57"/>
      <c r="J930" s="57"/>
      <c r="K930" s="57"/>
      <c r="L930" s="57"/>
    </row>
    <row r="931" spans="2:12" ht="18.95" customHeight="1" x14ac:dyDescent="0.25">
      <c r="B931" s="75"/>
      <c r="C931" s="75"/>
      <c r="D931" s="75"/>
      <c r="E931" s="57"/>
      <c r="F931" s="57"/>
      <c r="G931" s="57"/>
      <c r="H931" s="57"/>
      <c r="I931" s="57"/>
      <c r="J931" s="57"/>
      <c r="K931" s="57"/>
      <c r="L931" s="57"/>
    </row>
    <row r="932" spans="2:12" ht="18.95" customHeight="1" x14ac:dyDescent="0.25">
      <c r="B932" s="75"/>
      <c r="C932" s="75"/>
      <c r="D932" s="75"/>
      <c r="E932" s="57"/>
      <c r="F932" s="57"/>
      <c r="G932" s="57"/>
      <c r="H932" s="57"/>
      <c r="I932" s="57"/>
      <c r="J932" s="57"/>
      <c r="K932" s="57"/>
      <c r="L932" s="57"/>
    </row>
    <row r="933" spans="2:12" ht="18.95" customHeight="1" x14ac:dyDescent="0.25">
      <c r="B933" s="75"/>
      <c r="C933" s="75"/>
      <c r="D933" s="75"/>
      <c r="E933" s="57"/>
      <c r="F933" s="57"/>
      <c r="G933" s="57"/>
      <c r="H933" s="57"/>
      <c r="I933" s="57"/>
      <c r="J933" s="57"/>
      <c r="K933" s="57"/>
      <c r="L933" s="57"/>
    </row>
    <row r="934" spans="2:12" ht="18.95" customHeight="1" x14ac:dyDescent="0.25">
      <c r="B934" s="75"/>
      <c r="C934" s="75"/>
      <c r="D934" s="75"/>
      <c r="E934" s="57"/>
      <c r="F934" s="57"/>
      <c r="G934" s="57"/>
      <c r="H934" s="57"/>
      <c r="I934" s="57"/>
      <c r="J934" s="57"/>
      <c r="K934" s="57"/>
      <c r="L934" s="57"/>
    </row>
    <row r="935" spans="2:12" ht="18.95" customHeight="1" x14ac:dyDescent="0.25">
      <c r="B935" s="75"/>
      <c r="C935" s="75"/>
      <c r="D935" s="75"/>
      <c r="E935" s="57"/>
      <c r="F935" s="57"/>
      <c r="G935" s="57"/>
      <c r="H935" s="57"/>
      <c r="I935" s="57"/>
      <c r="J935" s="57"/>
      <c r="K935" s="57"/>
      <c r="L935" s="57"/>
    </row>
    <row r="936" spans="2:12" ht="18.95" customHeight="1" x14ac:dyDescent="0.25">
      <c r="B936" s="75"/>
      <c r="C936" s="75"/>
      <c r="D936" s="75"/>
      <c r="E936" s="57"/>
      <c r="F936" s="57"/>
      <c r="G936" s="57"/>
      <c r="H936" s="57"/>
      <c r="I936" s="57"/>
      <c r="J936" s="57"/>
      <c r="K936" s="57"/>
      <c r="L936" s="57"/>
    </row>
    <row r="937" spans="2:12" ht="18.95" customHeight="1" x14ac:dyDescent="0.25">
      <c r="B937" s="75"/>
      <c r="C937" s="75"/>
      <c r="D937" s="75"/>
      <c r="E937" s="57"/>
      <c r="F937" s="57"/>
      <c r="G937" s="57"/>
      <c r="H937" s="57"/>
      <c r="I937" s="57"/>
      <c r="J937" s="57"/>
      <c r="K937" s="57"/>
      <c r="L937" s="57"/>
    </row>
    <row r="938" spans="2:12" ht="18.95" customHeight="1" x14ac:dyDescent="0.25">
      <c r="B938" s="75"/>
      <c r="C938" s="75"/>
      <c r="D938" s="75"/>
      <c r="E938" s="57"/>
      <c r="F938" s="57"/>
      <c r="G938" s="57"/>
      <c r="H938" s="57"/>
      <c r="I938" s="57"/>
      <c r="J938" s="57"/>
      <c r="K938" s="57"/>
      <c r="L938" s="57"/>
    </row>
    <row r="939" spans="2:12" ht="18.95" customHeight="1" x14ac:dyDescent="0.25">
      <c r="B939" s="75"/>
      <c r="C939" s="75"/>
      <c r="D939" s="75"/>
      <c r="E939" s="57"/>
      <c r="F939" s="57"/>
      <c r="G939" s="57"/>
      <c r="H939" s="57"/>
      <c r="I939" s="57"/>
      <c r="J939" s="57"/>
      <c r="K939" s="57"/>
      <c r="L939" s="57"/>
    </row>
    <row r="940" spans="2:12" ht="18.95" customHeight="1" x14ac:dyDescent="0.25">
      <c r="B940" s="75"/>
      <c r="C940" s="75"/>
      <c r="D940" s="75"/>
      <c r="E940" s="57"/>
      <c r="F940" s="57"/>
      <c r="G940" s="57"/>
      <c r="H940" s="57"/>
      <c r="I940" s="57"/>
      <c r="J940" s="57"/>
      <c r="K940" s="57"/>
      <c r="L940" s="57"/>
    </row>
    <row r="941" spans="2:12" ht="18.95" customHeight="1" x14ac:dyDescent="0.25">
      <c r="B941" s="75"/>
      <c r="C941" s="75"/>
      <c r="D941" s="75"/>
      <c r="E941" s="57"/>
      <c r="F941" s="57"/>
      <c r="G941" s="57"/>
      <c r="H941" s="57"/>
      <c r="I941" s="57"/>
      <c r="J941" s="57"/>
      <c r="K941" s="57"/>
      <c r="L941" s="57"/>
    </row>
    <row r="942" spans="2:12" ht="18.95" customHeight="1" x14ac:dyDescent="0.25">
      <c r="B942" s="75"/>
      <c r="C942" s="75"/>
      <c r="D942" s="75"/>
      <c r="E942" s="57"/>
      <c r="F942" s="57"/>
      <c r="G942" s="57"/>
      <c r="H942" s="57"/>
      <c r="I942" s="57"/>
      <c r="J942" s="57"/>
      <c r="K942" s="57"/>
      <c r="L942" s="57"/>
    </row>
    <row r="943" spans="2:12" ht="18.95" customHeight="1" x14ac:dyDescent="0.25">
      <c r="B943" s="75"/>
      <c r="C943" s="75"/>
      <c r="D943" s="75"/>
      <c r="E943" s="57"/>
      <c r="F943" s="57"/>
      <c r="G943" s="57"/>
      <c r="H943" s="57"/>
      <c r="I943" s="57"/>
      <c r="J943" s="57"/>
      <c r="K943" s="57"/>
      <c r="L943" s="57"/>
    </row>
    <row r="944" spans="2:12" ht="18.95" customHeight="1" x14ac:dyDescent="0.25">
      <c r="B944" s="75"/>
      <c r="C944" s="75"/>
      <c r="D944" s="75"/>
      <c r="E944" s="57"/>
      <c r="F944" s="57"/>
      <c r="G944" s="57"/>
      <c r="H944" s="57"/>
      <c r="I944" s="57"/>
      <c r="J944" s="57"/>
      <c r="K944" s="57"/>
      <c r="L944" s="57"/>
    </row>
    <row r="945" spans="2:12" ht="18.95" customHeight="1" x14ac:dyDescent="0.25">
      <c r="B945" s="75"/>
      <c r="C945" s="75"/>
      <c r="D945" s="75"/>
      <c r="E945" s="57"/>
      <c r="F945" s="57"/>
      <c r="G945" s="57"/>
      <c r="H945" s="57"/>
      <c r="I945" s="57"/>
      <c r="J945" s="57"/>
      <c r="K945" s="57"/>
      <c r="L945" s="57"/>
    </row>
    <row r="946" spans="2:12" ht="18.95" customHeight="1" x14ac:dyDescent="0.25">
      <c r="B946" s="75"/>
      <c r="C946" s="75"/>
      <c r="D946" s="75"/>
      <c r="E946" s="57"/>
      <c r="F946" s="57"/>
      <c r="G946" s="57"/>
      <c r="H946" s="57"/>
      <c r="I946" s="57"/>
      <c r="J946" s="57"/>
      <c r="K946" s="57"/>
      <c r="L946" s="57"/>
    </row>
    <row r="947" spans="2:12" ht="18.95" customHeight="1" x14ac:dyDescent="0.25">
      <c r="B947" s="75"/>
      <c r="C947" s="75"/>
      <c r="D947" s="75"/>
      <c r="E947" s="57"/>
      <c r="F947" s="57"/>
      <c r="G947" s="57"/>
      <c r="H947" s="57"/>
      <c r="I947" s="57"/>
      <c r="J947" s="57"/>
      <c r="K947" s="57"/>
      <c r="L947" s="57"/>
    </row>
    <row r="948" spans="2:12" ht="18.95" customHeight="1" x14ac:dyDescent="0.25">
      <c r="B948" s="75"/>
      <c r="C948" s="75"/>
      <c r="D948" s="75"/>
      <c r="E948" s="57"/>
      <c r="F948" s="57"/>
      <c r="G948" s="57"/>
      <c r="H948" s="57"/>
      <c r="I948" s="57"/>
      <c r="J948" s="57"/>
      <c r="K948" s="57"/>
      <c r="L948" s="57"/>
    </row>
    <row r="949" spans="2:12" ht="18.95" customHeight="1" x14ac:dyDescent="0.25">
      <c r="B949" s="75"/>
      <c r="C949" s="75"/>
      <c r="D949" s="75"/>
      <c r="E949" s="57"/>
      <c r="F949" s="57"/>
      <c r="G949" s="57"/>
      <c r="H949" s="57"/>
      <c r="I949" s="57"/>
      <c r="J949" s="57"/>
      <c r="K949" s="57"/>
      <c r="L949" s="57"/>
    </row>
    <row r="950" spans="2:12" ht="18.95" customHeight="1" x14ac:dyDescent="0.25">
      <c r="B950" s="75"/>
      <c r="C950" s="75"/>
      <c r="D950" s="75"/>
      <c r="E950" s="57"/>
      <c r="F950" s="57"/>
      <c r="G950" s="57"/>
      <c r="H950" s="57"/>
      <c r="I950" s="57"/>
      <c r="J950" s="57"/>
      <c r="K950" s="57"/>
      <c r="L950" s="57"/>
    </row>
    <row r="951" spans="2:12" ht="18.95" customHeight="1" x14ac:dyDescent="0.25">
      <c r="B951" s="75"/>
      <c r="C951" s="75"/>
      <c r="D951" s="75"/>
      <c r="E951" s="57"/>
      <c r="F951" s="57"/>
      <c r="G951" s="57"/>
      <c r="H951" s="57"/>
      <c r="I951" s="57"/>
      <c r="J951" s="57"/>
      <c r="K951" s="57"/>
      <c r="L951" s="57"/>
    </row>
    <row r="952" spans="2:12" ht="18.95" customHeight="1" x14ac:dyDescent="0.25">
      <c r="B952" s="75"/>
      <c r="C952" s="75"/>
      <c r="D952" s="75"/>
      <c r="E952" s="57"/>
      <c r="F952" s="57"/>
      <c r="G952" s="57"/>
      <c r="H952" s="57"/>
      <c r="I952" s="57"/>
      <c r="J952" s="57"/>
      <c r="K952" s="57"/>
      <c r="L952" s="57"/>
    </row>
    <row r="953" spans="2:12" ht="18.95" customHeight="1" x14ac:dyDescent="0.25">
      <c r="B953" s="75"/>
      <c r="C953" s="75"/>
      <c r="D953" s="75"/>
      <c r="E953" s="57"/>
      <c r="F953" s="57"/>
      <c r="G953" s="57"/>
      <c r="H953" s="57"/>
      <c r="I953" s="57"/>
      <c r="J953" s="57"/>
      <c r="K953" s="57"/>
      <c r="L953" s="57"/>
    </row>
    <row r="954" spans="2:12" ht="18.95" customHeight="1" x14ac:dyDescent="0.25">
      <c r="B954" s="75"/>
      <c r="C954" s="75"/>
      <c r="D954" s="75"/>
      <c r="E954" s="57"/>
      <c r="F954" s="57"/>
      <c r="G954" s="57"/>
      <c r="H954" s="57"/>
      <c r="I954" s="57"/>
      <c r="J954" s="57"/>
      <c r="K954" s="57"/>
      <c r="L954" s="57"/>
    </row>
    <row r="955" spans="2:12" ht="18.95" customHeight="1" x14ac:dyDescent="0.25">
      <c r="B955" s="75"/>
      <c r="C955" s="75"/>
      <c r="D955" s="75"/>
      <c r="E955" s="57"/>
      <c r="F955" s="57"/>
      <c r="G955" s="57"/>
      <c r="H955" s="57"/>
      <c r="I955" s="57"/>
      <c r="J955" s="57"/>
      <c r="K955" s="57"/>
      <c r="L955" s="57"/>
    </row>
    <row r="956" spans="2:12" ht="18.95" customHeight="1" x14ac:dyDescent="0.25">
      <c r="B956" s="75"/>
      <c r="C956" s="75"/>
      <c r="D956" s="75"/>
      <c r="E956" s="57"/>
      <c r="F956" s="57"/>
      <c r="G956" s="57"/>
      <c r="H956" s="57"/>
      <c r="I956" s="57"/>
      <c r="J956" s="57"/>
      <c r="K956" s="57"/>
      <c r="L956" s="57"/>
    </row>
    <row r="957" spans="2:12" ht="18.95" customHeight="1" x14ac:dyDescent="0.25">
      <c r="B957" s="75"/>
      <c r="C957" s="75"/>
      <c r="D957" s="75"/>
      <c r="E957" s="57"/>
      <c r="F957" s="57"/>
      <c r="G957" s="57"/>
      <c r="H957" s="57"/>
      <c r="I957" s="57"/>
      <c r="J957" s="57"/>
      <c r="K957" s="57"/>
      <c r="L957" s="57"/>
    </row>
    <row r="958" spans="2:12" ht="18.95" customHeight="1" x14ac:dyDescent="0.25">
      <c r="B958" s="75"/>
      <c r="C958" s="75"/>
      <c r="D958" s="75"/>
      <c r="E958" s="57"/>
      <c r="F958" s="57"/>
      <c r="G958" s="57"/>
      <c r="H958" s="57"/>
      <c r="I958" s="57"/>
      <c r="J958" s="57"/>
      <c r="K958" s="57"/>
      <c r="L958" s="57"/>
    </row>
    <row r="959" spans="2:12" ht="18.95" customHeight="1" x14ac:dyDescent="0.25">
      <c r="B959" s="75"/>
      <c r="C959" s="75"/>
      <c r="D959" s="75"/>
      <c r="E959" s="57"/>
      <c r="F959" s="57"/>
      <c r="G959" s="57"/>
      <c r="H959" s="57"/>
      <c r="I959" s="57"/>
      <c r="J959" s="57"/>
      <c r="K959" s="57"/>
      <c r="L959" s="57"/>
    </row>
    <row r="960" spans="2:12" ht="18.95" customHeight="1" x14ac:dyDescent="0.25">
      <c r="B960" s="75"/>
      <c r="C960" s="75"/>
      <c r="D960" s="75"/>
      <c r="E960" s="57"/>
      <c r="F960" s="57"/>
      <c r="G960" s="57"/>
      <c r="H960" s="57"/>
      <c r="I960" s="57"/>
      <c r="J960" s="57"/>
      <c r="K960" s="57"/>
      <c r="L960" s="57"/>
    </row>
    <row r="961" spans="2:12" ht="18.95" customHeight="1" x14ac:dyDescent="0.25">
      <c r="B961" s="75"/>
      <c r="C961" s="75"/>
      <c r="D961" s="75"/>
      <c r="E961" s="57"/>
      <c r="F961" s="57"/>
      <c r="G961" s="57"/>
      <c r="H961" s="57"/>
      <c r="I961" s="57"/>
      <c r="J961" s="57"/>
      <c r="K961" s="57"/>
      <c r="L961" s="57"/>
    </row>
    <row r="962" spans="2:12" ht="18.95" customHeight="1" x14ac:dyDescent="0.25">
      <c r="B962" s="75"/>
      <c r="C962" s="75"/>
      <c r="D962" s="75"/>
      <c r="E962" s="57"/>
      <c r="F962" s="57"/>
      <c r="G962" s="57"/>
      <c r="H962" s="57"/>
      <c r="I962" s="57"/>
      <c r="J962" s="57"/>
      <c r="K962" s="57"/>
      <c r="L962" s="57"/>
    </row>
    <row r="963" spans="2:12" ht="18.95" customHeight="1" x14ac:dyDescent="0.25">
      <c r="B963" s="75"/>
      <c r="C963" s="75"/>
      <c r="D963" s="75"/>
      <c r="E963" s="57"/>
      <c r="F963" s="57"/>
      <c r="G963" s="57"/>
      <c r="H963" s="57"/>
      <c r="I963" s="57"/>
      <c r="J963" s="57"/>
      <c r="K963" s="57"/>
      <c r="L963" s="57"/>
    </row>
    <row r="964" spans="2:12" ht="18.95" customHeight="1" x14ac:dyDescent="0.25">
      <c r="B964" s="75"/>
      <c r="C964" s="75"/>
      <c r="D964" s="75"/>
      <c r="E964" s="57"/>
      <c r="F964" s="57"/>
      <c r="G964" s="57"/>
      <c r="H964" s="57"/>
      <c r="I964" s="57"/>
      <c r="J964" s="57"/>
      <c r="K964" s="57"/>
      <c r="L964" s="57"/>
    </row>
    <row r="965" spans="2:12" ht="18.95" customHeight="1" x14ac:dyDescent="0.25">
      <c r="B965" s="75"/>
      <c r="C965" s="75"/>
      <c r="D965" s="75"/>
      <c r="E965" s="57"/>
      <c r="F965" s="57"/>
      <c r="G965" s="57"/>
      <c r="H965" s="57"/>
      <c r="I965" s="57"/>
      <c r="J965" s="57"/>
      <c r="K965" s="57"/>
      <c r="L965" s="57"/>
    </row>
    <row r="966" spans="2:12" ht="18.95" customHeight="1" x14ac:dyDescent="0.25">
      <c r="B966" s="75"/>
      <c r="C966" s="75"/>
      <c r="D966" s="75"/>
      <c r="E966" s="57"/>
      <c r="F966" s="57"/>
      <c r="G966" s="57"/>
      <c r="H966" s="57"/>
      <c r="I966" s="57"/>
      <c r="J966" s="57"/>
      <c r="K966" s="57"/>
      <c r="L966" s="57"/>
    </row>
    <row r="967" spans="2:12" ht="18.95" customHeight="1" x14ac:dyDescent="0.25">
      <c r="B967" s="75"/>
      <c r="C967" s="75"/>
      <c r="D967" s="75"/>
      <c r="E967" s="57"/>
      <c r="F967" s="57"/>
      <c r="G967" s="57"/>
      <c r="H967" s="57"/>
      <c r="I967" s="57"/>
      <c r="J967" s="57"/>
      <c r="K967" s="57"/>
      <c r="L967" s="57"/>
    </row>
    <row r="968" spans="2:12" ht="18.95" customHeight="1" x14ac:dyDescent="0.25">
      <c r="B968" s="75"/>
      <c r="C968" s="75"/>
      <c r="D968" s="75"/>
      <c r="E968" s="57"/>
      <c r="F968" s="57"/>
      <c r="G968" s="57"/>
      <c r="H968" s="57"/>
      <c r="I968" s="57"/>
      <c r="J968" s="57"/>
      <c r="K968" s="57"/>
      <c r="L968" s="57"/>
    </row>
    <row r="969" spans="2:12" ht="18.95" customHeight="1" x14ac:dyDescent="0.25">
      <c r="B969" s="75"/>
      <c r="C969" s="75"/>
      <c r="D969" s="75"/>
      <c r="E969" s="57"/>
      <c r="F969" s="57"/>
      <c r="G969" s="57"/>
      <c r="H969" s="57"/>
      <c r="I969" s="57"/>
      <c r="J969" s="57"/>
      <c r="K969" s="57"/>
      <c r="L969" s="57"/>
    </row>
    <row r="970" spans="2:12" ht="18.95" customHeight="1" x14ac:dyDescent="0.25">
      <c r="B970" s="75"/>
      <c r="C970" s="75"/>
      <c r="D970" s="75"/>
      <c r="E970" s="57"/>
      <c r="F970" s="57"/>
      <c r="G970" s="57"/>
      <c r="H970" s="57"/>
      <c r="I970" s="57"/>
      <c r="J970" s="57"/>
      <c r="K970" s="57"/>
      <c r="L970" s="57"/>
    </row>
    <row r="971" spans="2:12" ht="18.95" customHeight="1" x14ac:dyDescent="0.25">
      <c r="B971" s="75"/>
      <c r="C971" s="75"/>
      <c r="D971" s="75"/>
      <c r="E971" s="57"/>
      <c r="F971" s="57"/>
      <c r="G971" s="57"/>
      <c r="H971" s="57"/>
      <c r="I971" s="57"/>
      <c r="J971" s="57"/>
      <c r="K971" s="57"/>
      <c r="L971" s="57"/>
    </row>
    <row r="972" spans="2:12" ht="18.95" customHeight="1" x14ac:dyDescent="0.25">
      <c r="B972" s="75"/>
      <c r="C972" s="75"/>
      <c r="D972" s="75"/>
      <c r="E972" s="57"/>
      <c r="F972" s="57"/>
      <c r="G972" s="57"/>
      <c r="H972" s="57"/>
      <c r="I972" s="57"/>
      <c r="J972" s="57"/>
      <c r="K972" s="57"/>
      <c r="L972" s="57"/>
    </row>
    <row r="973" spans="2:12" ht="18.95" customHeight="1" x14ac:dyDescent="0.25">
      <c r="B973" s="75"/>
      <c r="C973" s="75"/>
      <c r="D973" s="75"/>
      <c r="E973" s="57"/>
      <c r="F973" s="57"/>
      <c r="G973" s="57"/>
      <c r="H973" s="57"/>
      <c r="I973" s="57"/>
      <c r="J973" s="57"/>
      <c r="K973" s="57"/>
      <c r="L973" s="57"/>
    </row>
    <row r="974" spans="2:12" ht="18.95" customHeight="1" x14ac:dyDescent="0.25">
      <c r="B974" s="75"/>
      <c r="C974" s="75"/>
      <c r="D974" s="75"/>
      <c r="E974" s="57"/>
      <c r="F974" s="57"/>
      <c r="G974" s="57"/>
      <c r="H974" s="57"/>
      <c r="I974" s="57"/>
      <c r="J974" s="57"/>
      <c r="K974" s="57"/>
      <c r="L974" s="57"/>
    </row>
    <row r="975" spans="2:12" ht="18.95" customHeight="1" x14ac:dyDescent="0.25">
      <c r="B975" s="75"/>
      <c r="C975" s="75"/>
      <c r="D975" s="75"/>
      <c r="E975" s="57"/>
      <c r="F975" s="57"/>
      <c r="G975" s="57"/>
      <c r="H975" s="57"/>
      <c r="I975" s="57"/>
      <c r="J975" s="57"/>
      <c r="K975" s="57"/>
      <c r="L975" s="57"/>
    </row>
    <row r="976" spans="2:12" ht="18.95" customHeight="1" x14ac:dyDescent="0.25">
      <c r="B976" s="75"/>
      <c r="C976" s="75"/>
      <c r="D976" s="75"/>
      <c r="E976" s="57"/>
      <c r="F976" s="57"/>
      <c r="G976" s="57"/>
      <c r="H976" s="57"/>
      <c r="I976" s="57"/>
      <c r="J976" s="57"/>
      <c r="K976" s="57"/>
      <c r="L976" s="57"/>
    </row>
    <row r="977" spans="2:12" ht="18.95" customHeight="1" x14ac:dyDescent="0.25">
      <c r="B977" s="75"/>
      <c r="C977" s="75"/>
      <c r="D977" s="75"/>
      <c r="E977" s="57"/>
      <c r="F977" s="57"/>
      <c r="G977" s="57"/>
      <c r="H977" s="57"/>
      <c r="I977" s="57"/>
      <c r="J977" s="57"/>
      <c r="K977" s="57"/>
      <c r="L977" s="57"/>
    </row>
    <row r="978" spans="2:12" ht="18.95" customHeight="1" x14ac:dyDescent="0.25">
      <c r="B978" s="75"/>
      <c r="C978" s="75"/>
      <c r="D978" s="75"/>
      <c r="E978" s="57"/>
      <c r="F978" s="57"/>
      <c r="G978" s="57"/>
      <c r="H978" s="57"/>
      <c r="I978" s="57"/>
      <c r="J978" s="57"/>
      <c r="K978" s="57"/>
      <c r="L978" s="57"/>
    </row>
    <row r="979" spans="2:12" ht="18.95" customHeight="1" x14ac:dyDescent="0.25">
      <c r="B979" s="75"/>
      <c r="C979" s="75"/>
      <c r="D979" s="75"/>
      <c r="E979" s="57"/>
      <c r="F979" s="57"/>
      <c r="G979" s="57"/>
      <c r="H979" s="57"/>
      <c r="I979" s="57"/>
      <c r="J979" s="57"/>
      <c r="K979" s="57"/>
      <c r="L979" s="57"/>
    </row>
    <row r="980" spans="2:12" ht="18.95" customHeight="1" x14ac:dyDescent="0.25">
      <c r="B980" s="75"/>
      <c r="C980" s="75"/>
      <c r="D980" s="75"/>
      <c r="E980" s="57"/>
      <c r="F980" s="57"/>
      <c r="G980" s="57"/>
      <c r="H980" s="57"/>
      <c r="I980" s="57"/>
      <c r="J980" s="57"/>
      <c r="K980" s="57"/>
      <c r="L980" s="57"/>
    </row>
    <row r="981" spans="2:12" ht="18.95" customHeight="1" x14ac:dyDescent="0.25">
      <c r="B981" s="75"/>
      <c r="C981" s="75"/>
      <c r="D981" s="75"/>
      <c r="E981" s="57"/>
      <c r="F981" s="57"/>
      <c r="G981" s="57"/>
      <c r="H981" s="57"/>
      <c r="I981" s="57"/>
      <c r="J981" s="57"/>
      <c r="K981" s="57"/>
      <c r="L981" s="57"/>
    </row>
    <row r="982" spans="2:12" ht="18.95" customHeight="1" x14ac:dyDescent="0.25">
      <c r="B982" s="75"/>
      <c r="C982" s="75"/>
      <c r="D982" s="75"/>
      <c r="E982" s="57"/>
      <c r="F982" s="57"/>
      <c r="G982" s="57"/>
      <c r="H982" s="57"/>
      <c r="I982" s="57"/>
      <c r="J982" s="57"/>
      <c r="K982" s="57"/>
      <c r="L982" s="57"/>
    </row>
    <row r="983" spans="2:12" ht="18.95" customHeight="1" x14ac:dyDescent="0.25">
      <c r="B983" s="75"/>
      <c r="C983" s="75"/>
      <c r="D983" s="75"/>
      <c r="E983" s="57"/>
      <c r="F983" s="57"/>
      <c r="G983" s="57"/>
      <c r="H983" s="57"/>
      <c r="I983" s="57"/>
      <c r="J983" s="57"/>
      <c r="K983" s="57"/>
      <c r="L983" s="57"/>
    </row>
    <row r="984" spans="2:12" ht="18.95" customHeight="1" x14ac:dyDescent="0.25">
      <c r="B984" s="75"/>
      <c r="C984" s="75"/>
      <c r="D984" s="75"/>
      <c r="E984" s="57"/>
      <c r="F984" s="57"/>
      <c r="G984" s="57"/>
      <c r="H984" s="57"/>
      <c r="I984" s="57"/>
      <c r="J984" s="57"/>
      <c r="K984" s="57"/>
      <c r="L984" s="57"/>
    </row>
    <row r="985" spans="2:12" ht="18.95" customHeight="1" x14ac:dyDescent="0.25">
      <c r="B985" s="75"/>
      <c r="C985" s="75"/>
      <c r="D985" s="75"/>
      <c r="E985" s="57"/>
      <c r="F985" s="57"/>
      <c r="G985" s="57"/>
      <c r="H985" s="57"/>
      <c r="I985" s="57"/>
      <c r="J985" s="57"/>
      <c r="K985" s="57"/>
      <c r="L985" s="57"/>
    </row>
    <row r="986" spans="2:12" ht="18.95" customHeight="1" x14ac:dyDescent="0.25">
      <c r="B986" s="75"/>
      <c r="C986" s="75"/>
      <c r="D986" s="75"/>
      <c r="E986" s="57"/>
      <c r="F986" s="57"/>
      <c r="G986" s="57"/>
      <c r="H986" s="57"/>
      <c r="I986" s="57"/>
      <c r="J986" s="57"/>
      <c r="K986" s="57"/>
      <c r="L986" s="57"/>
    </row>
    <row r="987" spans="2:12" ht="18.95" customHeight="1" x14ac:dyDescent="0.25">
      <c r="B987" s="75"/>
      <c r="C987" s="75"/>
      <c r="D987" s="75"/>
      <c r="E987" s="57"/>
      <c r="F987" s="57"/>
      <c r="G987" s="57"/>
      <c r="H987" s="57"/>
      <c r="I987" s="57"/>
      <c r="J987" s="57"/>
      <c r="K987" s="57"/>
      <c r="L987" s="57"/>
    </row>
    <row r="988" spans="2:12" ht="18.95" customHeight="1" x14ac:dyDescent="0.25">
      <c r="B988" s="75"/>
      <c r="C988" s="75"/>
      <c r="D988" s="75"/>
      <c r="E988" s="57"/>
      <c r="F988" s="57"/>
      <c r="G988" s="57"/>
      <c r="H988" s="57"/>
      <c r="I988" s="57"/>
      <c r="J988" s="57"/>
      <c r="K988" s="57"/>
      <c r="L988" s="57"/>
    </row>
    <row r="989" spans="2:12" ht="18.95" customHeight="1" x14ac:dyDescent="0.25">
      <c r="B989" s="75"/>
      <c r="C989" s="75"/>
      <c r="D989" s="75"/>
      <c r="E989" s="57"/>
      <c r="F989" s="57"/>
      <c r="G989" s="57"/>
      <c r="H989" s="57"/>
      <c r="I989" s="57"/>
      <c r="J989" s="57"/>
      <c r="K989" s="57"/>
      <c r="L989" s="57"/>
    </row>
    <row r="990" spans="2:12" ht="18.95" customHeight="1" x14ac:dyDescent="0.25">
      <c r="B990" s="75"/>
      <c r="C990" s="75"/>
      <c r="D990" s="75"/>
      <c r="E990" s="57"/>
      <c r="F990" s="57"/>
      <c r="G990" s="57"/>
      <c r="H990" s="57"/>
      <c r="I990" s="57"/>
      <c r="J990" s="57"/>
      <c r="K990" s="57"/>
      <c r="L990" s="57"/>
    </row>
    <row r="991" spans="2:12" ht="18.95" customHeight="1" x14ac:dyDescent="0.25">
      <c r="B991" s="75"/>
      <c r="C991" s="75"/>
      <c r="D991" s="75"/>
      <c r="E991" s="57"/>
      <c r="F991" s="57"/>
      <c r="G991" s="57"/>
      <c r="H991" s="57"/>
      <c r="I991" s="57"/>
      <c r="J991" s="57"/>
      <c r="K991" s="57"/>
      <c r="L991" s="57"/>
    </row>
    <row r="992" spans="2:12" ht="18.95" customHeight="1" x14ac:dyDescent="0.25">
      <c r="B992" s="75"/>
      <c r="C992" s="75"/>
      <c r="D992" s="75"/>
      <c r="E992" s="57"/>
      <c r="F992" s="57"/>
      <c r="G992" s="57"/>
      <c r="H992" s="57"/>
      <c r="I992" s="57"/>
      <c r="J992" s="57"/>
      <c r="K992" s="57"/>
      <c r="L992" s="57"/>
    </row>
    <row r="993" spans="2:12" ht="18.95" customHeight="1" x14ac:dyDescent="0.25">
      <c r="B993" s="75"/>
      <c r="C993" s="75"/>
      <c r="D993" s="75"/>
      <c r="E993" s="57"/>
      <c r="F993" s="57"/>
      <c r="G993" s="57"/>
      <c r="H993" s="57"/>
      <c r="I993" s="57"/>
      <c r="J993" s="57"/>
      <c r="K993" s="57"/>
      <c r="L993" s="57"/>
    </row>
    <row r="994" spans="2:12" ht="18.95" customHeight="1" x14ac:dyDescent="0.25">
      <c r="B994" s="75"/>
      <c r="C994" s="75"/>
      <c r="D994" s="75"/>
      <c r="E994" s="57"/>
      <c r="F994" s="57"/>
      <c r="G994" s="57"/>
      <c r="H994" s="57"/>
      <c r="I994" s="57"/>
      <c r="J994" s="57"/>
      <c r="K994" s="57"/>
      <c r="L994" s="57"/>
    </row>
    <row r="995" spans="2:12" ht="18.95" customHeight="1" x14ac:dyDescent="0.25">
      <c r="B995" s="75"/>
      <c r="C995" s="75"/>
      <c r="D995" s="75"/>
      <c r="E995" s="57"/>
      <c r="F995" s="57"/>
      <c r="G995" s="57"/>
      <c r="H995" s="57"/>
      <c r="I995" s="57"/>
      <c r="J995" s="57"/>
      <c r="K995" s="57"/>
      <c r="L995" s="57"/>
    </row>
    <row r="996" spans="2:12" ht="18.95" customHeight="1" x14ac:dyDescent="0.25">
      <c r="B996" s="75"/>
      <c r="C996" s="75"/>
      <c r="D996" s="75"/>
      <c r="E996" s="57"/>
      <c r="F996" s="57"/>
      <c r="G996" s="57"/>
      <c r="H996" s="57"/>
      <c r="I996" s="57"/>
      <c r="J996" s="57"/>
      <c r="K996" s="57"/>
      <c r="L996" s="57"/>
    </row>
    <row r="997" spans="2:12" ht="18.95" customHeight="1" x14ac:dyDescent="0.25">
      <c r="B997" s="75"/>
      <c r="C997" s="75"/>
      <c r="D997" s="75"/>
      <c r="E997" s="57"/>
      <c r="F997" s="57"/>
      <c r="G997" s="57"/>
      <c r="H997" s="57"/>
      <c r="I997" s="57"/>
      <c r="J997" s="57"/>
      <c r="K997" s="57"/>
      <c r="L997" s="57"/>
    </row>
    <row r="998" spans="2:12" ht="18.95" customHeight="1" x14ac:dyDescent="0.25">
      <c r="B998" s="75"/>
      <c r="C998" s="75"/>
      <c r="D998" s="75"/>
      <c r="E998" s="57"/>
      <c r="F998" s="57"/>
      <c r="G998" s="57"/>
      <c r="H998" s="57"/>
      <c r="I998" s="57"/>
      <c r="J998" s="57"/>
      <c r="K998" s="57"/>
      <c r="L998" s="57"/>
    </row>
    <row r="999" spans="2:12" ht="18.95" customHeight="1" x14ac:dyDescent="0.25">
      <c r="B999" s="75"/>
      <c r="C999" s="75"/>
      <c r="D999" s="75"/>
      <c r="E999" s="57"/>
      <c r="F999" s="57"/>
      <c r="G999" s="57"/>
      <c r="H999" s="57"/>
      <c r="I999" s="57"/>
      <c r="J999" s="57"/>
      <c r="K999" s="57"/>
      <c r="L999" s="57"/>
    </row>
    <row r="1000" spans="2:12" ht="18.95" customHeight="1" x14ac:dyDescent="0.25">
      <c r="B1000" s="75"/>
      <c r="C1000" s="75"/>
      <c r="D1000" s="75"/>
      <c r="E1000" s="57"/>
      <c r="F1000" s="57"/>
      <c r="G1000" s="57"/>
      <c r="H1000" s="57"/>
      <c r="I1000" s="57"/>
      <c r="J1000" s="57"/>
      <c r="K1000" s="57"/>
      <c r="L1000" s="57"/>
    </row>
    <row r="1001" spans="2:12" ht="18.95" customHeight="1" x14ac:dyDescent="0.25">
      <c r="B1001" s="75"/>
      <c r="C1001" s="75"/>
      <c r="D1001" s="75"/>
      <c r="E1001" s="57"/>
      <c r="F1001" s="57"/>
      <c r="G1001" s="57"/>
      <c r="H1001" s="57"/>
      <c r="I1001" s="57"/>
      <c r="J1001" s="57"/>
      <c r="K1001" s="57"/>
      <c r="L1001" s="57"/>
    </row>
    <row r="1002" spans="2:12" ht="18.95" customHeight="1" x14ac:dyDescent="0.25">
      <c r="B1002" s="75"/>
      <c r="C1002" s="75"/>
      <c r="D1002" s="75"/>
      <c r="E1002" s="57"/>
      <c r="F1002" s="57"/>
      <c r="G1002" s="57"/>
      <c r="H1002" s="57"/>
      <c r="I1002" s="57"/>
      <c r="J1002" s="57"/>
      <c r="K1002" s="57"/>
      <c r="L1002" s="57"/>
    </row>
    <row r="1003" spans="2:12" ht="18.95" customHeight="1" x14ac:dyDescent="0.25">
      <c r="B1003" s="75"/>
      <c r="C1003" s="75"/>
      <c r="D1003" s="75"/>
      <c r="E1003" s="57"/>
      <c r="F1003" s="57"/>
      <c r="G1003" s="57"/>
      <c r="H1003" s="57"/>
      <c r="I1003" s="57"/>
      <c r="J1003" s="57"/>
      <c r="K1003" s="57"/>
      <c r="L1003" s="57"/>
    </row>
    <row r="1004" spans="2:12" ht="18.95" customHeight="1" x14ac:dyDescent="0.25">
      <c r="B1004" s="75"/>
      <c r="C1004" s="75"/>
      <c r="D1004" s="75"/>
      <c r="E1004" s="57"/>
      <c r="F1004" s="57"/>
      <c r="G1004" s="57"/>
      <c r="H1004" s="57"/>
      <c r="I1004" s="57"/>
      <c r="J1004" s="57"/>
      <c r="K1004" s="57"/>
      <c r="L1004" s="57"/>
    </row>
    <row r="1005" spans="2:12" ht="18.95" customHeight="1" x14ac:dyDescent="0.25">
      <c r="B1005" s="75"/>
      <c r="C1005" s="75"/>
      <c r="D1005" s="75"/>
      <c r="E1005" s="57"/>
      <c r="F1005" s="57"/>
      <c r="G1005" s="57"/>
      <c r="H1005" s="57"/>
      <c r="I1005" s="57"/>
      <c r="J1005" s="57"/>
      <c r="K1005" s="57"/>
      <c r="L1005" s="57"/>
    </row>
    <row r="1006" spans="2:12" ht="18.95" customHeight="1" x14ac:dyDescent="0.25">
      <c r="B1006" s="75"/>
      <c r="C1006" s="75"/>
      <c r="D1006" s="75"/>
      <c r="E1006" s="57"/>
      <c r="F1006" s="57"/>
      <c r="G1006" s="57"/>
      <c r="H1006" s="57"/>
      <c r="I1006" s="57"/>
      <c r="J1006" s="57"/>
      <c r="K1006" s="57"/>
      <c r="L1006" s="57"/>
    </row>
    <row r="1007" spans="2:12" ht="18.95" customHeight="1" x14ac:dyDescent="0.25">
      <c r="B1007" s="75"/>
      <c r="C1007" s="75"/>
      <c r="D1007" s="75"/>
      <c r="E1007" s="57"/>
      <c r="F1007" s="57"/>
      <c r="G1007" s="57"/>
      <c r="H1007" s="57"/>
      <c r="I1007" s="57"/>
      <c r="J1007" s="57"/>
      <c r="K1007" s="57"/>
      <c r="L1007" s="57"/>
    </row>
    <row r="1008" spans="2:12" ht="18.95" customHeight="1" x14ac:dyDescent="0.25">
      <c r="B1008" s="75"/>
      <c r="C1008" s="75"/>
      <c r="D1008" s="75"/>
      <c r="E1008" s="57"/>
      <c r="F1008" s="57"/>
      <c r="G1008" s="57"/>
      <c r="H1008" s="57"/>
      <c r="I1008" s="57"/>
      <c r="J1008" s="57"/>
      <c r="K1008" s="57"/>
      <c r="L1008" s="57"/>
    </row>
    <row r="1009" spans="2:12" ht="18.95" customHeight="1" x14ac:dyDescent="0.25">
      <c r="B1009" s="75"/>
      <c r="C1009" s="75"/>
      <c r="D1009" s="75"/>
      <c r="E1009" s="57"/>
      <c r="F1009" s="57"/>
      <c r="G1009" s="57"/>
      <c r="H1009" s="57"/>
      <c r="I1009" s="57"/>
      <c r="J1009" s="57"/>
      <c r="K1009" s="57"/>
      <c r="L1009" s="57"/>
    </row>
    <row r="1010" spans="2:12" ht="18.95" customHeight="1" x14ac:dyDescent="0.25">
      <c r="B1010" s="75"/>
      <c r="C1010" s="75"/>
      <c r="D1010" s="75"/>
      <c r="E1010" s="57"/>
      <c r="F1010" s="57"/>
      <c r="G1010" s="57"/>
      <c r="H1010" s="57"/>
      <c r="I1010" s="57"/>
      <c r="J1010" s="57"/>
      <c r="K1010" s="57"/>
      <c r="L1010" s="57"/>
    </row>
    <row r="1011" spans="2:12" ht="18.95" customHeight="1" x14ac:dyDescent="0.25">
      <c r="B1011" s="75"/>
      <c r="C1011" s="75"/>
      <c r="D1011" s="75"/>
      <c r="E1011" s="57"/>
      <c r="F1011" s="57"/>
      <c r="G1011" s="57"/>
      <c r="H1011" s="57"/>
      <c r="I1011" s="57"/>
      <c r="J1011" s="57"/>
      <c r="K1011" s="57"/>
      <c r="L1011" s="57"/>
    </row>
    <row r="1012" spans="2:12" ht="18.95" customHeight="1" x14ac:dyDescent="0.25">
      <c r="B1012" s="75"/>
      <c r="C1012" s="75"/>
      <c r="D1012" s="75"/>
      <c r="E1012" s="57"/>
      <c r="F1012" s="57"/>
      <c r="G1012" s="57"/>
      <c r="H1012" s="57"/>
      <c r="I1012" s="57"/>
      <c r="J1012" s="57"/>
      <c r="K1012" s="57"/>
      <c r="L1012" s="57"/>
    </row>
    <row r="1013" spans="2:12" ht="18.95" customHeight="1" x14ac:dyDescent="0.25">
      <c r="B1013" s="75"/>
      <c r="C1013" s="75"/>
      <c r="D1013" s="75"/>
      <c r="E1013" s="57"/>
      <c r="F1013" s="57"/>
      <c r="G1013" s="57"/>
      <c r="H1013" s="57"/>
      <c r="I1013" s="57"/>
      <c r="J1013" s="57"/>
      <c r="K1013" s="57"/>
      <c r="L1013" s="57"/>
    </row>
    <row r="1014" spans="2:12" ht="18.95" customHeight="1" x14ac:dyDescent="0.25">
      <c r="B1014" s="75"/>
      <c r="C1014" s="75"/>
      <c r="D1014" s="75"/>
      <c r="E1014" s="57"/>
      <c r="F1014" s="57"/>
      <c r="G1014" s="57"/>
      <c r="H1014" s="57"/>
      <c r="I1014" s="57"/>
      <c r="J1014" s="57"/>
      <c r="K1014" s="57"/>
      <c r="L1014" s="57"/>
    </row>
    <row r="1015" spans="2:12" ht="18.95" customHeight="1" x14ac:dyDescent="0.25">
      <c r="B1015" s="75"/>
      <c r="C1015" s="75"/>
      <c r="D1015" s="75"/>
      <c r="E1015" s="57"/>
      <c r="F1015" s="57"/>
      <c r="G1015" s="57"/>
      <c r="H1015" s="57"/>
      <c r="I1015" s="57"/>
      <c r="J1015" s="57"/>
      <c r="K1015" s="57"/>
      <c r="L1015" s="57"/>
    </row>
    <row r="1016" spans="2:12" ht="18.95" customHeight="1" x14ac:dyDescent="0.25">
      <c r="B1016" s="75"/>
      <c r="C1016" s="75"/>
      <c r="D1016" s="75"/>
      <c r="E1016" s="57"/>
      <c r="F1016" s="57"/>
      <c r="G1016" s="57"/>
      <c r="H1016" s="57"/>
      <c r="I1016" s="57"/>
      <c r="J1016" s="57"/>
      <c r="K1016" s="57"/>
      <c r="L1016" s="57"/>
    </row>
    <row r="1017" spans="2:12" ht="18.95" customHeight="1" x14ac:dyDescent="0.25">
      <c r="B1017" s="75"/>
      <c r="C1017" s="75"/>
      <c r="D1017" s="75"/>
      <c r="E1017" s="57"/>
      <c r="F1017" s="57"/>
      <c r="G1017" s="57"/>
      <c r="H1017" s="57"/>
      <c r="I1017" s="57"/>
      <c r="J1017" s="57"/>
      <c r="K1017" s="57"/>
      <c r="L1017" s="57"/>
    </row>
    <row r="1018" spans="2:12" ht="18.95" customHeight="1" x14ac:dyDescent="0.25">
      <c r="B1018" s="75"/>
      <c r="C1018" s="75"/>
      <c r="D1018" s="75"/>
      <c r="E1018" s="57"/>
      <c r="F1018" s="57"/>
      <c r="G1018" s="57"/>
      <c r="H1018" s="57"/>
      <c r="I1018" s="57"/>
      <c r="J1018" s="57"/>
      <c r="K1018" s="57"/>
      <c r="L1018" s="57"/>
    </row>
    <row r="1019" spans="2:12" ht="18.95" customHeight="1" x14ac:dyDescent="0.25">
      <c r="B1019" s="75"/>
      <c r="C1019" s="75"/>
      <c r="D1019" s="75"/>
      <c r="E1019" s="57"/>
      <c r="F1019" s="57"/>
      <c r="G1019" s="57"/>
      <c r="H1019" s="57"/>
      <c r="I1019" s="57"/>
      <c r="J1019" s="57"/>
      <c r="K1019" s="57"/>
      <c r="L1019" s="57"/>
    </row>
    <row r="1020" spans="2:12" ht="18.95" customHeight="1" x14ac:dyDescent="0.25">
      <c r="B1020" s="75"/>
      <c r="C1020" s="75"/>
      <c r="D1020" s="75"/>
      <c r="E1020" s="57"/>
      <c r="F1020" s="57"/>
      <c r="G1020" s="57"/>
      <c r="H1020" s="57"/>
      <c r="I1020" s="57"/>
      <c r="J1020" s="57"/>
      <c r="K1020" s="57"/>
      <c r="L1020" s="57"/>
    </row>
    <row r="1021" spans="2:12" ht="18.95" customHeight="1" x14ac:dyDescent="0.25">
      <c r="B1021" s="75"/>
      <c r="C1021" s="75"/>
      <c r="D1021" s="75"/>
      <c r="E1021" s="57"/>
      <c r="F1021" s="57"/>
      <c r="G1021" s="57"/>
      <c r="H1021" s="57"/>
      <c r="I1021" s="57"/>
      <c r="J1021" s="57"/>
      <c r="K1021" s="57"/>
      <c r="L1021" s="57"/>
    </row>
    <row r="1022" spans="2:12" ht="18.95" customHeight="1" x14ac:dyDescent="0.25">
      <c r="B1022" s="75"/>
      <c r="C1022" s="75"/>
      <c r="D1022" s="75"/>
      <c r="E1022" s="57"/>
      <c r="F1022" s="57"/>
      <c r="G1022" s="57"/>
      <c r="H1022" s="57"/>
      <c r="I1022" s="57"/>
      <c r="J1022" s="57"/>
      <c r="K1022" s="57"/>
      <c r="L1022" s="57"/>
    </row>
    <row r="1023" spans="2:12" ht="18.95" customHeight="1" x14ac:dyDescent="0.25">
      <c r="B1023" s="75"/>
      <c r="C1023" s="75"/>
      <c r="D1023" s="75"/>
      <c r="E1023" s="57"/>
      <c r="F1023" s="57"/>
      <c r="G1023" s="57"/>
      <c r="H1023" s="57"/>
      <c r="I1023" s="57"/>
      <c r="J1023" s="57"/>
      <c r="K1023" s="57"/>
      <c r="L1023" s="57"/>
    </row>
    <row r="1024" spans="2:12" ht="18.95" customHeight="1" x14ac:dyDescent="0.25">
      <c r="B1024" s="75"/>
      <c r="C1024" s="75"/>
      <c r="D1024" s="75"/>
      <c r="E1024" s="57"/>
      <c r="F1024" s="57"/>
      <c r="G1024" s="57"/>
      <c r="H1024" s="57"/>
      <c r="I1024" s="57"/>
      <c r="J1024" s="57"/>
      <c r="K1024" s="57"/>
      <c r="L1024" s="57"/>
    </row>
    <row r="1025" spans="2:12" ht="18.95" customHeight="1" x14ac:dyDescent="0.25">
      <c r="B1025" s="75"/>
      <c r="C1025" s="75"/>
      <c r="D1025" s="75"/>
      <c r="E1025" s="57"/>
      <c r="F1025" s="57"/>
      <c r="G1025" s="57"/>
      <c r="H1025" s="57"/>
      <c r="I1025" s="57"/>
      <c r="J1025" s="57"/>
      <c r="K1025" s="57"/>
      <c r="L1025" s="57"/>
    </row>
    <row r="1026" spans="2:12" ht="18.95" customHeight="1" x14ac:dyDescent="0.25">
      <c r="B1026" s="75"/>
      <c r="C1026" s="75"/>
      <c r="D1026" s="75"/>
      <c r="E1026" s="57"/>
      <c r="F1026" s="57"/>
      <c r="G1026" s="57"/>
      <c r="H1026" s="57"/>
      <c r="I1026" s="57"/>
      <c r="J1026" s="57"/>
      <c r="K1026" s="57"/>
      <c r="L1026" s="57"/>
    </row>
    <row r="1027" spans="2:12" ht="18.95" customHeight="1" x14ac:dyDescent="0.25">
      <c r="B1027" s="75"/>
      <c r="C1027" s="75"/>
      <c r="D1027" s="75"/>
      <c r="E1027" s="57"/>
      <c r="F1027" s="57"/>
      <c r="G1027" s="57"/>
      <c r="H1027" s="57"/>
      <c r="I1027" s="57"/>
      <c r="J1027" s="57"/>
      <c r="K1027" s="57"/>
      <c r="L1027" s="57"/>
    </row>
    <row r="1028" spans="2:12" ht="18.95" customHeight="1" x14ac:dyDescent="0.25">
      <c r="B1028" s="75"/>
      <c r="C1028" s="75"/>
      <c r="D1028" s="75"/>
      <c r="E1028" s="57"/>
      <c r="F1028" s="57"/>
      <c r="G1028" s="57"/>
      <c r="H1028" s="57"/>
      <c r="I1028" s="57"/>
      <c r="J1028" s="57"/>
      <c r="K1028" s="57"/>
      <c r="L1028" s="57"/>
    </row>
    <row r="1029" spans="2:12" ht="18.95" customHeight="1" x14ac:dyDescent="0.25">
      <c r="B1029" s="75"/>
      <c r="C1029" s="75"/>
      <c r="D1029" s="75"/>
      <c r="E1029" s="57"/>
      <c r="F1029" s="57"/>
      <c r="G1029" s="57"/>
      <c r="H1029" s="57"/>
      <c r="I1029" s="57"/>
      <c r="J1029" s="57"/>
      <c r="K1029" s="57"/>
      <c r="L1029" s="57"/>
    </row>
    <row r="1030" spans="2:12" ht="18.95" customHeight="1" x14ac:dyDescent="0.25">
      <c r="B1030" s="75"/>
      <c r="C1030" s="75"/>
      <c r="D1030" s="75"/>
      <c r="E1030" s="57"/>
      <c r="F1030" s="57"/>
      <c r="G1030" s="57"/>
      <c r="H1030" s="57"/>
      <c r="I1030" s="57"/>
      <c r="J1030" s="57"/>
      <c r="K1030" s="57"/>
      <c r="L1030" s="57"/>
    </row>
    <row r="1031" spans="2:12" ht="18.95" customHeight="1" x14ac:dyDescent="0.25">
      <c r="B1031" s="75"/>
      <c r="C1031" s="75"/>
      <c r="D1031" s="75"/>
      <c r="E1031" s="57"/>
      <c r="F1031" s="57"/>
      <c r="G1031" s="57"/>
      <c r="H1031" s="57"/>
      <c r="I1031" s="57"/>
      <c r="J1031" s="57"/>
      <c r="K1031" s="57"/>
      <c r="L1031" s="57"/>
    </row>
    <row r="1032" spans="2:12" ht="18.95" customHeight="1" x14ac:dyDescent="0.25">
      <c r="B1032" s="75"/>
      <c r="C1032" s="75"/>
      <c r="D1032" s="75"/>
      <c r="E1032" s="57"/>
      <c r="F1032" s="57"/>
      <c r="G1032" s="57"/>
      <c r="H1032" s="57"/>
      <c r="I1032" s="57"/>
      <c r="J1032" s="57"/>
      <c r="K1032" s="57"/>
      <c r="L1032" s="57"/>
    </row>
    <row r="1033" spans="2:12" ht="18.95" customHeight="1" x14ac:dyDescent="0.25">
      <c r="B1033" s="75"/>
      <c r="C1033" s="75"/>
      <c r="D1033" s="75"/>
      <c r="E1033" s="57"/>
      <c r="F1033" s="57"/>
      <c r="G1033" s="57"/>
      <c r="H1033" s="57"/>
      <c r="I1033" s="57"/>
      <c r="J1033" s="57"/>
      <c r="K1033" s="57"/>
      <c r="L1033" s="57"/>
    </row>
    <row r="1034" spans="2:12" ht="18.95" customHeight="1" x14ac:dyDescent="0.25">
      <c r="B1034" s="75"/>
      <c r="C1034" s="75"/>
      <c r="D1034" s="75"/>
      <c r="E1034" s="57"/>
      <c r="F1034" s="57"/>
      <c r="G1034" s="57"/>
      <c r="H1034" s="57"/>
      <c r="I1034" s="57"/>
      <c r="J1034" s="57"/>
      <c r="K1034" s="57"/>
      <c r="L1034" s="57"/>
    </row>
    <row r="1035" spans="2:12" ht="18.95" customHeight="1" x14ac:dyDescent="0.25">
      <c r="B1035" s="75"/>
      <c r="C1035" s="75"/>
      <c r="D1035" s="75"/>
      <c r="E1035" s="57"/>
      <c r="F1035" s="57"/>
      <c r="G1035" s="57"/>
      <c r="H1035" s="57"/>
      <c r="I1035" s="57"/>
      <c r="J1035" s="57"/>
      <c r="K1035" s="57"/>
      <c r="L1035" s="57"/>
    </row>
    <row r="1036" spans="2:12" ht="18.95" customHeight="1" x14ac:dyDescent="0.25">
      <c r="B1036" s="75"/>
      <c r="C1036" s="75"/>
      <c r="D1036" s="75"/>
      <c r="E1036" s="57"/>
      <c r="F1036" s="57"/>
      <c r="G1036" s="57"/>
      <c r="H1036" s="57"/>
      <c r="I1036" s="57"/>
      <c r="J1036" s="57"/>
      <c r="K1036" s="57"/>
      <c r="L1036" s="57"/>
    </row>
    <row r="1037" spans="2:12" ht="18.95" customHeight="1" x14ac:dyDescent="0.25">
      <c r="B1037" s="75"/>
      <c r="C1037" s="75"/>
      <c r="D1037" s="75"/>
      <c r="E1037" s="57"/>
      <c r="F1037" s="57"/>
      <c r="G1037" s="57"/>
      <c r="H1037" s="57"/>
      <c r="I1037" s="57"/>
      <c r="J1037" s="57"/>
      <c r="K1037" s="57"/>
      <c r="L1037" s="57"/>
    </row>
    <row r="1038" spans="2:12" ht="18.95" customHeight="1" x14ac:dyDescent="0.25">
      <c r="B1038" s="75"/>
      <c r="C1038" s="75"/>
      <c r="D1038" s="75"/>
      <c r="E1038" s="57"/>
      <c r="F1038" s="57"/>
      <c r="G1038" s="57"/>
      <c r="H1038" s="57"/>
      <c r="I1038" s="57"/>
      <c r="J1038" s="57"/>
      <c r="K1038" s="57"/>
      <c r="L1038" s="57"/>
    </row>
    <row r="1039" spans="2:12" ht="18.95" customHeight="1" x14ac:dyDescent="0.25">
      <c r="B1039" s="75"/>
      <c r="C1039" s="75"/>
      <c r="D1039" s="75"/>
      <c r="E1039" s="57"/>
      <c r="F1039" s="57"/>
      <c r="G1039" s="57"/>
      <c r="H1039" s="57"/>
      <c r="I1039" s="57"/>
      <c r="J1039" s="57"/>
      <c r="K1039" s="57"/>
      <c r="L1039" s="57"/>
    </row>
    <row r="1040" spans="2:12" ht="18.95" customHeight="1" x14ac:dyDescent="0.25">
      <c r="B1040" s="75"/>
      <c r="C1040" s="75"/>
      <c r="D1040" s="75"/>
      <c r="E1040" s="57"/>
      <c r="F1040" s="57"/>
      <c r="G1040" s="57"/>
      <c r="H1040" s="57"/>
      <c r="I1040" s="57"/>
      <c r="J1040" s="57"/>
      <c r="K1040" s="57"/>
      <c r="L1040" s="57"/>
    </row>
    <row r="1041" spans="2:12" ht="18.95" customHeight="1" x14ac:dyDescent="0.25">
      <c r="B1041" s="75"/>
      <c r="C1041" s="75"/>
      <c r="D1041" s="75"/>
      <c r="E1041" s="57"/>
      <c r="F1041" s="57"/>
      <c r="G1041" s="57"/>
      <c r="H1041" s="57"/>
      <c r="I1041" s="57"/>
      <c r="J1041" s="57"/>
      <c r="K1041" s="57"/>
      <c r="L1041" s="57"/>
    </row>
    <row r="1042" spans="2:12" ht="18.95" customHeight="1" x14ac:dyDescent="0.25">
      <c r="B1042" s="75"/>
      <c r="C1042" s="75"/>
      <c r="D1042" s="75"/>
      <c r="E1042" s="57"/>
      <c r="F1042" s="57"/>
      <c r="G1042" s="57"/>
      <c r="H1042" s="57"/>
      <c r="I1042" s="57"/>
      <c r="J1042" s="57"/>
      <c r="K1042" s="57"/>
      <c r="L1042" s="57"/>
    </row>
    <row r="1043" spans="2:12" ht="18.95" customHeight="1" x14ac:dyDescent="0.25">
      <c r="B1043" s="75"/>
      <c r="C1043" s="75"/>
      <c r="D1043" s="75"/>
      <c r="E1043" s="57"/>
      <c r="F1043" s="57"/>
      <c r="G1043" s="57"/>
      <c r="H1043" s="57"/>
      <c r="I1043" s="57"/>
      <c r="J1043" s="57"/>
      <c r="K1043" s="57"/>
      <c r="L1043" s="57"/>
    </row>
    <row r="1044" spans="2:12" ht="18.95" customHeight="1" x14ac:dyDescent="0.25">
      <c r="B1044" s="75"/>
      <c r="C1044" s="75"/>
      <c r="D1044" s="75"/>
      <c r="E1044" s="57"/>
      <c r="F1044" s="57"/>
      <c r="G1044" s="57"/>
      <c r="H1044" s="57"/>
      <c r="I1044" s="57"/>
      <c r="J1044" s="57"/>
      <c r="K1044" s="57"/>
      <c r="L1044" s="57"/>
    </row>
    <row r="1045" spans="2:12" ht="18.95" customHeight="1" x14ac:dyDescent="0.25">
      <c r="B1045" s="75"/>
      <c r="C1045" s="75"/>
      <c r="D1045" s="75"/>
      <c r="E1045" s="57"/>
      <c r="F1045" s="57"/>
      <c r="G1045" s="57"/>
      <c r="H1045" s="57"/>
      <c r="I1045" s="57"/>
      <c r="J1045" s="57"/>
      <c r="K1045" s="57"/>
      <c r="L1045" s="57"/>
    </row>
    <row r="1046" spans="2:12" ht="18.95" customHeight="1" x14ac:dyDescent="0.25">
      <c r="B1046" s="75"/>
      <c r="C1046" s="75"/>
      <c r="D1046" s="75"/>
      <c r="E1046" s="57"/>
      <c r="F1046" s="57"/>
      <c r="G1046" s="57"/>
      <c r="H1046" s="57"/>
      <c r="I1046" s="57"/>
      <c r="J1046" s="57"/>
      <c r="K1046" s="57"/>
      <c r="L1046" s="57"/>
    </row>
    <row r="1047" spans="2:12" ht="18.95" customHeight="1" x14ac:dyDescent="0.25">
      <c r="B1047" s="75"/>
      <c r="C1047" s="75"/>
      <c r="D1047" s="75"/>
      <c r="E1047" s="57"/>
      <c r="F1047" s="57"/>
      <c r="G1047" s="57"/>
      <c r="H1047" s="57"/>
      <c r="I1047" s="57"/>
      <c r="J1047" s="57"/>
      <c r="K1047" s="57"/>
      <c r="L1047" s="57"/>
    </row>
    <row r="1048" spans="2:12" ht="18.95" customHeight="1" x14ac:dyDescent="0.25">
      <c r="B1048" s="75"/>
      <c r="C1048" s="75"/>
      <c r="D1048" s="75"/>
      <c r="E1048" s="57"/>
      <c r="F1048" s="57"/>
      <c r="G1048" s="57"/>
      <c r="H1048" s="57"/>
      <c r="I1048" s="57"/>
      <c r="J1048" s="57"/>
      <c r="K1048" s="57"/>
      <c r="L1048" s="57"/>
    </row>
    <row r="1049" spans="2:12" ht="18.95" customHeight="1" x14ac:dyDescent="0.25">
      <c r="B1049" s="75"/>
      <c r="C1049" s="75"/>
      <c r="D1049" s="75"/>
      <c r="E1049" s="57"/>
      <c r="F1049" s="57"/>
      <c r="G1049" s="57"/>
      <c r="H1049" s="57"/>
      <c r="I1049" s="57"/>
      <c r="J1049" s="57"/>
      <c r="K1049" s="57"/>
      <c r="L1049" s="57"/>
    </row>
    <row r="1050" spans="2:12" ht="18.95" customHeight="1" x14ac:dyDescent="0.25">
      <c r="B1050" s="75"/>
      <c r="C1050" s="75"/>
      <c r="D1050" s="75"/>
      <c r="E1050" s="57"/>
      <c r="F1050" s="57"/>
      <c r="G1050" s="57"/>
      <c r="H1050" s="57"/>
      <c r="I1050" s="57"/>
      <c r="J1050" s="57"/>
      <c r="K1050" s="57"/>
      <c r="L1050" s="57"/>
    </row>
    <row r="1051" spans="2:12" ht="18.95" customHeight="1" x14ac:dyDescent="0.25">
      <c r="B1051" s="75"/>
      <c r="C1051" s="75"/>
      <c r="D1051" s="75"/>
      <c r="E1051" s="57"/>
      <c r="F1051" s="57"/>
      <c r="G1051" s="57"/>
      <c r="H1051" s="57"/>
      <c r="I1051" s="57"/>
      <c r="J1051" s="57"/>
      <c r="K1051" s="57"/>
      <c r="L1051" s="57"/>
    </row>
    <row r="1052" spans="2:12" ht="18.95" customHeight="1" x14ac:dyDescent="0.25">
      <c r="B1052" s="75"/>
      <c r="C1052" s="75"/>
      <c r="D1052" s="75"/>
      <c r="E1052" s="57"/>
      <c r="F1052" s="57"/>
      <c r="G1052" s="57"/>
      <c r="H1052" s="57"/>
      <c r="I1052" s="57"/>
      <c r="J1052" s="57"/>
      <c r="K1052" s="57"/>
      <c r="L1052" s="57"/>
    </row>
    <row r="1053" spans="2:12" ht="18.95" customHeight="1" x14ac:dyDescent="0.25">
      <c r="B1053" s="75"/>
      <c r="C1053" s="75"/>
      <c r="D1053" s="75"/>
      <c r="E1053" s="57"/>
      <c r="F1053" s="57"/>
      <c r="G1053" s="57"/>
      <c r="H1053" s="57"/>
      <c r="I1053" s="57"/>
      <c r="J1053" s="57"/>
      <c r="K1053" s="57"/>
      <c r="L1053" s="57"/>
    </row>
    <row r="1054" spans="2:12" ht="18.95" customHeight="1" x14ac:dyDescent="0.25">
      <c r="B1054" s="75"/>
      <c r="C1054" s="75"/>
      <c r="D1054" s="75"/>
      <c r="E1054" s="57"/>
      <c r="F1054" s="57"/>
      <c r="G1054" s="57"/>
      <c r="H1054" s="57"/>
      <c r="I1054" s="57"/>
      <c r="J1054" s="57"/>
      <c r="K1054" s="57"/>
      <c r="L1054" s="57"/>
    </row>
    <row r="1055" spans="2:12" ht="18.95" customHeight="1" x14ac:dyDescent="0.25">
      <c r="B1055" s="75"/>
      <c r="C1055" s="75"/>
      <c r="D1055" s="75"/>
      <c r="E1055" s="57"/>
      <c r="F1055" s="57"/>
      <c r="G1055" s="57"/>
      <c r="H1055" s="57"/>
      <c r="I1055" s="57"/>
      <c r="J1055" s="57"/>
      <c r="K1055" s="57"/>
      <c r="L1055" s="57"/>
    </row>
    <row r="1056" spans="2:12" ht="18.95" customHeight="1" x14ac:dyDescent="0.25">
      <c r="B1056" s="75"/>
      <c r="C1056" s="75"/>
      <c r="D1056" s="75"/>
      <c r="E1056" s="57"/>
      <c r="F1056" s="57"/>
      <c r="G1056" s="57"/>
      <c r="H1056" s="57"/>
      <c r="I1056" s="57"/>
      <c r="J1056" s="57"/>
      <c r="K1056" s="57"/>
      <c r="L1056" s="57"/>
    </row>
    <row r="1057" spans="2:12" ht="18.95" customHeight="1" x14ac:dyDescent="0.25">
      <c r="B1057" s="75"/>
      <c r="C1057" s="75"/>
      <c r="D1057" s="75"/>
      <c r="E1057" s="57"/>
      <c r="F1057" s="57"/>
      <c r="G1057" s="57"/>
      <c r="H1057" s="57"/>
      <c r="I1057" s="57"/>
      <c r="J1057" s="57"/>
      <c r="K1057" s="57"/>
      <c r="L1057" s="57"/>
    </row>
    <row r="1058" spans="2:12" ht="18.95" customHeight="1" x14ac:dyDescent="0.25">
      <c r="B1058" s="75"/>
      <c r="C1058" s="75"/>
      <c r="D1058" s="75"/>
      <c r="E1058" s="57"/>
      <c r="F1058" s="57"/>
      <c r="G1058" s="57"/>
      <c r="H1058" s="57"/>
      <c r="I1058" s="57"/>
      <c r="J1058" s="57"/>
      <c r="K1058" s="57"/>
      <c r="L1058" s="57"/>
    </row>
    <row r="1059" spans="2:12" ht="18.95" customHeight="1" x14ac:dyDescent="0.25">
      <c r="B1059" s="75"/>
      <c r="C1059" s="75"/>
      <c r="D1059" s="75"/>
      <c r="E1059" s="57"/>
      <c r="F1059" s="57"/>
      <c r="G1059" s="57"/>
      <c r="H1059" s="57"/>
      <c r="I1059" s="57"/>
      <c r="J1059" s="57"/>
      <c r="K1059" s="57"/>
      <c r="L1059" s="57"/>
    </row>
    <row r="1060" spans="2:12" ht="18.95" customHeight="1" x14ac:dyDescent="0.25">
      <c r="B1060" s="75"/>
      <c r="C1060" s="75"/>
      <c r="D1060" s="75"/>
      <c r="E1060" s="57"/>
      <c r="F1060" s="57"/>
      <c r="G1060" s="57"/>
      <c r="H1060" s="57"/>
      <c r="I1060" s="57"/>
      <c r="J1060" s="57"/>
      <c r="K1060" s="57"/>
      <c r="L1060" s="57"/>
    </row>
    <row r="1061" spans="2:12" ht="18.95" customHeight="1" x14ac:dyDescent="0.25">
      <c r="B1061" s="75"/>
      <c r="C1061" s="75"/>
      <c r="D1061" s="75"/>
      <c r="E1061" s="57"/>
      <c r="F1061" s="57"/>
      <c r="G1061" s="57"/>
      <c r="H1061" s="57"/>
      <c r="I1061" s="57"/>
      <c r="J1061" s="57"/>
      <c r="K1061" s="57"/>
      <c r="L1061" s="57"/>
    </row>
    <row r="1062" spans="2:12" ht="18.95" customHeight="1" x14ac:dyDescent="0.25">
      <c r="B1062" s="75"/>
      <c r="C1062" s="75"/>
      <c r="D1062" s="75"/>
      <c r="E1062" s="57"/>
      <c r="F1062" s="57"/>
      <c r="G1062" s="57"/>
      <c r="H1062" s="57"/>
      <c r="I1062" s="57"/>
      <c r="J1062" s="57"/>
      <c r="K1062" s="57"/>
      <c r="L1062" s="57"/>
    </row>
    <row r="1063" spans="2:12" ht="18.95" customHeight="1" x14ac:dyDescent="0.25">
      <c r="B1063" s="75"/>
      <c r="C1063" s="75"/>
      <c r="D1063" s="75"/>
      <c r="E1063" s="57"/>
      <c r="F1063" s="57"/>
      <c r="G1063" s="57"/>
      <c r="H1063" s="57"/>
      <c r="I1063" s="57"/>
      <c r="J1063" s="57"/>
      <c r="K1063" s="57"/>
      <c r="L1063" s="57"/>
    </row>
    <row r="1064" spans="2:12" ht="18.95" customHeight="1" x14ac:dyDescent="0.25">
      <c r="B1064" s="75"/>
      <c r="C1064" s="75"/>
      <c r="D1064" s="75"/>
      <c r="E1064" s="57"/>
      <c r="F1064" s="57"/>
      <c r="G1064" s="57"/>
      <c r="H1064" s="57"/>
      <c r="I1064" s="57"/>
      <c r="J1064" s="57"/>
      <c r="K1064" s="57"/>
      <c r="L1064" s="57"/>
    </row>
    <row r="1065" spans="2:12" ht="18.95" customHeight="1" x14ac:dyDescent="0.25">
      <c r="B1065" s="75"/>
      <c r="C1065" s="75"/>
      <c r="D1065" s="75"/>
      <c r="E1065" s="57"/>
      <c r="F1065" s="57"/>
      <c r="G1065" s="57"/>
      <c r="H1065" s="57"/>
      <c r="I1065" s="57"/>
      <c r="J1065" s="57"/>
      <c r="K1065" s="57"/>
      <c r="L1065" s="57"/>
    </row>
    <row r="1066" spans="2:12" ht="18.95" customHeight="1" x14ac:dyDescent="0.25">
      <c r="B1066" s="75"/>
      <c r="C1066" s="75"/>
      <c r="D1066" s="75"/>
      <c r="E1066" s="57"/>
      <c r="F1066" s="57"/>
      <c r="G1066" s="57"/>
      <c r="H1066" s="57"/>
      <c r="I1066" s="57"/>
      <c r="J1066" s="57"/>
      <c r="K1066" s="57"/>
      <c r="L1066" s="57"/>
    </row>
    <row r="1067" spans="2:12" ht="18.95" customHeight="1" x14ac:dyDescent="0.25">
      <c r="B1067" s="75"/>
      <c r="C1067" s="75"/>
      <c r="D1067" s="75"/>
      <c r="E1067" s="57"/>
      <c r="F1067" s="57"/>
      <c r="G1067" s="57"/>
      <c r="H1067" s="57"/>
      <c r="I1067" s="57"/>
      <c r="J1067" s="57"/>
      <c r="K1067" s="57"/>
      <c r="L1067" s="57"/>
    </row>
    <row r="1068" spans="2:12" ht="18.95" customHeight="1" x14ac:dyDescent="0.25">
      <c r="B1068" s="75"/>
      <c r="C1068" s="75"/>
      <c r="D1068" s="75"/>
      <c r="E1068" s="57"/>
      <c r="F1068" s="57"/>
      <c r="G1068" s="57"/>
      <c r="H1068" s="57"/>
      <c r="I1068" s="57"/>
      <c r="J1068" s="57"/>
      <c r="K1068" s="57"/>
      <c r="L1068" s="57"/>
    </row>
    <row r="1069" spans="2:12" ht="18.95" customHeight="1" x14ac:dyDescent="0.25">
      <c r="B1069" s="75"/>
      <c r="C1069" s="75"/>
      <c r="D1069" s="75"/>
      <c r="E1069" s="57"/>
      <c r="F1069" s="57"/>
      <c r="G1069" s="57"/>
      <c r="H1069" s="57"/>
      <c r="I1069" s="57"/>
      <c r="J1069" s="57"/>
      <c r="K1069" s="57"/>
      <c r="L1069" s="57"/>
    </row>
    <row r="1070" spans="2:12" ht="18.95" customHeight="1" x14ac:dyDescent="0.25">
      <c r="B1070" s="75"/>
      <c r="C1070" s="75"/>
      <c r="D1070" s="75"/>
      <c r="E1070" s="57"/>
      <c r="F1070" s="57"/>
      <c r="G1070" s="57"/>
      <c r="H1070" s="57"/>
      <c r="I1070" s="57"/>
      <c r="J1070" s="57"/>
      <c r="K1070" s="57"/>
      <c r="L1070" s="57"/>
    </row>
    <row r="1071" spans="2:12" ht="18.95" customHeight="1" x14ac:dyDescent="0.25">
      <c r="B1071" s="75"/>
      <c r="C1071" s="75"/>
      <c r="D1071" s="75"/>
      <c r="E1071" s="57"/>
      <c r="F1071" s="57"/>
      <c r="G1071" s="57"/>
      <c r="H1071" s="57"/>
      <c r="I1071" s="57"/>
      <c r="J1071" s="57"/>
      <c r="K1071" s="57"/>
      <c r="L1071" s="57"/>
    </row>
    <row r="1072" spans="2:12" ht="18.95" customHeight="1" x14ac:dyDescent="0.25">
      <c r="B1072" s="75"/>
      <c r="C1072" s="75"/>
      <c r="D1072" s="75"/>
      <c r="E1072" s="57"/>
      <c r="F1072" s="57"/>
      <c r="G1072" s="57"/>
      <c r="H1072" s="57"/>
      <c r="I1072" s="57"/>
      <c r="J1072" s="57"/>
      <c r="K1072" s="57"/>
      <c r="L1072" s="57"/>
    </row>
    <row r="1073" spans="2:12" ht="18.95" customHeight="1" x14ac:dyDescent="0.25">
      <c r="B1073" s="75"/>
      <c r="C1073" s="75"/>
      <c r="D1073" s="75"/>
      <c r="E1073" s="57"/>
      <c r="F1073" s="57"/>
      <c r="G1073" s="57"/>
      <c r="H1073" s="57"/>
      <c r="I1073" s="57"/>
      <c r="J1073" s="57"/>
      <c r="K1073" s="57"/>
      <c r="L1073" s="57"/>
    </row>
    <row r="1074" spans="2:12" ht="18.95" customHeight="1" x14ac:dyDescent="0.25">
      <c r="B1074" s="75"/>
      <c r="C1074" s="75"/>
      <c r="D1074" s="75"/>
      <c r="E1074" s="57"/>
      <c r="F1074" s="57"/>
      <c r="G1074" s="57"/>
      <c r="H1074" s="57"/>
      <c r="I1074" s="57"/>
      <c r="J1074" s="57"/>
      <c r="K1074" s="57"/>
      <c r="L1074" s="57"/>
    </row>
    <row r="1075" spans="2:12" ht="18.95" customHeight="1" x14ac:dyDescent="0.25">
      <c r="B1075" s="75"/>
      <c r="C1075" s="75"/>
      <c r="D1075" s="75"/>
      <c r="E1075" s="57"/>
      <c r="F1075" s="57"/>
      <c r="G1075" s="57"/>
      <c r="H1075" s="57"/>
      <c r="I1075" s="57"/>
      <c r="J1075" s="57"/>
      <c r="K1075" s="57"/>
      <c r="L1075" s="57"/>
    </row>
    <row r="1076" spans="2:12" ht="18.95" customHeight="1" x14ac:dyDescent="0.25">
      <c r="B1076" s="75"/>
      <c r="C1076" s="75"/>
      <c r="D1076" s="75"/>
      <c r="E1076" s="57"/>
      <c r="F1076" s="57"/>
      <c r="G1076" s="57"/>
      <c r="H1076" s="57"/>
      <c r="I1076" s="57"/>
      <c r="J1076" s="57"/>
      <c r="K1076" s="57"/>
      <c r="L1076" s="57"/>
    </row>
    <row r="1077" spans="2:12" ht="18.95" customHeight="1" x14ac:dyDescent="0.25">
      <c r="B1077" s="75"/>
      <c r="C1077" s="75"/>
      <c r="D1077" s="75"/>
      <c r="E1077" s="57"/>
      <c r="F1077" s="57"/>
      <c r="G1077" s="57"/>
      <c r="H1077" s="57"/>
      <c r="I1077" s="57"/>
      <c r="J1077" s="57"/>
      <c r="K1077" s="57"/>
      <c r="L1077" s="57"/>
    </row>
    <row r="1078" spans="2:12" ht="18.95" customHeight="1" x14ac:dyDescent="0.25">
      <c r="B1078" s="75"/>
      <c r="C1078" s="75"/>
      <c r="D1078" s="75"/>
      <c r="E1078" s="57"/>
      <c r="F1078" s="57"/>
      <c r="G1078" s="57"/>
      <c r="H1078" s="57"/>
      <c r="I1078" s="57"/>
      <c r="J1078" s="57"/>
      <c r="K1078" s="57"/>
      <c r="L1078" s="57"/>
    </row>
    <row r="1079" spans="2:12" ht="18.95" customHeight="1" x14ac:dyDescent="0.25">
      <c r="B1079" s="75"/>
      <c r="C1079" s="75"/>
      <c r="D1079" s="75"/>
      <c r="E1079" s="57"/>
      <c r="F1079" s="57"/>
      <c r="G1079" s="57"/>
      <c r="H1079" s="57"/>
      <c r="I1079" s="57"/>
      <c r="J1079" s="57"/>
      <c r="K1079" s="57"/>
      <c r="L1079" s="57"/>
    </row>
    <row r="1080" spans="2:12" ht="18.95" customHeight="1" x14ac:dyDescent="0.25">
      <c r="B1080" s="75"/>
      <c r="C1080" s="75"/>
      <c r="D1080" s="75"/>
      <c r="E1080" s="57"/>
      <c r="F1080" s="57"/>
      <c r="G1080" s="57"/>
      <c r="H1080" s="57"/>
      <c r="I1080" s="57"/>
      <c r="J1080" s="57"/>
      <c r="K1080" s="57"/>
      <c r="L1080" s="57"/>
    </row>
    <row r="1081" spans="2:12" ht="18.95" customHeight="1" x14ac:dyDescent="0.25">
      <c r="B1081" s="75"/>
      <c r="C1081" s="75"/>
      <c r="D1081" s="75"/>
      <c r="E1081" s="57"/>
      <c r="F1081" s="57"/>
      <c r="G1081" s="57"/>
      <c r="H1081" s="57"/>
      <c r="I1081" s="57"/>
      <c r="J1081" s="57"/>
      <c r="K1081" s="57"/>
      <c r="L1081" s="57"/>
    </row>
    <row r="1082" spans="2:12" ht="18.95" customHeight="1" x14ac:dyDescent="0.25">
      <c r="B1082" s="75"/>
      <c r="C1082" s="75"/>
      <c r="D1082" s="75"/>
      <c r="E1082" s="57"/>
      <c r="F1082" s="57"/>
      <c r="G1082" s="57"/>
      <c r="H1082" s="57"/>
      <c r="I1082" s="57"/>
      <c r="J1082" s="57"/>
      <c r="K1082" s="57"/>
      <c r="L1082" s="57"/>
    </row>
    <row r="1083" spans="2:12" ht="18.95" customHeight="1" x14ac:dyDescent="0.25">
      <c r="B1083" s="75"/>
      <c r="C1083" s="75"/>
      <c r="D1083" s="75"/>
      <c r="E1083" s="57"/>
      <c r="F1083" s="57"/>
      <c r="G1083" s="57"/>
      <c r="H1083" s="57"/>
      <c r="I1083" s="57"/>
      <c r="J1083" s="57"/>
      <c r="K1083" s="57"/>
      <c r="L1083" s="57"/>
    </row>
    <row r="1084" spans="2:12" ht="18.95" customHeight="1" x14ac:dyDescent="0.25">
      <c r="B1084" s="75"/>
      <c r="C1084" s="75"/>
      <c r="D1084" s="75"/>
      <c r="E1084" s="57"/>
      <c r="F1084" s="57"/>
      <c r="G1084" s="57"/>
      <c r="H1084" s="57"/>
      <c r="I1084" s="57"/>
      <c r="J1084" s="57"/>
      <c r="K1084" s="57"/>
      <c r="L1084" s="57"/>
    </row>
    <row r="1085" spans="2:12" ht="18.95" customHeight="1" x14ac:dyDescent="0.25">
      <c r="B1085" s="75"/>
      <c r="C1085" s="75"/>
      <c r="D1085" s="75"/>
      <c r="E1085" s="57"/>
      <c r="F1085" s="57"/>
      <c r="G1085" s="57"/>
      <c r="H1085" s="57"/>
      <c r="I1085" s="57"/>
      <c r="J1085" s="57"/>
      <c r="K1085" s="57"/>
      <c r="L1085" s="57"/>
    </row>
    <row r="1086" spans="2:12" ht="18.95" customHeight="1" x14ac:dyDescent="0.25">
      <c r="B1086" s="75"/>
      <c r="C1086" s="75"/>
      <c r="D1086" s="75"/>
      <c r="E1086" s="57"/>
      <c r="F1086" s="57"/>
      <c r="G1086" s="57"/>
      <c r="H1086" s="57"/>
      <c r="I1086" s="57"/>
      <c r="J1086" s="57"/>
      <c r="K1086" s="57"/>
      <c r="L1086" s="57"/>
    </row>
    <row r="1087" spans="2:12" ht="18.95" customHeight="1" x14ac:dyDescent="0.25">
      <c r="B1087" s="75"/>
      <c r="C1087" s="75"/>
      <c r="D1087" s="75"/>
      <c r="E1087" s="57"/>
      <c r="F1087" s="57"/>
      <c r="G1087" s="57"/>
      <c r="H1087" s="57"/>
      <c r="I1087" s="57"/>
      <c r="J1087" s="57"/>
      <c r="K1087" s="57"/>
      <c r="L1087" s="57"/>
    </row>
    <row r="1088" spans="2:12" ht="18.95" customHeight="1" x14ac:dyDescent="0.25">
      <c r="B1088" s="75"/>
      <c r="C1088" s="75"/>
      <c r="D1088" s="75"/>
      <c r="E1088" s="57"/>
      <c r="F1088" s="57"/>
      <c r="G1088" s="57"/>
      <c r="H1088" s="57"/>
      <c r="I1088" s="57"/>
      <c r="J1088" s="57"/>
      <c r="K1088" s="57"/>
      <c r="L1088" s="57"/>
    </row>
    <row r="1089" spans="2:12" ht="18.95" customHeight="1" x14ac:dyDescent="0.25">
      <c r="B1089" s="75"/>
      <c r="C1089" s="75"/>
      <c r="D1089" s="75"/>
      <c r="E1089" s="57"/>
      <c r="F1089" s="57"/>
      <c r="G1089" s="57"/>
      <c r="H1089" s="57"/>
      <c r="I1089" s="57"/>
      <c r="J1089" s="57"/>
      <c r="K1089" s="57"/>
      <c r="L1089" s="57"/>
    </row>
    <row r="1090" spans="2:12" ht="18.95" customHeight="1" x14ac:dyDescent="0.25">
      <c r="B1090" s="75"/>
      <c r="C1090" s="75"/>
      <c r="D1090" s="75"/>
      <c r="E1090" s="57"/>
      <c r="F1090" s="57"/>
      <c r="G1090" s="57"/>
      <c r="H1090" s="57"/>
      <c r="I1090" s="57"/>
      <c r="J1090" s="57"/>
      <c r="K1090" s="57"/>
      <c r="L1090" s="57"/>
    </row>
    <row r="1091" spans="2:12" ht="18.95" customHeight="1" x14ac:dyDescent="0.25">
      <c r="B1091" s="75"/>
      <c r="C1091" s="75"/>
      <c r="D1091" s="75"/>
      <c r="E1091" s="57"/>
      <c r="F1091" s="57"/>
      <c r="G1091" s="57"/>
      <c r="H1091" s="57"/>
      <c r="I1091" s="57"/>
      <c r="J1091" s="57"/>
      <c r="K1091" s="57"/>
      <c r="L1091" s="57"/>
    </row>
    <row r="1092" spans="2:12" ht="18.95" customHeight="1" x14ac:dyDescent="0.25">
      <c r="B1092" s="75"/>
      <c r="C1092" s="75"/>
      <c r="D1092" s="75"/>
      <c r="E1092" s="57"/>
      <c r="F1092" s="57"/>
      <c r="G1092" s="57"/>
      <c r="H1092" s="57"/>
      <c r="I1092" s="57"/>
      <c r="J1092" s="57"/>
      <c r="K1092" s="57"/>
      <c r="L1092" s="57"/>
    </row>
    <row r="1093" spans="2:12" ht="18.95" customHeight="1" x14ac:dyDescent="0.25">
      <c r="B1093" s="75"/>
      <c r="C1093" s="75"/>
      <c r="D1093" s="75"/>
      <c r="E1093" s="57"/>
      <c r="F1093" s="57"/>
      <c r="G1093" s="57"/>
      <c r="H1093" s="57"/>
      <c r="I1093" s="57"/>
      <c r="J1093" s="57"/>
      <c r="K1093" s="57"/>
      <c r="L1093" s="57"/>
    </row>
    <row r="1094" spans="2:12" ht="18.95" customHeight="1" x14ac:dyDescent="0.25">
      <c r="B1094" s="75"/>
      <c r="C1094" s="75"/>
      <c r="D1094" s="75"/>
      <c r="E1094" s="57"/>
      <c r="F1094" s="57"/>
      <c r="G1094" s="57"/>
      <c r="H1094" s="57"/>
      <c r="I1094" s="57"/>
      <c r="J1094" s="57"/>
      <c r="K1094" s="57"/>
      <c r="L1094" s="57"/>
    </row>
    <row r="1095" spans="2:12" ht="18.95" customHeight="1" x14ac:dyDescent="0.25">
      <c r="B1095" s="75"/>
      <c r="C1095" s="75"/>
      <c r="D1095" s="75"/>
      <c r="E1095" s="57"/>
      <c r="F1095" s="57"/>
      <c r="G1095" s="57"/>
      <c r="H1095" s="57"/>
      <c r="I1095" s="57"/>
      <c r="J1095" s="57"/>
      <c r="K1095" s="57"/>
      <c r="L1095" s="57"/>
    </row>
    <row r="1096" spans="2:12" ht="18.95" customHeight="1" x14ac:dyDescent="0.25">
      <c r="B1096" s="75"/>
      <c r="C1096" s="75"/>
      <c r="D1096" s="75"/>
      <c r="E1096" s="57"/>
      <c r="F1096" s="57"/>
      <c r="G1096" s="57"/>
      <c r="H1096" s="57"/>
      <c r="I1096" s="57"/>
      <c r="J1096" s="57"/>
      <c r="K1096" s="57"/>
      <c r="L1096" s="57"/>
    </row>
    <row r="1097" spans="2:12" ht="18.95" customHeight="1" x14ac:dyDescent="0.25">
      <c r="B1097" s="75"/>
      <c r="C1097" s="75"/>
      <c r="D1097" s="75"/>
      <c r="E1097" s="57"/>
      <c r="F1097" s="57"/>
      <c r="G1097" s="57"/>
      <c r="H1097" s="57"/>
      <c r="I1097" s="57"/>
      <c r="J1097" s="57"/>
      <c r="K1097" s="57"/>
      <c r="L1097" s="57"/>
    </row>
    <row r="1098" spans="2:12" ht="18.95" customHeight="1" x14ac:dyDescent="0.25">
      <c r="B1098" s="75"/>
      <c r="C1098" s="75"/>
      <c r="D1098" s="75"/>
      <c r="E1098" s="57"/>
      <c r="F1098" s="57"/>
      <c r="G1098" s="57"/>
      <c r="H1098" s="57"/>
      <c r="I1098" s="57"/>
      <c r="J1098" s="57"/>
      <c r="K1098" s="57"/>
      <c r="L1098" s="57"/>
    </row>
    <row r="1099" spans="2:12" ht="18.95" customHeight="1" x14ac:dyDescent="0.25">
      <c r="B1099" s="75"/>
      <c r="C1099" s="75"/>
      <c r="D1099" s="75"/>
      <c r="E1099" s="57"/>
      <c r="F1099" s="57"/>
      <c r="G1099" s="57"/>
      <c r="H1099" s="57"/>
      <c r="I1099" s="57"/>
      <c r="J1099" s="57"/>
      <c r="K1099" s="57"/>
      <c r="L1099" s="57"/>
    </row>
    <row r="1100" spans="2:12" ht="18.95" customHeight="1" x14ac:dyDescent="0.25">
      <c r="B1100" s="75"/>
      <c r="C1100" s="75"/>
      <c r="D1100" s="75"/>
      <c r="E1100" s="57"/>
      <c r="F1100" s="57"/>
      <c r="G1100" s="57"/>
      <c r="H1100" s="57"/>
      <c r="I1100" s="57"/>
      <c r="J1100" s="57"/>
      <c r="K1100" s="57"/>
      <c r="L1100" s="57"/>
    </row>
    <row r="1101" spans="2:12" ht="18.95" customHeight="1" x14ac:dyDescent="0.25">
      <c r="B1101" s="75"/>
      <c r="C1101" s="75"/>
      <c r="D1101" s="75"/>
      <c r="E1101" s="57"/>
      <c r="F1101" s="57"/>
      <c r="G1101" s="57"/>
      <c r="H1101" s="57"/>
      <c r="I1101" s="57"/>
      <c r="J1101" s="57"/>
      <c r="K1101" s="57"/>
      <c r="L1101" s="57"/>
    </row>
    <row r="1102" spans="2:12" ht="18.95" customHeight="1" x14ac:dyDescent="0.25">
      <c r="B1102" s="75"/>
      <c r="C1102" s="75"/>
      <c r="D1102" s="75"/>
      <c r="E1102" s="57"/>
      <c r="F1102" s="57"/>
      <c r="G1102" s="57"/>
      <c r="H1102" s="57"/>
      <c r="I1102" s="57"/>
      <c r="J1102" s="57"/>
      <c r="K1102" s="57"/>
      <c r="L1102" s="57"/>
    </row>
    <row r="1103" spans="2:12" ht="18.95" customHeight="1" x14ac:dyDescent="0.25">
      <c r="B1103" s="75"/>
      <c r="C1103" s="75"/>
      <c r="D1103" s="75"/>
      <c r="E1103" s="57"/>
      <c r="F1103" s="57"/>
      <c r="G1103" s="57"/>
      <c r="H1103" s="57"/>
      <c r="I1103" s="57"/>
      <c r="J1103" s="57"/>
      <c r="K1103" s="57"/>
      <c r="L1103" s="57"/>
    </row>
    <row r="1104" spans="2:12" ht="18.95" customHeight="1" x14ac:dyDescent="0.25">
      <c r="B1104" s="75"/>
      <c r="C1104" s="75"/>
      <c r="D1104" s="75"/>
      <c r="E1104" s="57"/>
      <c r="F1104" s="57"/>
      <c r="G1104" s="57"/>
      <c r="H1104" s="57"/>
      <c r="I1104" s="57"/>
      <c r="J1104" s="57"/>
      <c r="K1104" s="57"/>
      <c r="L1104" s="57"/>
    </row>
    <row r="1105" spans="2:12" ht="18.95" customHeight="1" x14ac:dyDescent="0.25">
      <c r="B1105" s="75"/>
      <c r="C1105" s="75"/>
      <c r="D1105" s="75"/>
      <c r="E1105" s="57"/>
      <c r="F1105" s="57"/>
      <c r="G1105" s="57"/>
      <c r="H1105" s="57"/>
      <c r="I1105" s="57"/>
      <c r="J1105" s="57"/>
      <c r="K1105" s="57"/>
      <c r="L1105" s="57"/>
    </row>
    <row r="1106" spans="2:12" ht="18.95" customHeight="1" x14ac:dyDescent="0.25">
      <c r="B1106" s="75"/>
      <c r="C1106" s="75"/>
      <c r="D1106" s="75"/>
      <c r="E1106" s="57"/>
      <c r="F1106" s="57"/>
      <c r="G1106" s="57"/>
      <c r="H1106" s="57"/>
      <c r="I1106" s="57"/>
      <c r="J1106" s="57"/>
      <c r="K1106" s="57"/>
      <c r="L1106" s="57"/>
    </row>
    <row r="1107" spans="2:12" ht="18.95" customHeight="1" x14ac:dyDescent="0.25">
      <c r="B1107" s="75"/>
      <c r="C1107" s="75"/>
      <c r="D1107" s="75"/>
      <c r="E1107" s="57"/>
      <c r="F1107" s="57"/>
      <c r="G1107" s="57"/>
      <c r="H1107" s="57"/>
      <c r="I1107" s="57"/>
      <c r="J1107" s="57"/>
      <c r="K1107" s="57"/>
      <c r="L1107" s="57"/>
    </row>
    <row r="1108" spans="2:12" ht="18.95" customHeight="1" x14ac:dyDescent="0.25">
      <c r="B1108" s="75"/>
      <c r="C1108" s="75"/>
      <c r="D1108" s="75"/>
      <c r="E1108" s="57"/>
      <c r="F1108" s="57"/>
      <c r="G1108" s="57"/>
      <c r="H1108" s="57"/>
      <c r="I1108" s="57"/>
      <c r="J1108" s="57"/>
      <c r="K1108" s="57"/>
      <c r="L1108" s="57"/>
    </row>
    <row r="1109" spans="2:12" ht="18.95" customHeight="1" x14ac:dyDescent="0.25">
      <c r="B1109" s="75"/>
      <c r="C1109" s="75"/>
      <c r="D1109" s="75"/>
      <c r="E1109" s="57"/>
      <c r="F1109" s="57"/>
      <c r="G1109" s="57"/>
      <c r="H1109" s="57"/>
      <c r="I1109" s="57"/>
      <c r="J1109" s="57"/>
      <c r="K1109" s="57"/>
      <c r="L1109" s="57"/>
    </row>
    <row r="1110" spans="2:12" ht="18.95" customHeight="1" x14ac:dyDescent="0.25">
      <c r="B1110" s="75"/>
      <c r="C1110" s="75"/>
      <c r="D1110" s="75"/>
      <c r="E1110" s="57"/>
      <c r="F1110" s="57"/>
      <c r="G1110" s="57"/>
      <c r="H1110" s="57"/>
      <c r="I1110" s="57"/>
      <c r="J1110" s="57"/>
      <c r="K1110" s="57"/>
      <c r="L1110" s="57"/>
    </row>
    <row r="1111" spans="2:12" ht="18.95" customHeight="1" x14ac:dyDescent="0.25">
      <c r="B1111" s="75"/>
      <c r="C1111" s="75"/>
      <c r="D1111" s="75"/>
      <c r="E1111" s="57"/>
      <c r="F1111" s="57"/>
      <c r="G1111" s="57"/>
      <c r="H1111" s="57"/>
      <c r="I1111" s="57"/>
      <c r="J1111" s="57"/>
      <c r="K1111" s="57"/>
      <c r="L1111" s="57"/>
    </row>
    <row r="1112" spans="2:12" ht="18.95" customHeight="1" x14ac:dyDescent="0.25">
      <c r="B1112" s="75"/>
      <c r="C1112" s="75"/>
      <c r="D1112" s="75"/>
      <c r="E1112" s="57"/>
      <c r="F1112" s="57"/>
      <c r="G1112" s="57"/>
      <c r="H1112" s="57"/>
      <c r="I1112" s="57"/>
      <c r="J1112" s="57"/>
      <c r="K1112" s="57"/>
      <c r="L1112" s="57"/>
    </row>
    <row r="1113" spans="2:12" ht="18.95" customHeight="1" x14ac:dyDescent="0.25">
      <c r="B1113" s="75"/>
      <c r="C1113" s="75"/>
      <c r="D1113" s="75"/>
      <c r="E1113" s="57"/>
      <c r="F1113" s="57"/>
      <c r="G1113" s="57"/>
      <c r="H1113" s="57"/>
      <c r="I1113" s="57"/>
      <c r="J1113" s="57"/>
      <c r="K1113" s="57"/>
      <c r="L1113" s="57"/>
    </row>
    <row r="1114" spans="2:12" ht="18.95" customHeight="1" x14ac:dyDescent="0.25">
      <c r="B1114" s="75"/>
      <c r="C1114" s="75"/>
      <c r="D1114" s="75"/>
      <c r="E1114" s="57"/>
      <c r="F1114" s="57"/>
      <c r="G1114" s="57"/>
      <c r="H1114" s="57"/>
      <c r="I1114" s="57"/>
      <c r="J1114" s="57"/>
      <c r="K1114" s="57"/>
      <c r="L1114" s="57"/>
    </row>
    <row r="1115" spans="2:12" ht="18.95" customHeight="1" x14ac:dyDescent="0.25">
      <c r="B1115" s="75"/>
      <c r="C1115" s="75"/>
      <c r="D1115" s="75"/>
      <c r="E1115" s="57"/>
      <c r="F1115" s="57"/>
      <c r="G1115" s="57"/>
      <c r="H1115" s="57"/>
      <c r="I1115" s="57"/>
      <c r="J1115" s="57"/>
      <c r="K1115" s="57"/>
      <c r="L1115" s="57"/>
    </row>
    <row r="1116" spans="2:12" ht="18.95" customHeight="1" x14ac:dyDescent="0.25">
      <c r="B1116" s="75"/>
      <c r="C1116" s="75"/>
      <c r="D1116" s="75"/>
      <c r="E1116" s="57"/>
      <c r="F1116" s="57"/>
      <c r="G1116" s="57"/>
      <c r="H1116" s="57"/>
      <c r="I1116" s="57"/>
      <c r="J1116" s="57"/>
      <c r="K1116" s="57"/>
      <c r="L1116" s="57"/>
    </row>
    <row r="1117" spans="2:12" ht="18.95" customHeight="1" x14ac:dyDescent="0.25">
      <c r="B1117" s="75"/>
      <c r="C1117" s="75"/>
      <c r="D1117" s="75"/>
      <c r="E1117" s="57"/>
      <c r="F1117" s="57"/>
      <c r="G1117" s="57"/>
      <c r="H1117" s="57"/>
      <c r="I1117" s="57"/>
      <c r="J1117" s="57"/>
      <c r="K1117" s="57"/>
      <c r="L1117" s="57"/>
    </row>
    <row r="1118" spans="2:12" ht="18.95" customHeight="1" x14ac:dyDescent="0.25">
      <c r="B1118" s="75"/>
      <c r="C1118" s="75"/>
      <c r="D1118" s="75"/>
      <c r="E1118" s="57"/>
      <c r="F1118" s="57"/>
      <c r="G1118" s="57"/>
      <c r="H1118" s="57"/>
      <c r="I1118" s="57"/>
      <c r="J1118" s="57"/>
      <c r="K1118" s="57"/>
      <c r="L1118" s="57"/>
    </row>
    <row r="1119" spans="2:12" ht="18.95" customHeight="1" x14ac:dyDescent="0.25">
      <c r="B1119" s="75"/>
      <c r="C1119" s="75"/>
      <c r="D1119" s="75"/>
      <c r="E1119" s="57"/>
      <c r="F1119" s="57"/>
      <c r="G1119" s="57"/>
      <c r="H1119" s="57"/>
      <c r="I1119" s="57"/>
      <c r="J1119" s="57"/>
      <c r="K1119" s="57"/>
      <c r="L1119" s="57"/>
    </row>
    <row r="1120" spans="2:12" ht="18.95" customHeight="1" x14ac:dyDescent="0.25">
      <c r="B1120" s="75"/>
      <c r="C1120" s="75"/>
      <c r="D1120" s="75"/>
      <c r="E1120" s="57"/>
      <c r="F1120" s="57"/>
      <c r="G1120" s="57"/>
      <c r="H1120" s="57"/>
      <c r="I1120" s="57"/>
      <c r="J1120" s="57"/>
      <c r="K1120" s="57"/>
      <c r="L1120" s="57"/>
    </row>
    <row r="1121" spans="2:12" ht="18.95" customHeight="1" x14ac:dyDescent="0.25">
      <c r="B1121" s="75"/>
      <c r="C1121" s="75"/>
      <c r="D1121" s="75"/>
      <c r="E1121" s="57"/>
      <c r="F1121" s="57"/>
      <c r="G1121" s="57"/>
      <c r="H1121" s="57"/>
      <c r="I1121" s="57"/>
      <c r="J1121" s="57"/>
      <c r="K1121" s="57"/>
      <c r="L1121" s="57"/>
    </row>
    <row r="1122" spans="2:12" ht="18.95" customHeight="1" x14ac:dyDescent="0.25">
      <c r="B1122" s="75"/>
      <c r="C1122" s="75"/>
      <c r="D1122" s="75"/>
      <c r="E1122" s="57"/>
      <c r="F1122" s="57"/>
      <c r="G1122" s="57"/>
      <c r="H1122" s="57"/>
      <c r="I1122" s="57"/>
      <c r="J1122" s="57"/>
      <c r="K1122" s="57"/>
      <c r="L1122" s="57"/>
    </row>
    <row r="1123" spans="2:12" ht="18.95" customHeight="1" x14ac:dyDescent="0.25">
      <c r="B1123" s="75"/>
      <c r="C1123" s="75"/>
      <c r="D1123" s="75"/>
      <c r="E1123" s="57"/>
      <c r="F1123" s="57"/>
      <c r="G1123" s="57"/>
      <c r="H1123" s="57"/>
      <c r="I1123" s="57"/>
      <c r="J1123" s="57"/>
      <c r="K1123" s="57"/>
      <c r="L1123" s="57"/>
    </row>
    <row r="1124" spans="2:12" ht="18.95" customHeight="1" x14ac:dyDescent="0.25">
      <c r="B1124" s="75"/>
      <c r="C1124" s="75"/>
      <c r="D1124" s="75"/>
      <c r="E1124" s="57"/>
      <c r="F1124" s="57"/>
      <c r="G1124" s="57"/>
      <c r="H1124" s="57"/>
      <c r="I1124" s="57"/>
      <c r="J1124" s="57"/>
      <c r="K1124" s="57"/>
      <c r="L1124" s="57"/>
    </row>
    <row r="1125" spans="2:12" ht="18.95" customHeight="1" x14ac:dyDescent="0.25">
      <c r="B1125" s="75"/>
      <c r="C1125" s="75"/>
      <c r="D1125" s="75"/>
      <c r="E1125" s="57"/>
      <c r="F1125" s="57"/>
      <c r="G1125" s="57"/>
      <c r="H1125" s="57"/>
      <c r="I1125" s="57"/>
      <c r="J1125" s="57"/>
      <c r="K1125" s="57"/>
      <c r="L1125" s="57"/>
    </row>
    <row r="1126" spans="2:12" ht="18.95" customHeight="1" x14ac:dyDescent="0.25">
      <c r="B1126" s="75"/>
      <c r="C1126" s="75"/>
      <c r="D1126" s="75"/>
      <c r="E1126" s="57"/>
      <c r="F1126" s="57"/>
      <c r="G1126" s="57"/>
      <c r="H1126" s="57"/>
      <c r="I1126" s="57"/>
      <c r="J1126" s="57"/>
      <c r="K1126" s="57"/>
      <c r="L1126" s="57"/>
    </row>
    <row r="1127" spans="2:12" ht="18.95" customHeight="1" x14ac:dyDescent="0.25">
      <c r="B1127" s="75"/>
      <c r="C1127" s="75"/>
      <c r="D1127" s="75"/>
      <c r="E1127" s="57"/>
      <c r="F1127" s="57"/>
      <c r="G1127" s="57"/>
      <c r="H1127" s="57"/>
      <c r="I1127" s="57"/>
      <c r="J1127" s="57"/>
      <c r="K1127" s="57"/>
      <c r="L1127" s="57"/>
    </row>
    <row r="1128" spans="2:12" ht="18.95" customHeight="1" x14ac:dyDescent="0.25">
      <c r="B1128" s="75"/>
      <c r="C1128" s="75"/>
      <c r="D1128" s="75"/>
      <c r="E1128" s="57"/>
      <c r="F1128" s="57"/>
      <c r="G1128" s="57"/>
      <c r="H1128" s="57"/>
      <c r="I1128" s="57"/>
      <c r="J1128" s="57"/>
      <c r="K1128" s="57"/>
      <c r="L1128" s="57"/>
    </row>
    <row r="1129" spans="2:12" ht="18.95" customHeight="1" x14ac:dyDescent="0.25">
      <c r="B1129" s="75"/>
      <c r="C1129" s="75"/>
      <c r="D1129" s="75"/>
      <c r="E1129" s="57"/>
      <c r="F1129" s="57"/>
      <c r="G1129" s="57"/>
      <c r="H1129" s="57"/>
      <c r="I1129" s="57"/>
      <c r="J1129" s="57"/>
      <c r="K1129" s="57"/>
      <c r="L1129" s="57"/>
    </row>
    <row r="1130" spans="2:12" ht="18.95" customHeight="1" x14ac:dyDescent="0.25">
      <c r="B1130" s="75"/>
      <c r="C1130" s="75"/>
      <c r="D1130" s="75"/>
      <c r="E1130" s="57"/>
      <c r="F1130" s="57"/>
      <c r="G1130" s="57"/>
      <c r="H1130" s="57"/>
      <c r="I1130" s="57"/>
      <c r="J1130" s="57"/>
      <c r="K1130" s="57"/>
      <c r="L1130" s="57"/>
    </row>
    <row r="1131" spans="2:12" ht="18.95" customHeight="1" x14ac:dyDescent="0.25">
      <c r="B1131" s="75"/>
      <c r="C1131" s="75"/>
      <c r="D1131" s="75"/>
      <c r="E1131" s="57"/>
      <c r="F1131" s="57"/>
      <c r="G1131" s="57"/>
      <c r="H1131" s="57"/>
      <c r="I1131" s="57"/>
      <c r="J1131" s="57"/>
      <c r="K1131" s="57"/>
      <c r="L1131" s="57"/>
    </row>
    <row r="1132" spans="2:12" ht="18.95" customHeight="1" x14ac:dyDescent="0.25">
      <c r="B1132" s="75"/>
      <c r="C1132" s="75"/>
      <c r="D1132" s="75"/>
      <c r="E1132" s="57"/>
      <c r="F1132" s="57"/>
      <c r="G1132" s="57"/>
      <c r="H1132" s="57"/>
      <c r="I1132" s="57"/>
      <c r="J1132" s="57"/>
      <c r="K1132" s="57"/>
      <c r="L1132" s="57"/>
    </row>
    <row r="1133" spans="2:12" ht="18.95" customHeight="1" x14ac:dyDescent="0.25">
      <c r="B1133" s="75"/>
      <c r="C1133" s="75"/>
      <c r="D1133" s="75"/>
      <c r="E1133" s="57"/>
      <c r="F1133" s="57"/>
      <c r="G1133" s="57"/>
      <c r="H1133" s="57"/>
      <c r="I1133" s="57"/>
      <c r="J1133" s="57"/>
      <c r="K1133" s="57"/>
      <c r="L1133" s="57"/>
    </row>
    <row r="1134" spans="2:12" ht="18.95" customHeight="1" x14ac:dyDescent="0.25">
      <c r="B1134" s="75"/>
      <c r="C1134" s="75"/>
      <c r="D1134" s="75"/>
      <c r="E1134" s="57"/>
      <c r="F1134" s="57"/>
      <c r="G1134" s="57"/>
      <c r="H1134" s="57"/>
      <c r="I1134" s="57"/>
      <c r="J1134" s="57"/>
      <c r="K1134" s="57"/>
      <c r="L1134" s="57"/>
    </row>
    <row r="1135" spans="2:12" ht="18.95" customHeight="1" x14ac:dyDescent="0.25">
      <c r="B1135" s="75"/>
      <c r="C1135" s="75"/>
      <c r="D1135" s="75"/>
      <c r="E1135" s="57"/>
      <c r="F1135" s="57"/>
      <c r="G1135" s="57"/>
      <c r="H1135" s="57"/>
      <c r="I1135" s="57"/>
      <c r="J1135" s="57"/>
      <c r="K1135" s="57"/>
      <c r="L1135" s="57"/>
    </row>
    <row r="1136" spans="2:12" ht="18.95" customHeight="1" x14ac:dyDescent="0.25">
      <c r="B1136" s="75"/>
      <c r="C1136" s="75"/>
      <c r="D1136" s="75"/>
      <c r="E1136" s="57"/>
      <c r="F1136" s="57"/>
      <c r="G1136" s="57"/>
      <c r="H1136" s="57"/>
      <c r="I1136" s="57"/>
      <c r="J1136" s="57"/>
      <c r="K1136" s="57"/>
      <c r="L1136" s="57"/>
    </row>
    <row r="1137" spans="2:12" ht="18.95" customHeight="1" x14ac:dyDescent="0.25">
      <c r="B1137" s="75"/>
      <c r="C1137" s="75"/>
      <c r="D1137" s="75"/>
      <c r="E1137" s="57"/>
      <c r="F1137" s="57"/>
      <c r="G1137" s="57"/>
      <c r="H1137" s="57"/>
      <c r="I1137" s="57"/>
      <c r="J1137" s="57"/>
      <c r="K1137" s="57"/>
      <c r="L1137" s="57"/>
    </row>
    <row r="1138" spans="2:12" ht="18.95" customHeight="1" x14ac:dyDescent="0.25">
      <c r="B1138" s="75"/>
      <c r="C1138" s="75"/>
      <c r="D1138" s="75"/>
      <c r="E1138" s="57"/>
      <c r="F1138" s="57"/>
      <c r="G1138" s="57"/>
      <c r="H1138" s="57"/>
      <c r="I1138" s="57"/>
      <c r="J1138" s="57"/>
      <c r="K1138" s="57"/>
      <c r="L1138" s="57"/>
    </row>
    <row r="1139" spans="2:12" ht="18.95" customHeight="1" x14ac:dyDescent="0.25">
      <c r="B1139" s="75"/>
      <c r="C1139" s="75"/>
      <c r="D1139" s="75"/>
      <c r="E1139" s="57"/>
      <c r="F1139" s="57"/>
      <c r="G1139" s="57"/>
      <c r="H1139" s="57"/>
      <c r="I1139" s="57"/>
      <c r="J1139" s="57"/>
      <c r="K1139" s="57"/>
      <c r="L1139" s="57"/>
    </row>
    <row r="1140" spans="2:12" ht="18.95" customHeight="1" x14ac:dyDescent="0.25">
      <c r="B1140" s="75"/>
      <c r="C1140" s="75"/>
      <c r="D1140" s="75"/>
      <c r="E1140" s="57"/>
      <c r="F1140" s="57"/>
      <c r="G1140" s="57"/>
      <c r="H1140" s="57"/>
      <c r="I1140" s="57"/>
      <c r="J1140" s="57"/>
      <c r="K1140" s="57"/>
      <c r="L1140" s="57"/>
    </row>
    <row r="1141" spans="2:12" ht="18.95" customHeight="1" x14ac:dyDescent="0.25">
      <c r="B1141" s="75"/>
      <c r="C1141" s="75"/>
      <c r="D1141" s="75"/>
      <c r="E1141" s="57"/>
      <c r="F1141" s="57"/>
      <c r="G1141" s="57"/>
      <c r="H1141" s="57"/>
      <c r="I1141" s="57"/>
      <c r="J1141" s="57"/>
      <c r="K1141" s="57"/>
      <c r="L1141" s="57"/>
    </row>
    <row r="1142" spans="2:12" ht="18.95" customHeight="1" x14ac:dyDescent="0.25">
      <c r="B1142" s="75"/>
      <c r="C1142" s="75"/>
      <c r="D1142" s="75"/>
      <c r="E1142" s="57"/>
      <c r="F1142" s="57"/>
      <c r="G1142" s="57"/>
      <c r="H1142" s="57"/>
      <c r="I1142" s="57"/>
      <c r="J1142" s="57"/>
      <c r="K1142" s="57"/>
      <c r="L1142" s="57"/>
    </row>
    <row r="1143" spans="2:12" ht="18.95" customHeight="1" x14ac:dyDescent="0.25">
      <c r="B1143" s="75"/>
      <c r="C1143" s="75"/>
      <c r="D1143" s="75"/>
      <c r="E1143" s="57"/>
      <c r="F1143" s="57"/>
      <c r="G1143" s="57"/>
      <c r="H1143" s="57"/>
      <c r="I1143" s="57"/>
      <c r="J1143" s="57"/>
      <c r="K1143" s="57"/>
      <c r="L1143" s="57"/>
    </row>
    <row r="1144" spans="2:12" ht="18.95" customHeight="1" x14ac:dyDescent="0.25">
      <c r="B1144" s="75"/>
      <c r="C1144" s="75"/>
      <c r="D1144" s="75"/>
      <c r="E1144" s="57"/>
      <c r="F1144" s="57"/>
      <c r="G1144" s="57"/>
      <c r="H1144" s="57"/>
      <c r="I1144" s="57"/>
      <c r="J1144" s="57"/>
      <c r="K1144" s="57"/>
      <c r="L1144" s="57"/>
    </row>
    <row r="1145" spans="2:12" ht="18.95" customHeight="1" x14ac:dyDescent="0.25">
      <c r="B1145" s="75"/>
      <c r="C1145" s="75"/>
      <c r="D1145" s="75"/>
      <c r="E1145" s="57"/>
      <c r="F1145" s="57"/>
      <c r="G1145" s="57"/>
      <c r="H1145" s="57"/>
      <c r="I1145" s="57"/>
      <c r="J1145" s="57"/>
      <c r="K1145" s="57"/>
      <c r="L1145" s="57"/>
    </row>
    <row r="1146" spans="2:12" ht="18.95" customHeight="1" x14ac:dyDescent="0.25">
      <c r="B1146" s="75"/>
      <c r="C1146" s="75"/>
      <c r="D1146" s="75"/>
      <c r="E1146" s="57"/>
      <c r="F1146" s="57"/>
      <c r="G1146" s="57"/>
      <c r="H1146" s="57"/>
      <c r="I1146" s="57"/>
      <c r="J1146" s="57"/>
      <c r="K1146" s="57"/>
      <c r="L1146" s="57"/>
    </row>
    <row r="1147" spans="2:12" ht="18.95" customHeight="1" x14ac:dyDescent="0.25">
      <c r="B1147" s="75"/>
      <c r="C1147" s="75"/>
      <c r="D1147" s="75"/>
      <c r="E1147" s="57"/>
      <c r="F1147" s="57"/>
      <c r="G1147" s="57"/>
      <c r="H1147" s="57"/>
      <c r="I1147" s="57"/>
      <c r="J1147" s="57"/>
      <c r="K1147" s="57"/>
      <c r="L1147" s="57"/>
    </row>
    <row r="1148" spans="2:12" ht="18.95" customHeight="1" x14ac:dyDescent="0.25">
      <c r="B1148" s="75"/>
      <c r="C1148" s="75"/>
      <c r="D1148" s="75"/>
      <c r="E1148" s="57"/>
      <c r="F1148" s="57"/>
      <c r="G1148" s="57"/>
      <c r="H1148" s="57"/>
      <c r="I1148" s="57"/>
      <c r="J1148" s="57"/>
      <c r="K1148" s="57"/>
      <c r="L1148" s="57"/>
    </row>
    <row r="1149" spans="2:12" ht="18.95" customHeight="1" x14ac:dyDescent="0.25">
      <c r="B1149" s="75"/>
      <c r="C1149" s="75"/>
      <c r="D1149" s="75"/>
      <c r="E1149" s="57"/>
      <c r="F1149" s="57"/>
      <c r="G1149" s="57"/>
      <c r="H1149" s="57"/>
      <c r="I1149" s="57"/>
      <c r="J1149" s="57"/>
      <c r="K1149" s="57"/>
      <c r="L1149" s="57"/>
    </row>
    <row r="1150" spans="2:12" ht="18.95" customHeight="1" x14ac:dyDescent="0.25">
      <c r="B1150" s="75"/>
      <c r="C1150" s="75"/>
      <c r="D1150" s="75"/>
      <c r="E1150" s="57"/>
      <c r="F1150" s="57"/>
      <c r="G1150" s="57"/>
      <c r="H1150" s="57"/>
      <c r="I1150" s="57"/>
      <c r="J1150" s="57"/>
      <c r="K1150" s="57"/>
      <c r="L1150" s="57"/>
    </row>
    <row r="1151" spans="2:12" ht="18.95" customHeight="1" x14ac:dyDescent="0.25">
      <c r="B1151" s="75"/>
      <c r="C1151" s="75"/>
      <c r="D1151" s="75"/>
      <c r="E1151" s="57"/>
      <c r="F1151" s="57"/>
      <c r="G1151" s="57"/>
      <c r="H1151" s="57"/>
      <c r="I1151" s="57"/>
      <c r="J1151" s="57"/>
      <c r="K1151" s="57"/>
      <c r="L1151" s="57"/>
    </row>
    <row r="1152" spans="2:12" ht="18.95" customHeight="1" x14ac:dyDescent="0.25">
      <c r="B1152" s="75"/>
      <c r="C1152" s="75"/>
      <c r="D1152" s="75"/>
      <c r="E1152" s="57"/>
      <c r="F1152" s="57"/>
      <c r="G1152" s="57"/>
      <c r="H1152" s="57"/>
      <c r="I1152" s="57"/>
      <c r="J1152" s="57"/>
      <c r="K1152" s="57"/>
      <c r="L1152" s="57"/>
    </row>
    <row r="1153" spans="2:12" ht="18.95" customHeight="1" x14ac:dyDescent="0.25">
      <c r="B1153" s="75"/>
      <c r="C1153" s="75"/>
      <c r="D1153" s="75"/>
      <c r="E1153" s="57"/>
      <c r="F1153" s="57"/>
      <c r="G1153" s="57"/>
      <c r="H1153" s="57"/>
      <c r="I1153" s="57"/>
      <c r="J1153" s="57"/>
      <c r="K1153" s="57"/>
      <c r="L1153" s="57"/>
    </row>
    <row r="1154" spans="2:12" ht="18.95" customHeight="1" x14ac:dyDescent="0.25">
      <c r="B1154" s="75"/>
      <c r="C1154" s="75"/>
      <c r="D1154" s="75"/>
      <c r="E1154" s="57"/>
      <c r="F1154" s="57"/>
      <c r="G1154" s="57"/>
      <c r="H1154" s="57"/>
      <c r="I1154" s="57"/>
      <c r="J1154" s="57"/>
      <c r="K1154" s="57"/>
      <c r="L1154" s="57"/>
    </row>
    <row r="1155" spans="2:12" ht="18.95" customHeight="1" x14ac:dyDescent="0.25">
      <c r="B1155" s="75"/>
      <c r="C1155" s="75"/>
      <c r="D1155" s="75"/>
      <c r="E1155" s="57"/>
      <c r="F1155" s="57"/>
      <c r="G1155" s="57"/>
      <c r="H1155" s="57"/>
      <c r="I1155" s="57"/>
      <c r="J1155" s="57"/>
      <c r="K1155" s="57"/>
      <c r="L1155" s="57"/>
    </row>
    <row r="1156" spans="2:12" ht="18.95" customHeight="1" x14ac:dyDescent="0.25">
      <c r="B1156" s="75"/>
      <c r="C1156" s="75"/>
      <c r="D1156" s="75"/>
      <c r="E1156" s="57"/>
      <c r="F1156" s="57"/>
      <c r="G1156" s="57"/>
      <c r="H1156" s="57"/>
      <c r="I1156" s="57"/>
      <c r="J1156" s="57"/>
      <c r="K1156" s="57"/>
      <c r="L1156" s="57"/>
    </row>
    <row r="1157" spans="2:12" ht="18.95" customHeight="1" x14ac:dyDescent="0.25">
      <c r="B1157" s="75"/>
      <c r="C1157" s="75"/>
      <c r="D1157" s="75"/>
      <c r="E1157" s="57"/>
      <c r="F1157" s="57"/>
      <c r="G1157" s="57"/>
      <c r="H1157" s="57"/>
      <c r="I1157" s="57"/>
      <c r="J1157" s="57"/>
      <c r="K1157" s="57"/>
      <c r="L1157" s="57"/>
    </row>
    <row r="1158" spans="2:12" ht="18.95" customHeight="1" x14ac:dyDescent="0.25">
      <c r="B1158" s="75"/>
      <c r="C1158" s="75"/>
      <c r="D1158" s="75"/>
      <c r="E1158" s="57"/>
      <c r="F1158" s="57"/>
      <c r="G1158" s="57"/>
      <c r="H1158" s="57"/>
      <c r="I1158" s="57"/>
      <c r="J1158" s="57"/>
      <c r="K1158" s="57"/>
      <c r="L1158" s="57"/>
    </row>
    <row r="1159" spans="2:12" ht="18.95" customHeight="1" x14ac:dyDescent="0.25">
      <c r="B1159" s="75"/>
      <c r="C1159" s="75"/>
      <c r="D1159" s="75"/>
      <c r="E1159" s="57"/>
      <c r="F1159" s="57"/>
      <c r="G1159" s="57"/>
      <c r="H1159" s="57"/>
      <c r="I1159" s="57"/>
      <c r="J1159" s="57"/>
      <c r="K1159" s="57"/>
      <c r="L1159" s="57"/>
    </row>
    <row r="1160" spans="2:12" ht="18.95" customHeight="1" x14ac:dyDescent="0.25">
      <c r="B1160" s="75"/>
      <c r="C1160" s="75"/>
      <c r="D1160" s="75"/>
      <c r="E1160" s="57"/>
      <c r="F1160" s="57"/>
      <c r="G1160" s="57"/>
      <c r="H1160" s="57"/>
      <c r="I1160" s="57"/>
      <c r="J1160" s="57"/>
      <c r="K1160" s="57"/>
      <c r="L1160" s="57"/>
    </row>
    <row r="1161" spans="2:12" ht="18.95" customHeight="1" x14ac:dyDescent="0.25">
      <c r="B1161" s="75"/>
      <c r="C1161" s="75"/>
      <c r="D1161" s="75"/>
      <c r="E1161" s="57"/>
      <c r="F1161" s="57"/>
      <c r="G1161" s="57"/>
      <c r="H1161" s="57"/>
      <c r="I1161" s="57"/>
      <c r="J1161" s="57"/>
      <c r="K1161" s="57"/>
      <c r="L1161" s="57"/>
    </row>
    <row r="1162" spans="2:12" ht="18.95" customHeight="1" x14ac:dyDescent="0.25">
      <c r="B1162" s="75"/>
      <c r="C1162" s="75"/>
      <c r="D1162" s="75"/>
      <c r="E1162" s="57"/>
      <c r="F1162" s="57"/>
      <c r="G1162" s="57"/>
      <c r="H1162" s="57"/>
      <c r="I1162" s="57"/>
      <c r="J1162" s="57"/>
      <c r="K1162" s="57"/>
      <c r="L1162" s="57"/>
    </row>
    <row r="1163" spans="2:12" ht="18.95" customHeight="1" x14ac:dyDescent="0.25">
      <c r="B1163" s="75"/>
      <c r="C1163" s="75"/>
      <c r="D1163" s="75"/>
      <c r="E1163" s="57"/>
      <c r="F1163" s="57"/>
      <c r="G1163" s="57"/>
      <c r="H1163" s="57"/>
      <c r="I1163" s="57"/>
      <c r="J1163" s="57"/>
      <c r="K1163" s="57"/>
      <c r="L1163" s="57"/>
    </row>
    <row r="1164" spans="2:12" ht="18.95" customHeight="1" x14ac:dyDescent="0.25">
      <c r="B1164" s="75"/>
      <c r="C1164" s="75"/>
      <c r="D1164" s="75"/>
      <c r="E1164" s="57"/>
      <c r="F1164" s="57"/>
      <c r="G1164" s="57"/>
      <c r="H1164" s="57"/>
      <c r="I1164" s="57"/>
      <c r="J1164" s="57"/>
      <c r="K1164" s="57"/>
      <c r="L1164" s="57"/>
    </row>
    <row r="1165" spans="2:12" ht="18.95" customHeight="1" x14ac:dyDescent="0.25">
      <c r="B1165" s="75"/>
      <c r="C1165" s="75"/>
      <c r="D1165" s="75"/>
      <c r="E1165" s="57"/>
      <c r="F1165" s="57"/>
      <c r="G1165" s="57"/>
      <c r="H1165" s="57"/>
      <c r="I1165" s="57"/>
      <c r="J1165" s="57"/>
      <c r="K1165" s="57"/>
      <c r="L1165" s="57"/>
    </row>
    <row r="1166" spans="2:12" ht="18.95" customHeight="1" x14ac:dyDescent="0.25">
      <c r="B1166" s="75"/>
      <c r="C1166" s="75"/>
      <c r="D1166" s="75"/>
      <c r="E1166" s="57"/>
      <c r="F1166" s="57"/>
      <c r="G1166" s="57"/>
      <c r="H1166" s="57"/>
      <c r="I1166" s="57"/>
      <c r="J1166" s="57"/>
      <c r="K1166" s="57"/>
      <c r="L1166" s="57"/>
    </row>
    <row r="1167" spans="2:12" ht="18.95" customHeight="1" x14ac:dyDescent="0.25">
      <c r="B1167" s="75"/>
      <c r="C1167" s="75"/>
      <c r="D1167" s="75"/>
      <c r="E1167" s="57"/>
      <c r="F1167" s="57"/>
      <c r="G1167" s="57"/>
      <c r="H1167" s="57"/>
      <c r="I1167" s="57"/>
      <c r="J1167" s="57"/>
      <c r="K1167" s="57"/>
      <c r="L1167" s="57"/>
    </row>
    <row r="1168" spans="2:12" ht="18.95" customHeight="1" x14ac:dyDescent="0.25">
      <c r="B1168" s="75"/>
      <c r="C1168" s="75"/>
      <c r="D1168" s="75"/>
      <c r="E1168" s="57"/>
      <c r="F1168" s="57"/>
      <c r="G1168" s="57"/>
      <c r="H1168" s="57"/>
      <c r="I1168" s="57"/>
      <c r="J1168" s="57"/>
      <c r="K1168" s="57"/>
      <c r="L1168" s="57"/>
    </row>
    <row r="1169" spans="2:12" ht="18.95" customHeight="1" x14ac:dyDescent="0.25">
      <c r="B1169" s="75"/>
      <c r="C1169" s="75"/>
      <c r="D1169" s="75"/>
      <c r="E1169" s="57"/>
      <c r="F1169" s="57"/>
      <c r="G1169" s="57"/>
      <c r="H1169" s="57"/>
      <c r="I1169" s="57"/>
      <c r="J1169" s="57"/>
      <c r="K1169" s="57"/>
      <c r="L1169" s="57"/>
    </row>
    <row r="1170" spans="2:12" ht="18.95" customHeight="1" x14ac:dyDescent="0.25">
      <c r="B1170" s="75"/>
      <c r="C1170" s="75"/>
      <c r="D1170" s="75"/>
      <c r="E1170" s="57"/>
      <c r="F1170" s="57"/>
      <c r="G1170" s="57"/>
      <c r="H1170" s="57"/>
      <c r="I1170" s="57"/>
      <c r="J1170" s="57"/>
      <c r="K1170" s="57"/>
      <c r="L1170" s="57"/>
    </row>
    <row r="1171" spans="2:12" ht="18.95" customHeight="1" x14ac:dyDescent="0.25">
      <c r="B1171" s="75"/>
      <c r="C1171" s="75"/>
      <c r="D1171" s="75"/>
      <c r="E1171" s="57"/>
      <c r="F1171" s="57"/>
      <c r="G1171" s="57"/>
      <c r="H1171" s="57"/>
      <c r="I1171" s="57"/>
      <c r="J1171" s="57"/>
      <c r="K1171" s="57"/>
      <c r="L1171" s="57"/>
    </row>
    <row r="1172" spans="2:12" ht="18.95" customHeight="1" x14ac:dyDescent="0.25">
      <c r="B1172" s="75"/>
      <c r="C1172" s="75"/>
      <c r="D1172" s="75"/>
      <c r="E1172" s="57"/>
      <c r="F1172" s="57"/>
      <c r="G1172" s="57"/>
      <c r="H1172" s="57"/>
      <c r="I1172" s="57"/>
      <c r="J1172" s="57"/>
      <c r="K1172" s="57"/>
      <c r="L1172" s="57"/>
    </row>
    <row r="1173" spans="2:12" ht="18.95" customHeight="1" x14ac:dyDescent="0.25">
      <c r="B1173" s="75"/>
      <c r="C1173" s="75"/>
      <c r="D1173" s="75"/>
      <c r="E1173" s="57"/>
      <c r="F1173" s="57"/>
      <c r="G1173" s="57"/>
      <c r="H1173" s="57"/>
      <c r="I1173" s="57"/>
      <c r="J1173" s="57"/>
      <c r="K1173" s="57"/>
      <c r="L1173" s="57"/>
    </row>
    <row r="1174" spans="2:12" ht="18.95" customHeight="1" x14ac:dyDescent="0.25">
      <c r="B1174" s="75"/>
      <c r="C1174" s="75"/>
      <c r="D1174" s="75"/>
      <c r="E1174" s="57"/>
      <c r="F1174" s="57"/>
      <c r="G1174" s="57"/>
      <c r="H1174" s="57"/>
      <c r="I1174" s="57"/>
      <c r="J1174" s="57"/>
      <c r="K1174" s="57"/>
      <c r="L1174" s="57"/>
    </row>
    <row r="1175" spans="2:12" ht="18.95" customHeight="1" x14ac:dyDescent="0.25">
      <c r="B1175" s="75"/>
      <c r="C1175" s="75"/>
      <c r="D1175" s="75"/>
      <c r="E1175" s="57"/>
      <c r="F1175" s="57"/>
      <c r="G1175" s="57"/>
      <c r="H1175" s="57"/>
      <c r="I1175" s="57"/>
      <c r="J1175" s="57"/>
      <c r="K1175" s="57"/>
      <c r="L1175" s="57"/>
    </row>
    <row r="1176" spans="2:12" ht="18.95" customHeight="1" x14ac:dyDescent="0.25">
      <c r="B1176" s="75"/>
      <c r="C1176" s="75"/>
      <c r="D1176" s="75"/>
      <c r="E1176" s="57"/>
      <c r="F1176" s="57"/>
      <c r="G1176" s="57"/>
      <c r="H1176" s="57"/>
      <c r="I1176" s="57"/>
      <c r="J1176" s="57"/>
      <c r="K1176" s="57"/>
      <c r="L1176" s="57"/>
    </row>
    <row r="1177" spans="2:12" ht="18.95" customHeight="1" x14ac:dyDescent="0.25">
      <c r="B1177" s="75"/>
      <c r="C1177" s="75"/>
      <c r="D1177" s="75"/>
      <c r="E1177" s="57"/>
      <c r="F1177" s="57"/>
      <c r="G1177" s="57"/>
      <c r="H1177" s="57"/>
      <c r="I1177" s="57"/>
      <c r="J1177" s="57"/>
      <c r="K1177" s="57"/>
      <c r="L1177" s="57"/>
    </row>
    <row r="1178" spans="2:12" ht="18.95" customHeight="1" x14ac:dyDescent="0.25">
      <c r="B1178" s="75"/>
      <c r="C1178" s="75"/>
      <c r="D1178" s="75"/>
      <c r="E1178" s="57"/>
      <c r="F1178" s="57"/>
      <c r="G1178" s="57"/>
      <c r="H1178" s="57"/>
      <c r="I1178" s="57"/>
      <c r="J1178" s="57"/>
      <c r="K1178" s="57"/>
      <c r="L1178" s="57"/>
    </row>
    <row r="1179" spans="2:12" ht="18.95" customHeight="1" x14ac:dyDescent="0.25">
      <c r="B1179" s="75"/>
      <c r="C1179" s="75"/>
      <c r="D1179" s="75"/>
      <c r="E1179" s="57"/>
      <c r="F1179" s="57"/>
      <c r="G1179" s="57"/>
      <c r="H1179" s="57"/>
      <c r="I1179" s="57"/>
      <c r="J1179" s="57"/>
      <c r="K1179" s="57"/>
      <c r="L1179" s="57"/>
    </row>
    <row r="1180" spans="2:12" ht="18.95" customHeight="1" x14ac:dyDescent="0.25">
      <c r="B1180" s="75"/>
      <c r="C1180" s="75"/>
      <c r="D1180" s="75"/>
      <c r="E1180" s="57"/>
      <c r="F1180" s="57"/>
      <c r="G1180" s="57"/>
      <c r="H1180" s="57"/>
      <c r="I1180" s="57"/>
      <c r="J1180" s="57"/>
      <c r="K1180" s="57"/>
      <c r="L1180" s="57"/>
    </row>
    <row r="1181" spans="2:12" ht="18.95" customHeight="1" x14ac:dyDescent="0.25">
      <c r="B1181" s="75"/>
      <c r="C1181" s="75"/>
      <c r="D1181" s="75"/>
      <c r="E1181" s="57"/>
      <c r="F1181" s="57"/>
      <c r="G1181" s="57"/>
      <c r="H1181" s="57"/>
      <c r="I1181" s="57"/>
      <c r="J1181" s="57"/>
      <c r="K1181" s="57"/>
      <c r="L1181" s="57"/>
    </row>
    <row r="1182" spans="2:12" ht="18.95" customHeight="1" x14ac:dyDescent="0.25">
      <c r="B1182" s="75"/>
      <c r="C1182" s="75"/>
      <c r="D1182" s="75"/>
      <c r="E1182" s="57"/>
      <c r="F1182" s="57"/>
      <c r="G1182" s="57"/>
      <c r="H1182" s="57"/>
      <c r="I1182" s="57"/>
      <c r="J1182" s="57"/>
      <c r="K1182" s="57"/>
      <c r="L1182" s="57"/>
    </row>
    <row r="1183" spans="2:12" ht="18.95" customHeight="1" x14ac:dyDescent="0.25">
      <c r="B1183" s="75"/>
      <c r="C1183" s="75"/>
      <c r="D1183" s="75"/>
      <c r="E1183" s="57"/>
      <c r="F1183" s="57"/>
      <c r="G1183" s="57"/>
      <c r="H1183" s="57"/>
      <c r="I1183" s="57"/>
      <c r="J1183" s="57"/>
      <c r="K1183" s="57"/>
      <c r="L1183" s="57"/>
    </row>
    <row r="1184" spans="2:12" ht="18.95" customHeight="1" x14ac:dyDescent="0.25">
      <c r="B1184" s="75"/>
      <c r="C1184" s="75"/>
      <c r="D1184" s="75"/>
      <c r="E1184" s="57"/>
      <c r="F1184" s="57"/>
      <c r="G1184" s="57"/>
      <c r="H1184" s="57"/>
      <c r="I1184" s="57"/>
      <c r="J1184" s="57"/>
      <c r="K1184" s="57"/>
      <c r="L1184" s="57"/>
    </row>
    <row r="1185" spans="2:12" ht="18.95" customHeight="1" x14ac:dyDescent="0.25">
      <c r="B1185" s="75"/>
      <c r="C1185" s="75"/>
      <c r="D1185" s="75"/>
      <c r="E1185" s="57"/>
      <c r="F1185" s="57"/>
      <c r="G1185" s="57"/>
      <c r="H1185" s="57"/>
      <c r="I1185" s="57"/>
      <c r="J1185" s="57"/>
      <c r="K1185" s="57"/>
      <c r="L1185" s="57"/>
    </row>
    <row r="1186" spans="2:12" ht="18.95" customHeight="1" x14ac:dyDescent="0.25">
      <c r="B1186" s="75"/>
      <c r="C1186" s="75"/>
      <c r="D1186" s="75"/>
      <c r="E1186" s="57"/>
      <c r="F1186" s="57"/>
      <c r="G1186" s="57"/>
      <c r="H1186" s="57"/>
      <c r="I1186" s="57"/>
      <c r="J1186" s="57"/>
      <c r="K1186" s="57"/>
      <c r="L1186" s="57"/>
    </row>
    <row r="1187" spans="2:12" ht="18.95" customHeight="1" x14ac:dyDescent="0.25">
      <c r="B1187" s="75"/>
      <c r="C1187" s="75"/>
      <c r="D1187" s="75"/>
      <c r="E1187" s="57"/>
      <c r="F1187" s="57"/>
      <c r="G1187" s="57"/>
      <c r="H1187" s="57"/>
      <c r="I1187" s="57"/>
      <c r="J1187" s="57"/>
      <c r="K1187" s="57"/>
      <c r="L1187" s="57"/>
    </row>
    <row r="1188" spans="2:12" ht="18.95" customHeight="1" x14ac:dyDescent="0.25">
      <c r="B1188" s="75"/>
      <c r="C1188" s="75"/>
      <c r="D1188" s="75"/>
      <c r="E1188" s="57"/>
      <c r="F1188" s="57"/>
      <c r="G1188" s="57"/>
      <c r="H1188" s="57"/>
      <c r="I1188" s="57"/>
      <c r="J1188" s="57"/>
      <c r="K1188" s="57"/>
      <c r="L1188" s="57"/>
    </row>
    <row r="1189" spans="2:12" ht="18.95" customHeight="1" x14ac:dyDescent="0.25">
      <c r="B1189" s="75"/>
      <c r="C1189" s="75"/>
      <c r="D1189" s="75"/>
      <c r="E1189" s="57"/>
      <c r="F1189" s="57"/>
      <c r="G1189" s="57"/>
      <c r="H1189" s="57"/>
      <c r="I1189" s="57"/>
      <c r="J1189" s="57"/>
      <c r="K1189" s="57"/>
      <c r="L1189" s="57"/>
    </row>
    <row r="1190" spans="2:12" ht="18.95" customHeight="1" x14ac:dyDescent="0.25">
      <c r="B1190" s="75"/>
      <c r="C1190" s="75"/>
      <c r="D1190" s="75"/>
      <c r="E1190" s="57"/>
      <c r="F1190" s="57"/>
      <c r="G1190" s="57"/>
      <c r="H1190" s="57"/>
      <c r="I1190" s="57"/>
      <c r="J1190" s="57"/>
      <c r="K1190" s="57"/>
      <c r="L1190" s="57"/>
    </row>
    <row r="1191" spans="2:12" ht="18.95" customHeight="1" x14ac:dyDescent="0.25">
      <c r="B1191" s="75"/>
      <c r="C1191" s="75"/>
      <c r="D1191" s="75"/>
      <c r="E1191" s="57"/>
      <c r="F1191" s="57"/>
      <c r="G1191" s="57"/>
      <c r="H1191" s="57"/>
      <c r="I1191" s="57"/>
      <c r="J1191" s="57"/>
      <c r="K1191" s="57"/>
      <c r="L1191" s="57"/>
    </row>
    <row r="1192" spans="2:12" ht="18.95" customHeight="1" x14ac:dyDescent="0.25">
      <c r="B1192" s="75"/>
      <c r="C1192" s="75"/>
      <c r="D1192" s="75"/>
      <c r="E1192" s="57"/>
      <c r="F1192" s="57"/>
      <c r="G1192" s="57"/>
      <c r="H1192" s="57"/>
      <c r="I1192" s="57"/>
      <c r="J1192" s="57"/>
      <c r="K1192" s="57"/>
      <c r="L1192" s="57"/>
    </row>
    <row r="1193" spans="2:12" ht="18.95" customHeight="1" x14ac:dyDescent="0.25">
      <c r="B1193" s="75"/>
      <c r="C1193" s="75"/>
      <c r="D1193" s="75"/>
      <c r="E1193" s="57"/>
      <c r="F1193" s="57"/>
      <c r="G1193" s="57"/>
      <c r="H1193" s="57"/>
      <c r="I1193" s="57"/>
      <c r="J1193" s="57"/>
      <c r="K1193" s="57"/>
      <c r="L1193" s="57"/>
    </row>
    <row r="1194" spans="2:12" ht="18.95" customHeight="1" x14ac:dyDescent="0.25">
      <c r="B1194" s="75"/>
      <c r="C1194" s="75"/>
      <c r="D1194" s="75"/>
      <c r="E1194" s="57"/>
      <c r="F1194" s="57"/>
      <c r="G1194" s="57"/>
      <c r="H1194" s="57"/>
      <c r="I1194" s="57"/>
      <c r="J1194" s="57"/>
      <c r="K1194" s="57"/>
      <c r="L1194" s="57"/>
    </row>
    <row r="1195" spans="2:12" ht="18.95" customHeight="1" x14ac:dyDescent="0.25">
      <c r="B1195" s="75"/>
      <c r="C1195" s="75"/>
      <c r="D1195" s="75"/>
      <c r="E1195" s="57"/>
      <c r="F1195" s="57"/>
      <c r="G1195" s="57"/>
      <c r="H1195" s="57"/>
      <c r="I1195" s="57"/>
      <c r="J1195" s="57"/>
      <c r="K1195" s="57"/>
      <c r="L1195" s="57"/>
    </row>
    <row r="1196" spans="2:12" ht="18.95" customHeight="1" x14ac:dyDescent="0.25">
      <c r="B1196" s="75"/>
      <c r="C1196" s="75"/>
      <c r="D1196" s="75"/>
      <c r="E1196" s="57"/>
      <c r="F1196" s="57"/>
      <c r="G1196" s="57"/>
      <c r="H1196" s="57"/>
      <c r="I1196" s="57"/>
      <c r="J1196" s="57"/>
      <c r="K1196" s="57"/>
      <c r="L1196" s="57"/>
    </row>
    <row r="1197" spans="2:12" ht="18.95" customHeight="1" x14ac:dyDescent="0.25">
      <c r="B1197" s="75"/>
      <c r="C1197" s="75"/>
      <c r="D1197" s="75"/>
      <c r="E1197" s="57"/>
      <c r="F1197" s="57"/>
      <c r="G1197" s="57"/>
      <c r="H1197" s="57"/>
      <c r="I1197" s="57"/>
      <c r="J1197" s="57"/>
      <c r="K1197" s="57"/>
      <c r="L1197" s="57"/>
    </row>
    <row r="1198" spans="2:12" ht="18.95" customHeight="1" x14ac:dyDescent="0.25">
      <c r="B1198" s="75"/>
      <c r="C1198" s="75"/>
      <c r="D1198" s="75"/>
      <c r="E1198" s="57"/>
      <c r="F1198" s="57"/>
      <c r="G1198" s="57"/>
      <c r="H1198" s="57"/>
      <c r="I1198" s="57"/>
      <c r="J1198" s="57"/>
      <c r="K1198" s="57"/>
      <c r="L1198" s="57"/>
    </row>
    <row r="1199" spans="2:12" ht="18.95" customHeight="1" x14ac:dyDescent="0.25">
      <c r="B1199" s="75"/>
      <c r="C1199" s="75"/>
      <c r="D1199" s="75"/>
      <c r="E1199" s="57"/>
      <c r="F1199" s="57"/>
      <c r="G1199" s="57"/>
      <c r="H1199" s="57"/>
      <c r="I1199" s="57"/>
      <c r="J1199" s="57"/>
      <c r="K1199" s="57"/>
      <c r="L1199" s="57"/>
    </row>
    <row r="1200" spans="2:12" ht="18.95" customHeight="1" x14ac:dyDescent="0.25">
      <c r="B1200" s="75"/>
      <c r="C1200" s="75"/>
      <c r="D1200" s="75"/>
      <c r="E1200" s="57"/>
      <c r="F1200" s="57"/>
      <c r="G1200" s="57"/>
      <c r="H1200" s="57"/>
      <c r="I1200" s="57"/>
      <c r="J1200" s="57"/>
      <c r="K1200" s="57"/>
      <c r="L1200" s="57"/>
    </row>
    <row r="1201" spans="2:12" ht="18.95" customHeight="1" x14ac:dyDescent="0.25">
      <c r="B1201" s="75"/>
      <c r="C1201" s="75"/>
      <c r="D1201" s="75"/>
      <c r="E1201" s="57"/>
      <c r="F1201" s="57"/>
      <c r="G1201" s="57"/>
      <c r="H1201" s="57"/>
      <c r="I1201" s="57"/>
      <c r="J1201" s="57"/>
      <c r="K1201" s="57"/>
      <c r="L1201" s="57"/>
    </row>
    <row r="1202" spans="2:12" ht="18.95" customHeight="1" x14ac:dyDescent="0.25">
      <c r="B1202" s="75"/>
      <c r="C1202" s="75"/>
      <c r="D1202" s="75"/>
      <c r="E1202" s="57"/>
      <c r="F1202" s="57"/>
      <c r="G1202" s="57"/>
      <c r="H1202" s="57"/>
      <c r="I1202" s="57"/>
      <c r="J1202" s="57"/>
      <c r="K1202" s="57"/>
      <c r="L1202" s="57"/>
    </row>
    <row r="1203" spans="2:12" ht="18.95" customHeight="1" x14ac:dyDescent="0.25">
      <c r="B1203" s="75"/>
      <c r="C1203" s="75"/>
      <c r="D1203" s="75"/>
      <c r="E1203" s="57"/>
      <c r="F1203" s="57"/>
      <c r="G1203" s="57"/>
      <c r="H1203" s="57"/>
      <c r="I1203" s="57"/>
      <c r="J1203" s="57"/>
      <c r="K1203" s="57"/>
      <c r="L1203" s="57"/>
    </row>
    <row r="1204" spans="2:12" ht="18.95" customHeight="1" x14ac:dyDescent="0.25">
      <c r="B1204" s="75"/>
      <c r="C1204" s="75"/>
      <c r="D1204" s="75"/>
      <c r="E1204" s="57"/>
      <c r="F1204" s="57"/>
      <c r="G1204" s="57"/>
      <c r="H1204" s="57"/>
      <c r="I1204" s="57"/>
      <c r="J1204" s="57"/>
      <c r="K1204" s="57"/>
      <c r="L1204" s="57"/>
    </row>
    <row r="1205" spans="2:12" ht="18.95" customHeight="1" x14ac:dyDescent="0.25">
      <c r="B1205" s="75"/>
      <c r="C1205" s="75"/>
      <c r="D1205" s="75"/>
      <c r="E1205" s="57"/>
      <c r="F1205" s="57"/>
      <c r="G1205" s="57"/>
      <c r="H1205" s="57"/>
      <c r="I1205" s="57"/>
      <c r="J1205" s="57"/>
      <c r="K1205" s="57"/>
      <c r="L1205" s="57"/>
    </row>
    <row r="1206" spans="2:12" ht="18.95" customHeight="1" x14ac:dyDescent="0.25">
      <c r="B1206" s="75"/>
      <c r="C1206" s="75"/>
      <c r="D1206" s="75"/>
      <c r="E1206" s="57"/>
      <c r="F1206" s="57"/>
      <c r="G1206" s="57"/>
      <c r="H1206" s="57"/>
      <c r="I1206" s="57"/>
      <c r="J1206" s="57"/>
      <c r="K1206" s="57"/>
      <c r="L1206" s="57"/>
    </row>
    <row r="1207" spans="2:12" ht="18.95" customHeight="1" x14ac:dyDescent="0.25">
      <c r="B1207" s="75"/>
      <c r="C1207" s="75"/>
      <c r="D1207" s="75"/>
      <c r="E1207" s="57"/>
      <c r="F1207" s="57"/>
      <c r="G1207" s="57"/>
      <c r="H1207" s="57"/>
      <c r="I1207" s="57"/>
      <c r="J1207" s="57"/>
      <c r="K1207" s="57"/>
      <c r="L1207" s="57"/>
    </row>
    <row r="1208" spans="2:12" ht="18.95" customHeight="1" x14ac:dyDescent="0.25">
      <c r="B1208" s="75"/>
      <c r="C1208" s="75"/>
      <c r="D1208" s="75"/>
      <c r="E1208" s="57"/>
      <c r="F1208" s="57"/>
      <c r="G1208" s="57"/>
      <c r="H1208" s="57"/>
      <c r="I1208" s="57"/>
      <c r="J1208" s="57"/>
      <c r="K1208" s="57"/>
      <c r="L1208" s="57"/>
    </row>
    <row r="1209" spans="2:12" ht="18.95" customHeight="1" x14ac:dyDescent="0.25">
      <c r="B1209" s="75"/>
      <c r="C1209" s="75"/>
      <c r="D1209" s="75"/>
      <c r="E1209" s="57"/>
      <c r="F1209" s="57"/>
      <c r="G1209" s="57"/>
      <c r="H1209" s="57"/>
      <c r="I1209" s="57"/>
      <c r="J1209" s="57"/>
      <c r="K1209" s="57"/>
      <c r="L1209" s="57"/>
    </row>
    <row r="1210" spans="2:12" ht="18.95" customHeight="1" x14ac:dyDescent="0.25">
      <c r="B1210" s="75"/>
      <c r="C1210" s="75"/>
      <c r="D1210" s="75"/>
      <c r="E1210" s="57"/>
      <c r="F1210" s="57"/>
      <c r="G1210" s="57"/>
      <c r="H1210" s="57"/>
      <c r="I1210" s="57"/>
      <c r="J1210" s="57"/>
      <c r="K1210" s="57"/>
      <c r="L1210" s="57"/>
    </row>
    <row r="1211" spans="2:12" ht="18.95" customHeight="1" x14ac:dyDescent="0.25">
      <c r="B1211" s="75"/>
      <c r="C1211" s="75"/>
      <c r="D1211" s="75"/>
      <c r="E1211" s="57"/>
      <c r="F1211" s="57"/>
      <c r="G1211" s="57"/>
      <c r="H1211" s="57"/>
      <c r="I1211" s="57"/>
      <c r="J1211" s="57"/>
      <c r="K1211" s="57"/>
      <c r="L1211" s="57"/>
    </row>
    <row r="1212" spans="2:12" ht="18.95" customHeight="1" x14ac:dyDescent="0.25">
      <c r="B1212" s="75"/>
      <c r="C1212" s="75"/>
      <c r="D1212" s="75"/>
      <c r="E1212" s="57"/>
      <c r="F1212" s="57"/>
      <c r="G1212" s="57"/>
      <c r="H1212" s="57"/>
      <c r="I1212" s="57"/>
      <c r="J1212" s="57"/>
      <c r="K1212" s="57"/>
      <c r="L1212" s="57"/>
    </row>
    <row r="1213" spans="2:12" ht="18.95" customHeight="1" x14ac:dyDescent="0.25">
      <c r="B1213" s="75"/>
      <c r="C1213" s="75"/>
      <c r="D1213" s="75"/>
      <c r="E1213" s="57"/>
      <c r="F1213" s="57"/>
      <c r="G1213" s="57"/>
      <c r="H1213" s="57"/>
      <c r="I1213" s="57"/>
      <c r="J1213" s="57"/>
      <c r="K1213" s="57"/>
      <c r="L1213" s="57"/>
    </row>
    <row r="1214" spans="2:12" ht="18.95" customHeight="1" x14ac:dyDescent="0.25">
      <c r="B1214" s="75"/>
      <c r="C1214" s="75"/>
      <c r="D1214" s="75"/>
      <c r="E1214" s="57"/>
      <c r="F1214" s="57"/>
      <c r="G1214" s="57"/>
      <c r="H1214" s="57"/>
      <c r="I1214" s="57"/>
      <c r="J1214" s="57"/>
      <c r="K1214" s="57"/>
      <c r="L1214" s="57"/>
    </row>
    <row r="1215" spans="2:12" ht="18.95" customHeight="1" x14ac:dyDescent="0.25">
      <c r="B1215" s="75"/>
      <c r="C1215" s="75"/>
      <c r="D1215" s="75"/>
      <c r="E1215" s="57"/>
      <c r="F1215" s="57"/>
      <c r="G1215" s="57"/>
      <c r="H1215" s="57"/>
      <c r="I1215" s="57"/>
      <c r="J1215" s="57"/>
      <c r="K1215" s="57"/>
      <c r="L1215" s="57"/>
    </row>
    <row r="1216" spans="2:12" ht="18.95" customHeight="1" x14ac:dyDescent="0.25">
      <c r="B1216" s="75"/>
      <c r="C1216" s="75"/>
      <c r="D1216" s="75"/>
      <c r="E1216" s="57"/>
      <c r="F1216" s="57"/>
      <c r="G1216" s="57"/>
      <c r="H1216" s="57"/>
      <c r="I1216" s="57"/>
      <c r="J1216" s="57"/>
      <c r="K1216" s="57"/>
      <c r="L1216" s="57"/>
    </row>
    <row r="1217" spans="2:12" ht="18.95" customHeight="1" x14ac:dyDescent="0.25">
      <c r="B1217" s="75"/>
      <c r="C1217" s="75"/>
      <c r="D1217" s="75"/>
      <c r="E1217" s="57"/>
      <c r="F1217" s="57"/>
      <c r="G1217" s="57"/>
      <c r="H1217" s="57"/>
      <c r="I1217" s="57"/>
      <c r="J1217" s="57"/>
      <c r="K1217" s="57"/>
      <c r="L1217" s="57"/>
    </row>
    <row r="1218" spans="2:12" ht="18.95" customHeight="1" x14ac:dyDescent="0.25">
      <c r="B1218" s="75"/>
      <c r="C1218" s="75"/>
      <c r="D1218" s="75"/>
      <c r="E1218" s="57"/>
      <c r="F1218" s="57"/>
      <c r="G1218" s="57"/>
      <c r="H1218" s="57"/>
      <c r="I1218" s="57"/>
      <c r="J1218" s="57"/>
      <c r="K1218" s="57"/>
      <c r="L1218" s="57"/>
    </row>
    <row r="1219" spans="2:12" ht="18.95" customHeight="1" x14ac:dyDescent="0.25">
      <c r="B1219" s="75"/>
      <c r="C1219" s="75"/>
      <c r="D1219" s="75"/>
      <c r="E1219" s="57"/>
      <c r="F1219" s="57"/>
      <c r="G1219" s="57"/>
      <c r="H1219" s="57"/>
      <c r="I1219" s="57"/>
      <c r="J1219" s="57"/>
      <c r="K1219" s="57"/>
      <c r="L1219" s="57"/>
    </row>
    <row r="1220" spans="2:12" ht="18.95" customHeight="1" x14ac:dyDescent="0.25">
      <c r="B1220" s="75"/>
      <c r="C1220" s="75"/>
      <c r="D1220" s="75"/>
      <c r="E1220" s="57"/>
      <c r="F1220" s="57"/>
      <c r="G1220" s="57"/>
      <c r="H1220" s="57"/>
      <c r="I1220" s="57"/>
      <c r="J1220" s="57"/>
      <c r="K1220" s="57"/>
      <c r="L1220" s="57"/>
    </row>
    <row r="1221" spans="2:12" ht="18.95" customHeight="1" x14ac:dyDescent="0.25">
      <c r="B1221" s="75"/>
      <c r="C1221" s="75"/>
      <c r="D1221" s="75"/>
      <c r="E1221" s="57"/>
      <c r="F1221" s="57"/>
      <c r="G1221" s="57"/>
      <c r="H1221" s="57"/>
      <c r="I1221" s="57"/>
      <c r="J1221" s="57"/>
      <c r="K1221" s="57"/>
      <c r="L1221" s="57"/>
    </row>
    <row r="1222" spans="2:12" ht="18.95" customHeight="1" x14ac:dyDescent="0.25">
      <c r="B1222" s="75"/>
      <c r="C1222" s="75"/>
      <c r="D1222" s="75"/>
      <c r="E1222" s="57"/>
      <c r="F1222" s="57"/>
      <c r="G1222" s="57"/>
      <c r="H1222" s="57"/>
      <c r="I1222" s="57"/>
      <c r="J1222" s="57"/>
      <c r="K1222" s="57"/>
      <c r="L1222" s="57"/>
    </row>
    <row r="1223" spans="2:12" ht="18.95" customHeight="1" x14ac:dyDescent="0.25">
      <c r="B1223" s="75"/>
      <c r="C1223" s="75"/>
      <c r="D1223" s="75"/>
      <c r="E1223" s="57"/>
      <c r="F1223" s="57"/>
      <c r="G1223" s="57"/>
      <c r="H1223" s="57"/>
      <c r="I1223" s="57"/>
      <c r="J1223" s="57"/>
      <c r="K1223" s="57"/>
      <c r="L1223" s="57"/>
    </row>
    <row r="1224" spans="2:12" ht="18.95" customHeight="1" x14ac:dyDescent="0.25">
      <c r="B1224" s="75"/>
      <c r="C1224" s="75"/>
      <c r="D1224" s="75"/>
      <c r="E1224" s="57"/>
      <c r="F1224" s="57"/>
      <c r="G1224" s="57"/>
      <c r="H1224" s="57"/>
      <c r="I1224" s="57"/>
      <c r="J1224" s="57"/>
      <c r="K1224" s="57"/>
      <c r="L1224" s="57"/>
    </row>
    <row r="1225" spans="2:12" ht="18.95" customHeight="1" x14ac:dyDescent="0.25">
      <c r="B1225" s="75"/>
      <c r="C1225" s="75"/>
      <c r="D1225" s="75"/>
      <c r="E1225" s="57"/>
      <c r="F1225" s="57"/>
      <c r="G1225" s="57"/>
      <c r="H1225" s="57"/>
      <c r="I1225" s="57"/>
      <c r="J1225" s="57"/>
      <c r="K1225" s="57"/>
      <c r="L1225" s="57"/>
    </row>
    <row r="1226" spans="2:12" ht="18.95" customHeight="1" x14ac:dyDescent="0.25">
      <c r="B1226" s="75"/>
      <c r="C1226" s="75"/>
      <c r="D1226" s="75"/>
      <c r="E1226" s="57"/>
      <c r="F1226" s="57"/>
      <c r="G1226" s="57"/>
      <c r="H1226" s="57"/>
      <c r="I1226" s="57"/>
      <c r="J1226" s="57"/>
      <c r="K1226" s="57"/>
      <c r="L1226" s="57"/>
    </row>
    <row r="1227" spans="2:12" ht="18.95" customHeight="1" x14ac:dyDescent="0.25">
      <c r="B1227" s="75"/>
      <c r="C1227" s="75"/>
      <c r="D1227" s="75"/>
      <c r="E1227" s="57"/>
      <c r="F1227" s="57"/>
      <c r="G1227" s="57"/>
      <c r="H1227" s="57"/>
      <c r="I1227" s="57"/>
      <c r="J1227" s="57"/>
      <c r="K1227" s="57"/>
      <c r="L1227" s="57"/>
    </row>
    <row r="1228" spans="2:12" ht="18.95" customHeight="1" x14ac:dyDescent="0.25">
      <c r="B1228" s="75"/>
      <c r="C1228" s="75"/>
      <c r="D1228" s="75"/>
      <c r="E1228" s="57"/>
      <c r="F1228" s="57"/>
      <c r="G1228" s="57"/>
      <c r="H1228" s="57"/>
      <c r="I1228" s="57"/>
      <c r="J1228" s="57"/>
      <c r="K1228" s="57"/>
      <c r="L1228" s="57"/>
    </row>
    <row r="1229" spans="2:12" ht="18.95" customHeight="1" x14ac:dyDescent="0.25">
      <c r="B1229" s="75"/>
      <c r="C1229" s="75"/>
      <c r="D1229" s="75"/>
      <c r="E1229" s="57"/>
      <c r="F1229" s="57"/>
      <c r="G1229" s="57"/>
      <c r="H1229" s="57"/>
      <c r="I1229" s="57"/>
      <c r="J1229" s="57"/>
      <c r="K1229" s="57"/>
      <c r="L1229" s="57"/>
    </row>
    <row r="1230" spans="2:12" ht="18.95" customHeight="1" x14ac:dyDescent="0.25">
      <c r="B1230" s="75"/>
      <c r="C1230" s="75"/>
      <c r="D1230" s="75"/>
      <c r="E1230" s="57"/>
      <c r="F1230" s="57"/>
      <c r="G1230" s="57"/>
      <c r="H1230" s="57"/>
      <c r="I1230" s="57"/>
      <c r="J1230" s="57"/>
      <c r="K1230" s="57"/>
      <c r="L1230" s="57"/>
    </row>
    <row r="1231" spans="2:12" ht="18.95" customHeight="1" x14ac:dyDescent="0.25">
      <c r="B1231" s="75"/>
      <c r="C1231" s="75"/>
      <c r="D1231" s="75"/>
      <c r="E1231" s="57"/>
      <c r="F1231" s="57"/>
      <c r="G1231" s="57"/>
      <c r="H1231" s="57"/>
      <c r="I1231" s="57"/>
      <c r="J1231" s="57"/>
      <c r="K1231" s="57"/>
      <c r="L1231" s="57"/>
    </row>
    <row r="1232" spans="2:12" ht="18.95" customHeight="1" x14ac:dyDescent="0.25">
      <c r="B1232" s="75"/>
      <c r="C1232" s="75"/>
      <c r="D1232" s="75"/>
      <c r="E1232" s="57"/>
      <c r="F1232" s="57"/>
      <c r="G1232" s="57"/>
      <c r="H1232" s="57"/>
      <c r="I1232" s="57"/>
      <c r="J1232" s="57"/>
      <c r="K1232" s="57"/>
      <c r="L1232" s="57"/>
    </row>
    <row r="1233" spans="2:12" ht="18.95" customHeight="1" x14ac:dyDescent="0.25">
      <c r="B1233" s="75"/>
      <c r="C1233" s="75"/>
      <c r="D1233" s="75"/>
      <c r="E1233" s="57"/>
      <c r="F1233" s="57"/>
      <c r="G1233" s="57"/>
      <c r="H1233" s="57"/>
      <c r="I1233" s="57"/>
      <c r="J1233" s="57"/>
      <c r="K1233" s="57"/>
      <c r="L1233" s="57"/>
    </row>
    <row r="1234" spans="2:12" ht="18.95" customHeight="1" x14ac:dyDescent="0.25">
      <c r="B1234" s="75"/>
      <c r="C1234" s="75"/>
      <c r="D1234" s="75"/>
      <c r="E1234" s="57"/>
      <c r="F1234" s="57"/>
      <c r="G1234" s="57"/>
      <c r="H1234" s="57"/>
      <c r="I1234" s="57"/>
      <c r="J1234" s="57"/>
      <c r="K1234" s="57"/>
      <c r="L1234" s="57"/>
    </row>
    <row r="1235" spans="2:12" ht="18.95" customHeight="1" x14ac:dyDescent="0.25">
      <c r="B1235" s="75"/>
      <c r="C1235" s="75"/>
      <c r="D1235" s="75"/>
      <c r="E1235" s="57"/>
      <c r="F1235" s="57"/>
      <c r="G1235" s="57"/>
      <c r="H1235" s="57"/>
      <c r="I1235" s="57"/>
      <c r="J1235" s="57"/>
      <c r="K1235" s="57"/>
      <c r="L1235" s="57"/>
    </row>
    <row r="1236" spans="2:12" ht="18.95" customHeight="1" x14ac:dyDescent="0.25">
      <c r="B1236" s="75"/>
      <c r="C1236" s="75"/>
      <c r="D1236" s="75"/>
      <c r="E1236" s="57"/>
      <c r="F1236" s="57"/>
      <c r="G1236" s="57"/>
      <c r="H1236" s="57"/>
      <c r="I1236" s="57"/>
      <c r="J1236" s="57"/>
      <c r="K1236" s="57"/>
      <c r="L1236" s="57"/>
    </row>
    <row r="1237" spans="2:12" ht="18.95" customHeight="1" x14ac:dyDescent="0.25">
      <c r="B1237" s="75"/>
      <c r="C1237" s="75"/>
      <c r="D1237" s="75"/>
      <c r="E1237" s="57"/>
      <c r="F1237" s="57"/>
      <c r="G1237" s="57"/>
      <c r="H1237" s="57"/>
      <c r="I1237" s="57"/>
      <c r="J1237" s="57"/>
      <c r="K1237" s="57"/>
      <c r="L1237" s="57"/>
    </row>
    <row r="1238" spans="2:12" ht="18.95" customHeight="1" x14ac:dyDescent="0.25">
      <c r="B1238" s="75"/>
      <c r="C1238" s="75"/>
      <c r="D1238" s="75"/>
      <c r="E1238" s="57"/>
      <c r="F1238" s="57"/>
      <c r="G1238" s="57"/>
      <c r="H1238" s="57"/>
      <c r="I1238" s="57"/>
      <c r="J1238" s="57"/>
      <c r="K1238" s="57"/>
      <c r="L1238" s="57"/>
    </row>
    <row r="1239" spans="2:12" ht="18.95" customHeight="1" x14ac:dyDescent="0.25">
      <c r="B1239" s="75"/>
      <c r="C1239" s="75"/>
      <c r="D1239" s="75"/>
      <c r="E1239" s="57"/>
      <c r="F1239" s="57"/>
      <c r="G1239" s="57"/>
      <c r="H1239" s="57"/>
      <c r="I1239" s="57"/>
      <c r="J1239" s="57"/>
      <c r="K1239" s="57"/>
      <c r="L1239" s="57"/>
    </row>
    <row r="1240" spans="2:12" ht="18.95" customHeight="1" x14ac:dyDescent="0.25">
      <c r="B1240" s="75"/>
      <c r="C1240" s="75"/>
      <c r="D1240" s="75"/>
      <c r="E1240" s="57"/>
      <c r="F1240" s="57"/>
      <c r="G1240" s="57"/>
      <c r="H1240" s="57"/>
      <c r="I1240" s="57"/>
      <c r="J1240" s="57"/>
      <c r="K1240" s="57"/>
      <c r="L1240" s="57"/>
    </row>
    <row r="1241" spans="2:12" ht="18.95" customHeight="1" x14ac:dyDescent="0.25">
      <c r="B1241" s="75"/>
      <c r="C1241" s="75"/>
      <c r="D1241" s="75"/>
      <c r="E1241" s="57"/>
      <c r="F1241" s="57"/>
      <c r="G1241" s="57"/>
      <c r="H1241" s="57"/>
      <c r="I1241" s="57"/>
      <c r="J1241" s="57"/>
      <c r="K1241" s="57"/>
      <c r="L1241" s="57"/>
    </row>
    <row r="1242" spans="2:12" ht="18.95" customHeight="1" x14ac:dyDescent="0.25">
      <c r="B1242" s="75"/>
      <c r="C1242" s="75"/>
      <c r="D1242" s="75"/>
      <c r="E1242" s="57"/>
      <c r="F1242" s="57"/>
      <c r="G1242" s="57"/>
      <c r="H1242" s="57"/>
      <c r="I1242" s="57"/>
      <c r="J1242" s="57"/>
      <c r="K1242" s="57"/>
      <c r="L1242" s="57"/>
    </row>
    <row r="1243" spans="2:12" ht="18.95" customHeight="1" x14ac:dyDescent="0.25">
      <c r="B1243" s="75"/>
      <c r="C1243" s="75"/>
      <c r="D1243" s="75"/>
      <c r="E1243" s="57"/>
      <c r="F1243" s="57"/>
      <c r="G1243" s="57"/>
      <c r="H1243" s="57"/>
      <c r="I1243" s="57"/>
      <c r="J1243" s="57"/>
      <c r="K1243" s="57"/>
      <c r="L1243" s="57"/>
    </row>
    <row r="1244" spans="2:12" ht="18.95" customHeight="1" x14ac:dyDescent="0.25">
      <c r="B1244" s="75"/>
      <c r="C1244" s="75"/>
      <c r="D1244" s="75"/>
      <c r="E1244" s="57"/>
      <c r="F1244" s="57"/>
      <c r="G1244" s="57"/>
      <c r="H1244" s="57"/>
      <c r="I1244" s="57"/>
      <c r="J1244" s="57"/>
      <c r="K1244" s="57"/>
      <c r="L1244" s="57"/>
    </row>
    <row r="1245" spans="2:12" ht="18.95" customHeight="1" x14ac:dyDescent="0.25">
      <c r="B1245" s="75"/>
      <c r="C1245" s="75"/>
      <c r="D1245" s="75"/>
      <c r="E1245" s="57"/>
      <c r="F1245" s="57"/>
      <c r="G1245" s="57"/>
      <c r="H1245" s="57"/>
      <c r="I1245" s="57"/>
      <c r="J1245" s="57"/>
      <c r="K1245" s="57"/>
      <c r="L1245" s="57"/>
    </row>
    <row r="1246" spans="2:12" ht="18.95" customHeight="1" x14ac:dyDescent="0.25">
      <c r="B1246" s="75"/>
      <c r="C1246" s="75"/>
      <c r="D1246" s="75"/>
      <c r="E1246" s="57"/>
      <c r="F1246" s="57"/>
      <c r="G1246" s="57"/>
      <c r="H1246" s="57"/>
      <c r="I1246" s="57"/>
      <c r="J1246" s="57"/>
      <c r="K1246" s="57"/>
      <c r="L1246" s="57"/>
    </row>
    <row r="1247" spans="2:12" ht="18.95" customHeight="1" x14ac:dyDescent="0.25">
      <c r="B1247" s="75"/>
      <c r="C1247" s="75"/>
      <c r="D1247" s="75"/>
      <c r="E1247" s="57"/>
      <c r="F1247" s="57"/>
      <c r="G1247" s="57"/>
      <c r="H1247" s="57"/>
      <c r="I1247" s="57"/>
      <c r="J1247" s="57"/>
      <c r="K1247" s="57"/>
      <c r="L1247" s="57"/>
    </row>
    <row r="1248" spans="2:12" ht="18.95" customHeight="1" x14ac:dyDescent="0.25">
      <c r="B1248" s="75"/>
      <c r="C1248" s="75"/>
      <c r="D1248" s="75"/>
      <c r="E1248" s="57"/>
      <c r="F1248" s="57"/>
      <c r="G1248" s="57"/>
      <c r="H1248" s="57"/>
      <c r="I1248" s="57"/>
      <c r="J1248" s="57"/>
      <c r="K1248" s="57"/>
      <c r="L1248" s="57"/>
    </row>
    <row r="1249" spans="2:12" ht="18.95" customHeight="1" x14ac:dyDescent="0.25">
      <c r="B1249" s="75"/>
      <c r="C1249" s="75"/>
      <c r="D1249" s="75"/>
      <c r="E1249" s="57"/>
      <c r="F1249" s="57"/>
      <c r="G1249" s="57"/>
      <c r="H1249" s="57"/>
      <c r="I1249" s="57"/>
      <c r="J1249" s="57"/>
      <c r="K1249" s="57"/>
      <c r="L1249" s="57"/>
    </row>
    <row r="1250" spans="2:12" ht="18.95" customHeight="1" x14ac:dyDescent="0.25">
      <c r="B1250" s="75"/>
      <c r="C1250" s="75"/>
      <c r="D1250" s="75"/>
      <c r="E1250" s="57"/>
      <c r="F1250" s="57"/>
      <c r="G1250" s="57"/>
      <c r="H1250" s="57"/>
      <c r="I1250" s="57"/>
      <c r="J1250" s="57"/>
      <c r="K1250" s="57"/>
      <c r="L1250" s="57"/>
    </row>
    <row r="1251" spans="2:12" ht="18.95" customHeight="1" x14ac:dyDescent="0.25">
      <c r="B1251" s="75"/>
      <c r="C1251" s="75"/>
      <c r="D1251" s="75"/>
      <c r="E1251" s="57"/>
      <c r="F1251" s="57"/>
      <c r="G1251" s="57"/>
      <c r="H1251" s="57"/>
      <c r="I1251" s="57"/>
      <c r="J1251" s="57"/>
      <c r="K1251" s="57"/>
      <c r="L1251" s="57"/>
    </row>
    <row r="1252" spans="2:12" ht="18.95" customHeight="1" x14ac:dyDescent="0.25">
      <c r="B1252" s="75"/>
      <c r="C1252" s="75"/>
      <c r="D1252" s="75"/>
      <c r="E1252" s="57"/>
      <c r="F1252" s="57"/>
      <c r="G1252" s="57"/>
      <c r="H1252" s="57"/>
      <c r="I1252" s="57"/>
      <c r="J1252" s="57"/>
      <c r="K1252" s="57"/>
      <c r="L1252" s="57"/>
    </row>
    <row r="1253" spans="2:12" ht="18.95" customHeight="1" x14ac:dyDescent="0.25">
      <c r="B1253" s="75"/>
      <c r="C1253" s="75"/>
      <c r="D1253" s="75"/>
      <c r="E1253" s="57"/>
      <c r="F1253" s="57"/>
      <c r="G1253" s="57"/>
      <c r="H1253" s="57"/>
      <c r="I1253" s="57"/>
      <c r="J1253" s="57"/>
      <c r="K1253" s="57"/>
      <c r="L1253" s="57"/>
    </row>
    <row r="1254" spans="2:12" ht="18.95" customHeight="1" x14ac:dyDescent="0.25">
      <c r="B1254" s="75"/>
      <c r="C1254" s="75"/>
      <c r="D1254" s="75"/>
      <c r="E1254" s="57"/>
      <c r="F1254" s="57"/>
      <c r="G1254" s="57"/>
      <c r="H1254" s="57"/>
      <c r="I1254" s="57"/>
      <c r="J1254" s="57"/>
      <c r="K1254" s="57"/>
      <c r="L1254" s="57"/>
    </row>
    <row r="1255" spans="2:12" ht="18.95" customHeight="1" x14ac:dyDescent="0.25">
      <c r="B1255" s="75"/>
      <c r="C1255" s="75"/>
      <c r="D1255" s="75"/>
      <c r="E1255" s="57"/>
      <c r="F1255" s="57"/>
      <c r="G1255" s="57"/>
      <c r="H1255" s="57"/>
      <c r="I1255" s="57"/>
      <c r="J1255" s="57"/>
      <c r="K1255" s="57"/>
      <c r="L1255" s="57"/>
    </row>
    <row r="1256" spans="2:12" ht="18.95" customHeight="1" x14ac:dyDescent="0.25">
      <c r="B1256" s="75"/>
      <c r="C1256" s="75"/>
      <c r="D1256" s="75"/>
      <c r="E1256" s="57"/>
      <c r="F1256" s="57"/>
      <c r="G1256" s="57"/>
      <c r="H1256" s="57"/>
      <c r="I1256" s="57"/>
      <c r="J1256" s="57"/>
      <c r="K1256" s="57"/>
      <c r="L1256" s="57"/>
    </row>
    <row r="1257" spans="2:12" ht="18.95" customHeight="1" x14ac:dyDescent="0.25">
      <c r="B1257" s="75"/>
      <c r="C1257" s="75"/>
      <c r="D1257" s="75"/>
      <c r="E1257" s="57"/>
      <c r="F1257" s="57"/>
      <c r="G1257" s="57"/>
      <c r="H1257" s="57"/>
      <c r="I1257" s="57"/>
      <c r="J1257" s="57"/>
      <c r="K1257" s="57"/>
      <c r="L1257" s="57"/>
    </row>
    <row r="1258" spans="2:12" ht="18.95" customHeight="1" x14ac:dyDescent="0.25">
      <c r="B1258" s="75"/>
      <c r="C1258" s="75"/>
      <c r="D1258" s="75"/>
      <c r="E1258" s="57"/>
      <c r="F1258" s="57"/>
      <c r="G1258" s="57"/>
      <c r="H1258" s="57"/>
      <c r="I1258" s="57"/>
      <c r="J1258" s="57"/>
      <c r="K1258" s="57"/>
      <c r="L1258" s="57"/>
    </row>
    <row r="1259" spans="2:12" ht="18.95" customHeight="1" x14ac:dyDescent="0.25">
      <c r="B1259" s="75"/>
      <c r="C1259" s="75"/>
      <c r="D1259" s="75"/>
      <c r="E1259" s="57"/>
      <c r="F1259" s="57"/>
      <c r="G1259" s="57"/>
      <c r="H1259" s="57"/>
      <c r="I1259" s="57"/>
      <c r="J1259" s="57"/>
      <c r="K1259" s="57"/>
      <c r="L1259" s="57"/>
    </row>
    <row r="1260" spans="2:12" ht="18.95" customHeight="1" x14ac:dyDescent="0.25">
      <c r="B1260" s="75"/>
      <c r="C1260" s="75"/>
      <c r="D1260" s="75"/>
      <c r="E1260" s="57"/>
      <c r="F1260" s="57"/>
      <c r="G1260" s="57"/>
      <c r="H1260" s="57"/>
      <c r="I1260" s="57"/>
      <c r="J1260" s="57"/>
      <c r="K1260" s="57"/>
      <c r="L1260" s="57"/>
    </row>
    <row r="1261" spans="2:12" ht="18.95" customHeight="1" x14ac:dyDescent="0.25">
      <c r="B1261" s="75"/>
      <c r="C1261" s="75"/>
      <c r="D1261" s="75"/>
      <c r="E1261" s="57"/>
      <c r="F1261" s="57"/>
      <c r="G1261" s="57"/>
      <c r="H1261" s="57"/>
      <c r="I1261" s="57"/>
      <c r="J1261" s="57"/>
      <c r="K1261" s="57"/>
      <c r="L1261" s="57"/>
    </row>
    <row r="1262" spans="2:12" ht="18.95" customHeight="1" x14ac:dyDescent="0.25">
      <c r="B1262" s="75"/>
      <c r="C1262" s="75"/>
      <c r="D1262" s="75"/>
      <c r="E1262" s="57"/>
      <c r="F1262" s="57"/>
      <c r="G1262" s="57"/>
      <c r="H1262" s="57"/>
      <c r="I1262" s="57"/>
      <c r="J1262" s="57"/>
      <c r="K1262" s="57"/>
      <c r="L1262" s="57"/>
    </row>
    <row r="1263" spans="2:12" ht="18.95" customHeight="1" x14ac:dyDescent="0.25">
      <c r="B1263" s="75"/>
      <c r="C1263" s="75"/>
      <c r="D1263" s="75"/>
      <c r="E1263" s="57"/>
      <c r="F1263" s="57"/>
      <c r="G1263" s="57"/>
      <c r="H1263" s="57"/>
      <c r="I1263" s="57"/>
      <c r="J1263" s="57"/>
      <c r="K1263" s="57"/>
      <c r="L1263" s="57"/>
    </row>
    <row r="1264" spans="2:12" ht="18.95" customHeight="1" x14ac:dyDescent="0.25">
      <c r="B1264" s="75"/>
      <c r="C1264" s="75"/>
      <c r="D1264" s="75"/>
      <c r="E1264" s="57"/>
      <c r="F1264" s="57"/>
      <c r="G1264" s="57"/>
      <c r="H1264" s="57"/>
      <c r="I1264" s="57"/>
      <c r="J1264" s="57"/>
      <c r="K1264" s="57"/>
      <c r="L1264" s="57"/>
    </row>
    <row r="1265" spans="2:12" ht="18.95" customHeight="1" x14ac:dyDescent="0.25">
      <c r="B1265" s="75"/>
      <c r="C1265" s="75"/>
      <c r="D1265" s="75"/>
      <c r="E1265" s="57"/>
      <c r="F1265" s="57"/>
      <c r="G1265" s="57"/>
      <c r="H1265" s="57"/>
      <c r="I1265" s="57"/>
      <c r="J1265" s="57"/>
      <c r="K1265" s="57"/>
      <c r="L1265" s="57"/>
    </row>
    <row r="1266" spans="2:12" ht="18.95" customHeight="1" x14ac:dyDescent="0.25">
      <c r="B1266" s="75"/>
      <c r="C1266" s="75"/>
      <c r="D1266" s="75"/>
      <c r="E1266" s="57"/>
      <c r="F1266" s="57"/>
      <c r="G1266" s="57"/>
      <c r="H1266" s="57"/>
      <c r="I1266" s="57"/>
      <c r="J1266" s="57"/>
      <c r="K1266" s="57"/>
      <c r="L1266" s="57"/>
    </row>
    <row r="1267" spans="2:12" ht="18.95" customHeight="1" x14ac:dyDescent="0.25">
      <c r="B1267" s="75"/>
      <c r="C1267" s="75"/>
      <c r="D1267" s="75"/>
      <c r="E1267" s="57"/>
      <c r="F1267" s="57"/>
      <c r="G1267" s="57"/>
      <c r="H1267" s="57"/>
      <c r="I1267" s="57"/>
      <c r="J1267" s="57"/>
      <c r="K1267" s="57"/>
      <c r="L1267" s="57"/>
    </row>
    <row r="1268" spans="2:12" ht="18.95" customHeight="1" x14ac:dyDescent="0.25">
      <c r="B1268" s="75"/>
      <c r="C1268" s="75"/>
      <c r="D1268" s="75"/>
      <c r="E1268" s="57"/>
      <c r="F1268" s="57"/>
      <c r="G1268" s="57"/>
      <c r="H1268" s="57"/>
      <c r="I1268" s="57"/>
      <c r="J1268" s="57"/>
      <c r="K1268" s="57"/>
      <c r="L1268" s="57"/>
    </row>
    <row r="1269" spans="2:12" ht="18.95" customHeight="1" x14ac:dyDescent="0.25">
      <c r="B1269" s="75"/>
      <c r="C1269" s="75"/>
      <c r="D1269" s="75"/>
      <c r="E1269" s="57"/>
      <c r="F1269" s="57"/>
      <c r="G1269" s="57"/>
      <c r="H1269" s="57"/>
      <c r="I1269" s="57"/>
      <c r="J1269" s="57"/>
      <c r="K1269" s="57"/>
      <c r="L1269" s="57"/>
    </row>
    <row r="1270" spans="2:12" ht="18.95" customHeight="1" x14ac:dyDescent="0.25">
      <c r="B1270" s="75"/>
      <c r="C1270" s="75"/>
      <c r="D1270" s="75"/>
      <c r="E1270" s="57"/>
      <c r="F1270" s="57"/>
      <c r="G1270" s="57"/>
      <c r="H1270" s="57"/>
      <c r="I1270" s="57"/>
      <c r="J1270" s="57"/>
      <c r="K1270" s="57"/>
      <c r="L1270" s="57"/>
    </row>
    <row r="1271" spans="2:12" ht="18.95" customHeight="1" x14ac:dyDescent="0.25">
      <c r="B1271" s="75"/>
      <c r="C1271" s="75"/>
      <c r="D1271" s="75"/>
      <c r="E1271" s="57"/>
      <c r="F1271" s="57"/>
      <c r="G1271" s="57"/>
      <c r="H1271" s="57"/>
      <c r="I1271" s="57"/>
      <c r="J1271" s="57"/>
      <c r="K1271" s="57"/>
      <c r="L1271" s="57"/>
    </row>
    <row r="1272" spans="2:12" ht="18.95" customHeight="1" x14ac:dyDescent="0.25">
      <c r="B1272" s="75"/>
      <c r="C1272" s="75"/>
      <c r="D1272" s="75"/>
      <c r="E1272" s="57"/>
      <c r="F1272" s="57"/>
      <c r="G1272" s="57"/>
      <c r="H1272" s="57"/>
      <c r="I1272" s="57"/>
      <c r="J1272" s="57"/>
      <c r="K1272" s="57"/>
      <c r="L1272" s="57"/>
    </row>
    <row r="1273" spans="2:12" ht="18.95" customHeight="1" x14ac:dyDescent="0.25">
      <c r="B1273" s="75"/>
      <c r="C1273" s="75"/>
      <c r="D1273" s="75"/>
      <c r="E1273" s="57"/>
      <c r="F1273" s="57"/>
      <c r="G1273" s="57"/>
      <c r="H1273" s="57"/>
      <c r="I1273" s="57"/>
      <c r="J1273" s="57"/>
      <c r="K1273" s="57"/>
      <c r="L1273" s="57"/>
    </row>
    <row r="1274" spans="2:12" ht="18.95" customHeight="1" x14ac:dyDescent="0.25">
      <c r="B1274" s="75"/>
      <c r="C1274" s="75"/>
      <c r="D1274" s="75"/>
      <c r="E1274" s="57"/>
      <c r="F1274" s="57"/>
      <c r="G1274" s="57"/>
      <c r="H1274" s="57"/>
      <c r="I1274" s="57"/>
      <c r="J1274" s="57"/>
      <c r="K1274" s="57"/>
      <c r="L1274" s="57"/>
    </row>
    <row r="1275" spans="2:12" ht="18.95" customHeight="1" x14ac:dyDescent="0.25">
      <c r="B1275" s="75"/>
      <c r="C1275" s="75"/>
      <c r="D1275" s="75"/>
      <c r="E1275" s="57"/>
      <c r="F1275" s="57"/>
      <c r="G1275" s="57"/>
      <c r="H1275" s="57"/>
      <c r="I1275" s="57"/>
      <c r="J1275" s="57"/>
      <c r="K1275" s="57"/>
      <c r="L1275" s="57"/>
    </row>
    <row r="1276" spans="2:12" ht="18.95" customHeight="1" x14ac:dyDescent="0.25">
      <c r="B1276" s="75"/>
      <c r="C1276" s="75"/>
      <c r="D1276" s="75"/>
      <c r="E1276" s="57"/>
      <c r="F1276" s="57"/>
      <c r="G1276" s="57"/>
      <c r="H1276" s="57"/>
      <c r="I1276" s="57"/>
      <c r="J1276" s="57"/>
      <c r="K1276" s="57"/>
      <c r="L1276" s="57"/>
    </row>
    <row r="1277" spans="2:12" ht="18.95" customHeight="1" x14ac:dyDescent="0.25">
      <c r="B1277" s="75"/>
      <c r="C1277" s="75"/>
      <c r="D1277" s="75"/>
      <c r="E1277" s="57"/>
      <c r="F1277" s="57"/>
      <c r="G1277" s="57"/>
      <c r="H1277" s="57"/>
      <c r="I1277" s="57"/>
      <c r="J1277" s="57"/>
      <c r="K1277" s="57"/>
      <c r="L1277" s="57"/>
    </row>
    <row r="1278" spans="2:12" ht="18.95" customHeight="1" x14ac:dyDescent="0.25">
      <c r="B1278" s="75"/>
      <c r="C1278" s="75"/>
      <c r="D1278" s="75"/>
      <c r="E1278" s="57"/>
      <c r="F1278" s="57"/>
      <c r="G1278" s="57"/>
      <c r="H1278" s="57"/>
      <c r="I1278" s="57"/>
      <c r="J1278" s="57"/>
      <c r="K1278" s="57"/>
      <c r="L1278" s="57"/>
    </row>
    <row r="1279" spans="2:12" ht="18.95" customHeight="1" x14ac:dyDescent="0.25">
      <c r="B1279" s="75"/>
      <c r="C1279" s="75"/>
      <c r="D1279" s="75"/>
      <c r="E1279" s="57"/>
      <c r="F1279" s="57"/>
      <c r="G1279" s="57"/>
      <c r="H1279" s="57"/>
      <c r="I1279" s="57"/>
      <c r="J1279" s="57"/>
      <c r="K1279" s="57"/>
      <c r="L1279" s="57"/>
    </row>
    <row r="1280" spans="2:12" ht="18.95" customHeight="1" x14ac:dyDescent="0.25">
      <c r="B1280" s="75"/>
      <c r="C1280" s="75"/>
      <c r="D1280" s="75"/>
      <c r="E1280" s="57"/>
      <c r="F1280" s="57"/>
      <c r="G1280" s="57"/>
      <c r="H1280" s="57"/>
      <c r="I1280" s="57"/>
      <c r="J1280" s="57"/>
      <c r="K1280" s="57"/>
      <c r="L1280" s="57"/>
    </row>
    <row r="1281" spans="2:12" ht="18.95" customHeight="1" x14ac:dyDescent="0.25">
      <c r="B1281" s="75"/>
      <c r="C1281" s="75"/>
      <c r="D1281" s="75"/>
      <c r="E1281" s="57"/>
      <c r="F1281" s="57"/>
      <c r="G1281" s="57"/>
      <c r="H1281" s="57"/>
      <c r="I1281" s="57"/>
      <c r="J1281" s="57"/>
      <c r="K1281" s="57"/>
      <c r="L1281" s="57"/>
    </row>
    <row r="1282" spans="2:12" ht="18.95" customHeight="1" x14ac:dyDescent="0.25">
      <c r="B1282" s="75"/>
      <c r="C1282" s="75"/>
      <c r="D1282" s="75"/>
      <c r="E1282" s="57"/>
      <c r="F1282" s="57"/>
      <c r="G1282" s="57"/>
      <c r="H1282" s="57"/>
      <c r="I1282" s="57"/>
      <c r="J1282" s="57"/>
      <c r="K1282" s="57"/>
      <c r="L1282" s="57"/>
    </row>
    <row r="1283" spans="2:12" ht="18.95" customHeight="1" x14ac:dyDescent="0.25">
      <c r="B1283" s="75"/>
      <c r="C1283" s="75"/>
      <c r="D1283" s="75"/>
      <c r="E1283" s="57"/>
      <c r="F1283" s="57"/>
      <c r="G1283" s="57"/>
      <c r="H1283" s="57"/>
      <c r="I1283" s="57"/>
      <c r="J1283" s="57"/>
      <c r="K1283" s="57"/>
      <c r="L1283" s="57"/>
    </row>
    <row r="1284" spans="2:12" ht="18.95" customHeight="1" x14ac:dyDescent="0.25">
      <c r="B1284" s="75"/>
      <c r="C1284" s="75"/>
      <c r="D1284" s="75"/>
      <c r="E1284" s="57"/>
      <c r="F1284" s="57"/>
      <c r="G1284" s="57"/>
      <c r="H1284" s="57"/>
      <c r="I1284" s="57"/>
      <c r="J1284" s="57"/>
      <c r="K1284" s="57"/>
      <c r="L1284" s="57"/>
    </row>
    <row r="1285" spans="2:12" ht="18.95" customHeight="1" x14ac:dyDescent="0.25">
      <c r="B1285" s="75"/>
      <c r="C1285" s="75"/>
      <c r="D1285" s="75"/>
      <c r="E1285" s="57"/>
      <c r="F1285" s="57"/>
      <c r="G1285" s="57"/>
      <c r="H1285" s="57"/>
      <c r="I1285" s="57"/>
      <c r="J1285" s="57"/>
      <c r="K1285" s="57"/>
      <c r="L1285" s="57"/>
    </row>
    <row r="1286" spans="2:12" ht="18.95" customHeight="1" x14ac:dyDescent="0.25">
      <c r="B1286" s="75"/>
      <c r="C1286" s="75"/>
      <c r="D1286" s="75"/>
      <c r="E1286" s="57"/>
      <c r="F1286" s="57"/>
      <c r="G1286" s="57"/>
      <c r="H1286" s="57"/>
      <c r="I1286" s="57"/>
      <c r="J1286" s="57"/>
      <c r="K1286" s="57"/>
      <c r="L1286" s="57"/>
    </row>
    <row r="1287" spans="2:12" ht="18.95" customHeight="1" x14ac:dyDescent="0.25">
      <c r="B1287" s="75"/>
      <c r="C1287" s="75"/>
      <c r="D1287" s="75"/>
      <c r="E1287" s="57"/>
      <c r="F1287" s="57"/>
      <c r="G1287" s="57"/>
      <c r="H1287" s="57"/>
      <c r="I1287" s="57"/>
      <c r="J1287" s="57"/>
      <c r="K1287" s="57"/>
      <c r="L1287" s="57"/>
    </row>
    <row r="1288" spans="2:12" ht="18.95" customHeight="1" x14ac:dyDescent="0.25">
      <c r="B1288" s="75"/>
      <c r="C1288" s="75"/>
      <c r="D1288" s="75"/>
      <c r="E1288" s="57"/>
      <c r="F1288" s="57"/>
      <c r="G1288" s="57"/>
      <c r="H1288" s="57"/>
      <c r="I1288" s="57"/>
      <c r="J1288" s="57"/>
      <c r="K1288" s="57"/>
      <c r="L1288" s="57"/>
    </row>
    <row r="1289" spans="2:12" ht="18.95" customHeight="1" x14ac:dyDescent="0.25">
      <c r="B1289" s="75"/>
      <c r="C1289" s="75"/>
      <c r="D1289" s="75"/>
      <c r="E1289" s="57"/>
      <c r="F1289" s="57"/>
      <c r="G1289" s="57"/>
      <c r="H1289" s="57"/>
      <c r="I1289" s="57"/>
      <c r="J1289" s="57"/>
      <c r="K1289" s="57"/>
      <c r="L1289" s="57"/>
    </row>
    <row r="1290" spans="2:12" ht="18.95" customHeight="1" x14ac:dyDescent="0.25">
      <c r="B1290" s="75"/>
      <c r="C1290" s="75"/>
      <c r="D1290" s="75"/>
      <c r="E1290" s="57"/>
      <c r="F1290" s="57"/>
      <c r="G1290" s="57"/>
      <c r="H1290" s="57"/>
      <c r="I1290" s="57"/>
      <c r="J1290" s="57"/>
      <c r="K1290" s="57"/>
      <c r="L1290" s="57"/>
    </row>
    <row r="1291" spans="2:12" ht="18.95" customHeight="1" x14ac:dyDescent="0.25">
      <c r="B1291" s="75"/>
      <c r="C1291" s="75"/>
      <c r="D1291" s="75"/>
      <c r="E1291" s="57"/>
      <c r="F1291" s="57"/>
      <c r="G1291" s="57"/>
      <c r="H1291" s="57"/>
      <c r="I1291" s="57"/>
      <c r="J1291" s="57"/>
      <c r="K1291" s="57"/>
      <c r="L1291" s="57"/>
    </row>
    <row r="1292" spans="2:12" ht="18.95" customHeight="1" x14ac:dyDescent="0.25">
      <c r="B1292" s="75"/>
      <c r="C1292" s="75"/>
      <c r="D1292" s="75"/>
      <c r="E1292" s="57"/>
      <c r="F1292" s="57"/>
      <c r="G1292" s="57"/>
      <c r="H1292" s="57"/>
      <c r="I1292" s="57"/>
      <c r="J1292" s="57"/>
      <c r="K1292" s="57"/>
      <c r="L1292" s="57"/>
    </row>
    <row r="1293" spans="2:12" ht="18.95" customHeight="1" x14ac:dyDescent="0.25">
      <c r="B1293" s="75"/>
      <c r="C1293" s="75"/>
      <c r="D1293" s="75"/>
      <c r="E1293" s="57"/>
      <c r="F1293" s="57"/>
      <c r="G1293" s="57"/>
      <c r="H1293" s="57"/>
      <c r="I1293" s="57"/>
      <c r="J1293" s="57"/>
      <c r="K1293" s="57"/>
      <c r="L1293" s="57"/>
    </row>
    <row r="1294" spans="2:12" ht="18.95" customHeight="1" x14ac:dyDescent="0.25">
      <c r="B1294" s="75"/>
      <c r="C1294" s="75"/>
      <c r="D1294" s="75"/>
      <c r="E1294" s="57"/>
      <c r="F1294" s="57"/>
      <c r="G1294" s="57"/>
      <c r="H1294" s="57"/>
      <c r="I1294" s="57"/>
      <c r="J1294" s="57"/>
      <c r="K1294" s="57"/>
      <c r="L1294" s="57"/>
    </row>
    <row r="1295" spans="2:12" ht="18.95" customHeight="1" x14ac:dyDescent="0.25">
      <c r="B1295" s="75"/>
      <c r="C1295" s="75"/>
      <c r="D1295" s="75"/>
      <c r="E1295" s="57"/>
      <c r="F1295" s="57"/>
      <c r="G1295" s="57"/>
      <c r="H1295" s="57"/>
      <c r="I1295" s="57"/>
      <c r="J1295" s="57"/>
      <c r="K1295" s="57"/>
      <c r="L1295" s="57"/>
    </row>
    <row r="1296" spans="2:12" ht="18.95" customHeight="1" x14ac:dyDescent="0.25">
      <c r="B1296" s="75"/>
      <c r="C1296" s="75"/>
      <c r="D1296" s="75"/>
      <c r="E1296" s="57"/>
      <c r="F1296" s="57"/>
      <c r="G1296" s="57"/>
      <c r="H1296" s="57"/>
      <c r="I1296" s="57"/>
      <c r="J1296" s="57"/>
      <c r="K1296" s="57"/>
      <c r="L1296" s="57"/>
    </row>
    <row r="1297" spans="2:12" ht="18.95" customHeight="1" x14ac:dyDescent="0.25">
      <c r="B1297" s="75"/>
      <c r="C1297" s="75"/>
      <c r="D1297" s="75"/>
      <c r="E1297" s="57"/>
      <c r="F1297" s="57"/>
      <c r="G1297" s="57"/>
      <c r="H1297" s="57"/>
      <c r="I1297" s="57"/>
      <c r="J1297" s="57"/>
      <c r="K1297" s="57"/>
      <c r="L1297" s="57"/>
    </row>
    <row r="1298" spans="2:12" ht="18.95" customHeight="1" x14ac:dyDescent="0.25">
      <c r="B1298" s="75"/>
      <c r="C1298" s="75"/>
      <c r="D1298" s="75"/>
      <c r="E1298" s="57"/>
      <c r="F1298" s="57"/>
      <c r="G1298" s="57"/>
      <c r="H1298" s="57"/>
      <c r="I1298" s="57"/>
      <c r="J1298" s="57"/>
      <c r="K1298" s="57"/>
      <c r="L1298" s="57"/>
    </row>
    <row r="1299" spans="2:12" ht="18.95" customHeight="1" x14ac:dyDescent="0.25">
      <c r="B1299" s="75"/>
      <c r="C1299" s="75"/>
      <c r="D1299" s="75"/>
      <c r="E1299" s="57"/>
      <c r="F1299" s="57"/>
      <c r="G1299" s="57"/>
      <c r="H1299" s="57"/>
      <c r="I1299" s="57"/>
      <c r="J1299" s="57"/>
      <c r="K1299" s="57"/>
      <c r="L1299" s="57"/>
    </row>
    <row r="1300" spans="2:12" ht="18.95" customHeight="1" x14ac:dyDescent="0.25">
      <c r="B1300" s="75"/>
      <c r="C1300" s="75"/>
      <c r="D1300" s="75"/>
      <c r="E1300" s="57"/>
      <c r="F1300" s="57"/>
      <c r="G1300" s="57"/>
      <c r="H1300" s="57"/>
      <c r="I1300" s="57"/>
      <c r="J1300" s="57"/>
      <c r="K1300" s="57"/>
      <c r="L1300" s="57"/>
    </row>
    <row r="1301" spans="2:12" ht="18.95" customHeight="1" x14ac:dyDescent="0.25">
      <c r="B1301" s="75"/>
      <c r="C1301" s="75"/>
      <c r="D1301" s="75"/>
      <c r="E1301" s="57"/>
      <c r="F1301" s="57"/>
      <c r="G1301" s="57"/>
      <c r="H1301" s="57"/>
      <c r="I1301" s="57"/>
      <c r="J1301" s="57"/>
      <c r="K1301" s="57"/>
      <c r="L1301" s="57"/>
    </row>
    <row r="1302" spans="2:12" ht="18.95" customHeight="1" x14ac:dyDescent="0.25">
      <c r="B1302" s="75"/>
      <c r="C1302" s="75"/>
      <c r="D1302" s="75"/>
      <c r="E1302" s="57"/>
      <c r="F1302" s="57"/>
      <c r="G1302" s="57"/>
      <c r="H1302" s="57"/>
      <c r="I1302" s="57"/>
      <c r="J1302" s="57"/>
      <c r="K1302" s="57"/>
      <c r="L1302" s="57"/>
    </row>
    <row r="1303" spans="2:12" ht="18.95" customHeight="1" x14ac:dyDescent="0.25">
      <c r="B1303" s="75"/>
      <c r="C1303" s="75"/>
      <c r="D1303" s="75"/>
      <c r="E1303" s="57"/>
      <c r="F1303" s="57"/>
      <c r="G1303" s="57"/>
      <c r="H1303" s="57"/>
      <c r="I1303" s="57"/>
      <c r="J1303" s="57"/>
      <c r="K1303" s="57"/>
      <c r="L1303" s="57"/>
    </row>
    <row r="1304" spans="2:12" ht="18.95" customHeight="1" x14ac:dyDescent="0.25">
      <c r="B1304" s="75"/>
      <c r="C1304" s="75"/>
      <c r="D1304" s="75"/>
      <c r="E1304" s="57"/>
      <c r="F1304" s="57"/>
      <c r="G1304" s="57"/>
      <c r="H1304" s="57"/>
      <c r="I1304" s="57"/>
      <c r="J1304" s="57"/>
      <c r="K1304" s="57"/>
      <c r="L1304" s="57"/>
    </row>
    <row r="1305" spans="2:12" ht="18.95" customHeight="1" x14ac:dyDescent="0.25">
      <c r="B1305" s="75"/>
      <c r="C1305" s="75"/>
      <c r="D1305" s="75"/>
      <c r="E1305" s="57"/>
      <c r="F1305" s="57"/>
      <c r="G1305" s="57"/>
      <c r="H1305" s="57"/>
      <c r="I1305" s="57"/>
      <c r="J1305" s="57"/>
      <c r="K1305" s="57"/>
      <c r="L1305" s="57"/>
    </row>
    <row r="1306" spans="2:12" ht="18.95" customHeight="1" x14ac:dyDescent="0.25">
      <c r="B1306" s="75"/>
      <c r="C1306" s="75"/>
      <c r="D1306" s="75"/>
      <c r="E1306" s="57"/>
      <c r="F1306" s="57"/>
      <c r="G1306" s="57"/>
      <c r="H1306" s="57"/>
      <c r="I1306" s="57"/>
      <c r="J1306" s="57"/>
      <c r="K1306" s="57"/>
      <c r="L1306" s="57"/>
    </row>
    <row r="1307" spans="2:12" ht="18.95" customHeight="1" x14ac:dyDescent="0.25">
      <c r="B1307" s="75"/>
      <c r="C1307" s="75"/>
      <c r="D1307" s="75"/>
      <c r="E1307" s="57"/>
      <c r="F1307" s="57"/>
      <c r="G1307" s="57"/>
      <c r="H1307" s="57"/>
      <c r="I1307" s="57"/>
      <c r="J1307" s="57"/>
      <c r="K1307" s="57"/>
      <c r="L1307" s="57"/>
    </row>
    <row r="1308" spans="2:12" ht="18.95" customHeight="1" x14ac:dyDescent="0.25">
      <c r="B1308" s="75"/>
      <c r="C1308" s="75"/>
      <c r="D1308" s="75"/>
      <c r="E1308" s="57"/>
      <c r="F1308" s="57"/>
      <c r="G1308" s="57"/>
      <c r="H1308" s="57"/>
      <c r="I1308" s="57"/>
      <c r="J1308" s="57"/>
      <c r="K1308" s="57"/>
      <c r="L1308" s="57"/>
    </row>
    <row r="1309" spans="2:12" ht="18.95" customHeight="1" x14ac:dyDescent="0.25">
      <c r="B1309" s="75"/>
      <c r="C1309" s="75"/>
      <c r="D1309" s="75"/>
      <c r="E1309" s="57"/>
      <c r="F1309" s="57"/>
      <c r="G1309" s="57"/>
      <c r="H1309" s="57"/>
      <c r="I1309" s="57"/>
      <c r="J1309" s="57"/>
      <c r="K1309" s="57"/>
      <c r="L1309" s="57"/>
    </row>
    <row r="1310" spans="2:12" ht="18.95" customHeight="1" x14ac:dyDescent="0.25">
      <c r="B1310" s="75"/>
      <c r="C1310" s="75"/>
      <c r="D1310" s="75"/>
      <c r="E1310" s="57"/>
      <c r="F1310" s="57"/>
      <c r="G1310" s="57"/>
      <c r="H1310" s="57"/>
      <c r="I1310" s="57"/>
      <c r="J1310" s="57"/>
      <c r="K1310" s="57"/>
      <c r="L1310" s="57"/>
    </row>
    <row r="1311" spans="2:12" ht="18.95" customHeight="1" x14ac:dyDescent="0.25">
      <c r="B1311" s="75"/>
      <c r="C1311" s="75"/>
      <c r="D1311" s="75"/>
      <c r="E1311" s="57"/>
      <c r="F1311" s="57"/>
      <c r="G1311" s="57"/>
      <c r="H1311" s="57"/>
      <c r="I1311" s="57"/>
      <c r="J1311" s="57"/>
      <c r="K1311" s="57"/>
      <c r="L1311" s="57"/>
    </row>
    <row r="1312" spans="2:12" ht="18.95" customHeight="1" x14ac:dyDescent="0.25">
      <c r="B1312" s="75"/>
      <c r="C1312" s="75"/>
      <c r="D1312" s="75"/>
      <c r="E1312" s="57"/>
      <c r="F1312" s="57"/>
      <c r="G1312" s="57"/>
      <c r="H1312" s="57"/>
      <c r="I1312" s="57"/>
      <c r="J1312" s="57"/>
      <c r="K1312" s="57"/>
      <c r="L1312" s="57"/>
    </row>
    <row r="1313" spans="2:12" ht="18.95" customHeight="1" x14ac:dyDescent="0.25">
      <c r="B1313" s="75"/>
      <c r="C1313" s="75"/>
      <c r="D1313" s="75"/>
      <c r="E1313" s="57"/>
      <c r="F1313" s="57"/>
      <c r="G1313" s="57"/>
      <c r="H1313" s="57"/>
      <c r="I1313" s="57"/>
      <c r="J1313" s="57"/>
      <c r="K1313" s="57"/>
      <c r="L1313" s="57"/>
    </row>
    <row r="1314" spans="2:12" ht="18.95" customHeight="1" x14ac:dyDescent="0.25">
      <c r="B1314" s="75"/>
      <c r="C1314" s="75"/>
      <c r="D1314" s="75"/>
      <c r="E1314" s="57"/>
      <c r="F1314" s="57"/>
      <c r="G1314" s="57"/>
      <c r="H1314" s="57"/>
      <c r="I1314" s="57"/>
      <c r="J1314" s="57"/>
      <c r="K1314" s="57"/>
      <c r="L1314" s="57"/>
    </row>
    <row r="1315" spans="2:12" ht="18.95" customHeight="1" x14ac:dyDescent="0.25">
      <c r="B1315" s="75"/>
      <c r="C1315" s="75"/>
      <c r="D1315" s="75"/>
      <c r="E1315" s="57"/>
      <c r="F1315" s="57"/>
      <c r="G1315" s="57"/>
      <c r="H1315" s="57"/>
      <c r="I1315" s="57"/>
      <c r="J1315" s="57"/>
      <c r="K1315" s="57"/>
      <c r="L1315" s="57"/>
    </row>
    <row r="1316" spans="2:12" ht="18.95" customHeight="1" x14ac:dyDescent="0.25">
      <c r="B1316" s="75"/>
      <c r="C1316" s="75"/>
      <c r="D1316" s="75"/>
      <c r="E1316" s="57"/>
      <c r="F1316" s="57"/>
      <c r="G1316" s="57"/>
      <c r="H1316" s="57"/>
      <c r="I1316" s="57"/>
      <c r="J1316" s="57"/>
      <c r="K1316" s="57"/>
      <c r="L1316" s="57"/>
    </row>
    <row r="1317" spans="2:12" ht="18.95" customHeight="1" x14ac:dyDescent="0.25">
      <c r="B1317" s="75"/>
      <c r="C1317" s="75"/>
      <c r="D1317" s="75"/>
      <c r="E1317" s="57"/>
      <c r="F1317" s="57"/>
      <c r="G1317" s="57"/>
      <c r="H1317" s="57"/>
      <c r="I1317" s="57"/>
      <c r="J1317" s="57"/>
      <c r="K1317" s="57"/>
      <c r="L1317" s="57"/>
    </row>
    <row r="1318" spans="2:12" ht="18.95" customHeight="1" x14ac:dyDescent="0.25">
      <c r="B1318" s="75"/>
      <c r="C1318" s="75"/>
      <c r="D1318" s="75"/>
      <c r="E1318" s="57"/>
      <c r="F1318" s="57"/>
      <c r="G1318" s="57"/>
      <c r="H1318" s="57"/>
      <c r="I1318" s="57"/>
      <c r="J1318" s="57"/>
      <c r="K1318" s="57"/>
      <c r="L1318" s="57"/>
    </row>
    <row r="1319" spans="2:12" ht="18.95" customHeight="1" x14ac:dyDescent="0.25">
      <c r="B1319" s="75"/>
      <c r="C1319" s="75"/>
      <c r="D1319" s="75"/>
      <c r="E1319" s="57"/>
      <c r="F1319" s="57"/>
      <c r="G1319" s="57"/>
      <c r="H1319" s="57"/>
      <c r="I1319" s="57"/>
      <c r="J1319" s="57"/>
      <c r="K1319" s="57"/>
      <c r="L1319" s="57"/>
    </row>
    <row r="1320" spans="2:12" ht="18.95" customHeight="1" x14ac:dyDescent="0.25">
      <c r="B1320" s="75"/>
      <c r="C1320" s="75"/>
      <c r="D1320" s="75"/>
      <c r="E1320" s="57"/>
      <c r="F1320" s="57"/>
      <c r="G1320" s="57"/>
      <c r="H1320" s="57"/>
      <c r="I1320" s="57"/>
      <c r="J1320" s="57"/>
      <c r="K1320" s="57"/>
      <c r="L1320" s="57"/>
    </row>
    <row r="1321" spans="2:12" ht="18.95" customHeight="1" x14ac:dyDescent="0.25">
      <c r="B1321" s="75"/>
      <c r="C1321" s="75"/>
      <c r="D1321" s="75"/>
      <c r="E1321" s="57"/>
      <c r="F1321" s="57"/>
      <c r="G1321" s="57"/>
      <c r="H1321" s="57"/>
      <c r="I1321" s="57"/>
      <c r="J1321" s="57"/>
      <c r="K1321" s="57"/>
      <c r="L1321" s="57"/>
    </row>
    <row r="1322" spans="2:12" ht="18.95" customHeight="1" x14ac:dyDescent="0.25">
      <c r="B1322" s="75"/>
      <c r="C1322" s="75"/>
      <c r="D1322" s="75"/>
      <c r="E1322" s="57"/>
      <c r="F1322" s="57"/>
      <c r="G1322" s="57"/>
      <c r="H1322" s="57"/>
      <c r="I1322" s="57"/>
      <c r="J1322" s="57"/>
      <c r="K1322" s="57"/>
      <c r="L1322" s="57"/>
    </row>
    <row r="1323" spans="2:12" ht="18.95" customHeight="1" x14ac:dyDescent="0.25">
      <c r="B1323" s="75"/>
      <c r="C1323" s="75"/>
      <c r="D1323" s="75"/>
      <c r="E1323" s="57"/>
      <c r="F1323" s="57"/>
      <c r="G1323" s="57"/>
      <c r="H1323" s="57"/>
      <c r="I1323" s="57"/>
      <c r="J1323" s="57"/>
      <c r="K1323" s="57"/>
      <c r="L1323" s="57"/>
    </row>
    <row r="1324" spans="2:12" ht="18.95" customHeight="1" x14ac:dyDescent="0.25">
      <c r="B1324" s="75"/>
      <c r="C1324" s="75"/>
      <c r="D1324" s="75"/>
      <c r="E1324" s="57"/>
      <c r="F1324" s="57"/>
      <c r="G1324" s="57"/>
      <c r="H1324" s="57"/>
      <c r="I1324" s="57"/>
      <c r="J1324" s="57"/>
      <c r="K1324" s="57"/>
      <c r="L1324" s="57"/>
    </row>
    <row r="1325" spans="2:12" ht="18.95" customHeight="1" x14ac:dyDescent="0.25">
      <c r="B1325" s="75"/>
      <c r="C1325" s="75"/>
      <c r="D1325" s="75"/>
      <c r="E1325" s="57"/>
      <c r="F1325" s="57"/>
      <c r="G1325" s="57"/>
      <c r="H1325" s="57"/>
      <c r="I1325" s="57"/>
      <c r="J1325" s="57"/>
      <c r="K1325" s="57"/>
      <c r="L1325" s="57"/>
    </row>
    <row r="1326" spans="2:12" ht="18.95" customHeight="1" x14ac:dyDescent="0.25">
      <c r="B1326" s="75"/>
      <c r="C1326" s="75"/>
      <c r="D1326" s="75"/>
      <c r="E1326" s="57"/>
      <c r="F1326" s="57"/>
      <c r="G1326" s="57"/>
      <c r="H1326" s="57"/>
      <c r="I1326" s="57"/>
      <c r="J1326" s="57"/>
      <c r="K1326" s="57"/>
      <c r="L1326" s="57"/>
    </row>
    <row r="1327" spans="2:12" ht="18.95" customHeight="1" x14ac:dyDescent="0.25">
      <c r="B1327" s="75"/>
      <c r="C1327" s="75"/>
      <c r="D1327" s="75"/>
      <c r="E1327" s="57"/>
      <c r="F1327" s="57"/>
      <c r="G1327" s="57"/>
      <c r="H1327" s="57"/>
      <c r="I1327" s="57"/>
      <c r="J1327" s="57"/>
      <c r="K1327" s="57"/>
      <c r="L1327" s="57"/>
    </row>
    <row r="1328" spans="2:12" ht="18.95" customHeight="1" x14ac:dyDescent="0.25">
      <c r="B1328" s="75"/>
      <c r="C1328" s="75"/>
      <c r="D1328" s="75"/>
      <c r="E1328" s="57"/>
      <c r="F1328" s="57"/>
      <c r="G1328" s="57"/>
      <c r="H1328" s="57"/>
      <c r="I1328" s="57"/>
      <c r="J1328" s="57"/>
      <c r="K1328" s="57"/>
      <c r="L1328" s="57"/>
    </row>
    <row r="1329" spans="2:12" ht="18.95" customHeight="1" x14ac:dyDescent="0.25">
      <c r="B1329" s="75"/>
      <c r="C1329" s="75"/>
      <c r="D1329" s="75"/>
      <c r="E1329" s="57"/>
      <c r="F1329" s="57"/>
      <c r="G1329" s="57"/>
      <c r="H1329" s="57"/>
      <c r="I1329" s="57"/>
      <c r="J1329" s="57"/>
      <c r="K1329" s="57"/>
      <c r="L1329" s="57"/>
    </row>
    <row r="1330" spans="2:12" ht="18.95" customHeight="1" x14ac:dyDescent="0.25">
      <c r="B1330" s="75"/>
      <c r="C1330" s="75"/>
      <c r="D1330" s="75"/>
      <c r="E1330" s="57"/>
      <c r="F1330" s="57"/>
      <c r="G1330" s="57"/>
      <c r="H1330" s="57"/>
      <c r="I1330" s="57"/>
      <c r="J1330" s="57"/>
      <c r="K1330" s="57"/>
      <c r="L1330" s="57"/>
    </row>
    <row r="1331" spans="2:12" ht="18.95" customHeight="1" x14ac:dyDescent="0.25">
      <c r="B1331" s="75"/>
      <c r="C1331" s="75"/>
      <c r="D1331" s="75"/>
      <c r="E1331" s="57"/>
      <c r="F1331" s="57"/>
      <c r="G1331" s="57"/>
      <c r="H1331" s="57"/>
      <c r="I1331" s="57"/>
      <c r="J1331" s="57"/>
      <c r="K1331" s="57"/>
      <c r="L1331" s="57"/>
    </row>
    <row r="1332" spans="2:12" ht="18.95" customHeight="1" x14ac:dyDescent="0.25">
      <c r="B1332" s="75"/>
      <c r="C1332" s="75"/>
      <c r="D1332" s="75"/>
      <c r="E1332" s="57"/>
      <c r="F1332" s="57"/>
      <c r="G1332" s="57"/>
      <c r="H1332" s="57"/>
      <c r="I1332" s="57"/>
      <c r="J1332" s="57"/>
      <c r="K1332" s="57"/>
      <c r="L1332" s="57"/>
    </row>
    <row r="1333" spans="2:12" ht="18.95" customHeight="1" x14ac:dyDescent="0.25">
      <c r="B1333" s="75"/>
      <c r="C1333" s="75"/>
      <c r="D1333" s="75"/>
      <c r="E1333" s="57"/>
      <c r="F1333" s="57"/>
      <c r="G1333" s="57"/>
      <c r="H1333" s="57"/>
      <c r="I1333" s="57"/>
      <c r="J1333" s="57"/>
      <c r="K1333" s="57"/>
      <c r="L1333" s="57"/>
    </row>
    <row r="1334" spans="2:12" ht="18.95" customHeight="1" x14ac:dyDescent="0.25">
      <c r="B1334" s="75"/>
      <c r="C1334" s="75"/>
      <c r="D1334" s="75"/>
      <c r="E1334" s="57"/>
      <c r="F1334" s="57"/>
      <c r="G1334" s="57"/>
      <c r="H1334" s="57"/>
      <c r="I1334" s="57"/>
      <c r="J1334" s="57"/>
      <c r="K1334" s="57"/>
      <c r="L1334" s="57"/>
    </row>
    <row r="1335" spans="2:12" ht="18.95" customHeight="1" x14ac:dyDescent="0.25">
      <c r="B1335" s="75"/>
      <c r="C1335" s="75"/>
      <c r="D1335" s="75"/>
      <c r="E1335" s="57"/>
      <c r="F1335" s="57"/>
      <c r="G1335" s="57"/>
      <c r="H1335" s="57"/>
      <c r="I1335" s="57"/>
      <c r="J1335" s="57"/>
      <c r="K1335" s="57"/>
      <c r="L1335" s="57"/>
    </row>
    <row r="1336" spans="2:12" ht="18.95" customHeight="1" x14ac:dyDescent="0.25">
      <c r="B1336" s="75"/>
      <c r="C1336" s="75"/>
      <c r="D1336" s="75"/>
      <c r="E1336" s="57"/>
      <c r="F1336" s="57"/>
      <c r="G1336" s="57"/>
      <c r="H1336" s="57"/>
      <c r="I1336" s="57"/>
      <c r="J1336" s="57"/>
      <c r="K1336" s="57"/>
      <c r="L1336" s="57"/>
    </row>
    <row r="1337" spans="2:12" ht="18.95" customHeight="1" x14ac:dyDescent="0.25">
      <c r="B1337" s="75"/>
      <c r="C1337" s="75"/>
      <c r="D1337" s="75"/>
      <c r="E1337" s="57"/>
      <c r="F1337" s="57"/>
      <c r="G1337" s="57"/>
      <c r="H1337" s="57"/>
      <c r="I1337" s="57"/>
      <c r="J1337" s="57"/>
      <c r="K1337" s="57"/>
      <c r="L1337" s="57"/>
    </row>
    <row r="1338" spans="2:12" ht="18.95" customHeight="1" x14ac:dyDescent="0.25">
      <c r="B1338" s="75"/>
      <c r="C1338" s="75"/>
      <c r="D1338" s="75"/>
      <c r="E1338" s="57"/>
      <c r="F1338" s="57"/>
      <c r="G1338" s="57"/>
      <c r="H1338" s="57"/>
      <c r="I1338" s="57"/>
      <c r="J1338" s="57"/>
      <c r="K1338" s="57"/>
      <c r="L1338" s="57"/>
    </row>
    <row r="1339" spans="2:12" ht="18.95" customHeight="1" x14ac:dyDescent="0.25">
      <c r="B1339" s="75"/>
      <c r="C1339" s="75"/>
      <c r="D1339" s="75"/>
      <c r="E1339" s="57"/>
      <c r="F1339" s="57"/>
      <c r="G1339" s="57"/>
      <c r="H1339" s="57"/>
      <c r="I1339" s="57"/>
      <c r="J1339" s="57"/>
      <c r="K1339" s="57"/>
      <c r="L1339" s="57"/>
    </row>
    <row r="1340" spans="2:12" ht="18.95" customHeight="1" x14ac:dyDescent="0.25">
      <c r="B1340" s="75"/>
      <c r="C1340" s="75"/>
      <c r="D1340" s="75"/>
      <c r="E1340" s="57"/>
      <c r="F1340" s="57"/>
      <c r="G1340" s="57"/>
      <c r="H1340" s="57"/>
      <c r="I1340" s="57"/>
      <c r="J1340" s="57"/>
      <c r="K1340" s="57"/>
      <c r="L1340" s="57"/>
    </row>
    <row r="1341" spans="2:12" ht="18.95" customHeight="1" x14ac:dyDescent="0.25">
      <c r="B1341" s="75"/>
      <c r="C1341" s="75"/>
      <c r="D1341" s="75"/>
      <c r="E1341" s="57"/>
      <c r="F1341" s="57"/>
      <c r="G1341" s="57"/>
      <c r="H1341" s="57"/>
      <c r="I1341" s="57"/>
      <c r="J1341" s="57"/>
      <c r="K1341" s="57"/>
      <c r="L1341" s="57"/>
    </row>
    <row r="1342" spans="2:12" ht="18.95" customHeight="1" x14ac:dyDescent="0.25">
      <c r="B1342" s="75"/>
      <c r="C1342" s="75"/>
      <c r="D1342" s="75"/>
      <c r="E1342" s="57"/>
      <c r="F1342" s="57"/>
      <c r="G1342" s="57"/>
      <c r="H1342" s="57"/>
      <c r="I1342" s="57"/>
      <c r="J1342" s="57"/>
      <c r="K1342" s="57"/>
      <c r="L1342" s="57"/>
    </row>
    <row r="1343" spans="2:12" ht="18.95" customHeight="1" x14ac:dyDescent="0.25">
      <c r="B1343" s="75"/>
      <c r="C1343" s="75"/>
      <c r="D1343" s="75"/>
      <c r="E1343" s="57"/>
      <c r="F1343" s="57"/>
      <c r="G1343" s="57"/>
      <c r="H1343" s="57"/>
      <c r="I1343" s="57"/>
      <c r="J1343" s="57"/>
      <c r="K1343" s="57"/>
      <c r="L1343" s="57"/>
    </row>
    <row r="1344" spans="2:12" ht="18.95" customHeight="1" x14ac:dyDescent="0.25">
      <c r="B1344" s="75"/>
      <c r="C1344" s="75"/>
      <c r="D1344" s="75"/>
      <c r="E1344" s="57"/>
      <c r="F1344" s="57"/>
      <c r="G1344" s="57"/>
      <c r="H1344" s="57"/>
      <c r="I1344" s="57"/>
      <c r="J1344" s="57"/>
      <c r="K1344" s="57"/>
      <c r="L1344" s="57"/>
    </row>
    <row r="1345" spans="2:12" ht="18.95" customHeight="1" x14ac:dyDescent="0.25">
      <c r="B1345" s="75"/>
      <c r="C1345" s="75"/>
      <c r="D1345" s="75"/>
      <c r="E1345" s="57"/>
      <c r="F1345" s="57"/>
      <c r="G1345" s="57"/>
      <c r="H1345" s="57"/>
      <c r="I1345" s="57"/>
      <c r="J1345" s="57"/>
      <c r="K1345" s="57"/>
      <c r="L1345" s="57"/>
    </row>
    <row r="1346" spans="2:12" ht="18.95" customHeight="1" x14ac:dyDescent="0.25">
      <c r="B1346" s="75"/>
      <c r="C1346" s="75"/>
      <c r="D1346" s="75"/>
      <c r="E1346" s="57"/>
      <c r="F1346" s="57"/>
      <c r="G1346" s="57"/>
      <c r="H1346" s="57"/>
      <c r="I1346" s="57"/>
      <c r="J1346" s="57"/>
      <c r="K1346" s="57"/>
      <c r="L1346" s="57"/>
    </row>
    <row r="1347" spans="2:12" ht="18.95" customHeight="1" x14ac:dyDescent="0.25">
      <c r="B1347" s="75"/>
      <c r="C1347" s="75"/>
      <c r="D1347" s="75"/>
      <c r="E1347" s="57"/>
      <c r="F1347" s="57"/>
      <c r="G1347" s="57"/>
      <c r="H1347" s="57"/>
      <c r="I1347" s="57"/>
      <c r="J1347" s="57"/>
      <c r="K1347" s="57"/>
      <c r="L1347" s="57"/>
    </row>
    <row r="1348" spans="2:12" ht="18.95" customHeight="1" x14ac:dyDescent="0.25">
      <c r="B1348" s="75"/>
      <c r="C1348" s="75"/>
      <c r="D1348" s="75"/>
      <c r="E1348" s="57"/>
      <c r="F1348" s="57"/>
      <c r="G1348" s="57"/>
      <c r="H1348" s="57"/>
      <c r="I1348" s="57"/>
      <c r="J1348" s="57"/>
      <c r="K1348" s="57"/>
      <c r="L1348" s="57"/>
    </row>
    <row r="1349" spans="2:12" ht="18.95" customHeight="1" x14ac:dyDescent="0.25">
      <c r="B1349" s="75"/>
      <c r="C1349" s="75"/>
      <c r="D1349" s="75"/>
      <c r="E1349" s="57"/>
      <c r="F1349" s="57"/>
      <c r="G1349" s="57"/>
      <c r="H1349" s="57"/>
      <c r="I1349" s="57"/>
      <c r="J1349" s="57"/>
      <c r="K1349" s="57"/>
      <c r="L1349" s="57"/>
    </row>
    <row r="1350" spans="2:12" ht="18.95" customHeight="1" x14ac:dyDescent="0.25">
      <c r="B1350" s="75"/>
      <c r="C1350" s="75"/>
      <c r="D1350" s="75"/>
      <c r="E1350" s="57"/>
      <c r="F1350" s="57"/>
      <c r="G1350" s="57"/>
      <c r="H1350" s="57"/>
      <c r="I1350" s="57"/>
      <c r="J1350" s="57"/>
      <c r="K1350" s="57"/>
      <c r="L1350" s="57"/>
    </row>
    <row r="1351" spans="2:12" ht="18.95" customHeight="1" x14ac:dyDescent="0.25">
      <c r="B1351" s="75"/>
      <c r="C1351" s="75"/>
      <c r="D1351" s="75"/>
      <c r="E1351" s="57"/>
      <c r="F1351" s="57"/>
      <c r="G1351" s="57"/>
      <c r="H1351" s="57"/>
      <c r="I1351" s="57"/>
      <c r="J1351" s="57"/>
      <c r="K1351" s="57"/>
      <c r="L1351" s="57"/>
    </row>
    <row r="1352" spans="2:12" ht="18.95" customHeight="1" x14ac:dyDescent="0.25">
      <c r="B1352" s="75"/>
      <c r="C1352" s="75"/>
      <c r="D1352" s="75"/>
      <c r="E1352" s="57"/>
      <c r="F1352" s="57"/>
      <c r="G1352" s="57"/>
      <c r="H1352" s="57"/>
      <c r="I1352" s="57"/>
      <c r="J1352" s="57"/>
      <c r="K1352" s="57"/>
      <c r="L1352" s="57"/>
    </row>
    <row r="1353" spans="2:12" ht="18.95" customHeight="1" x14ac:dyDescent="0.25">
      <c r="B1353" s="75"/>
      <c r="C1353" s="75"/>
      <c r="D1353" s="75"/>
      <c r="E1353" s="57"/>
      <c r="F1353" s="57"/>
      <c r="G1353" s="57"/>
      <c r="H1353" s="57"/>
      <c r="I1353" s="57"/>
      <c r="J1353" s="57"/>
      <c r="K1353" s="57"/>
      <c r="L1353" s="57"/>
    </row>
    <row r="1354" spans="2:12" ht="18.95" customHeight="1" x14ac:dyDescent="0.25">
      <c r="B1354" s="75"/>
      <c r="C1354" s="75"/>
      <c r="D1354" s="75"/>
      <c r="E1354" s="57"/>
      <c r="F1354" s="57"/>
      <c r="G1354" s="57"/>
      <c r="H1354" s="57"/>
      <c r="I1354" s="57"/>
      <c r="J1354" s="57"/>
      <c r="K1354" s="57"/>
      <c r="L1354" s="57"/>
    </row>
    <row r="1355" spans="2:12" ht="18.95" customHeight="1" x14ac:dyDescent="0.25">
      <c r="B1355" s="75"/>
      <c r="C1355" s="75"/>
      <c r="D1355" s="75"/>
      <c r="E1355" s="57"/>
      <c r="F1355" s="57"/>
      <c r="G1355" s="57"/>
      <c r="H1355" s="57"/>
      <c r="I1355" s="57"/>
      <c r="J1355" s="57"/>
      <c r="K1355" s="57"/>
      <c r="L1355" s="57"/>
    </row>
    <row r="1356" spans="2:12" ht="18.95" customHeight="1" x14ac:dyDescent="0.25">
      <c r="B1356" s="75"/>
      <c r="C1356" s="75"/>
      <c r="D1356" s="75"/>
      <c r="E1356" s="57"/>
      <c r="F1356" s="57"/>
      <c r="G1356" s="57"/>
      <c r="H1356" s="57"/>
      <c r="I1356" s="57"/>
      <c r="J1356" s="57"/>
      <c r="K1356" s="57"/>
      <c r="L1356" s="57"/>
    </row>
    <row r="1357" spans="2:12" ht="18.95" customHeight="1" x14ac:dyDescent="0.25">
      <c r="B1357" s="75"/>
      <c r="C1357" s="75"/>
      <c r="D1357" s="75"/>
      <c r="E1357" s="57"/>
      <c r="F1357" s="57"/>
      <c r="G1357" s="57"/>
      <c r="H1357" s="57"/>
      <c r="I1357" s="57"/>
      <c r="J1357" s="57"/>
      <c r="K1357" s="57"/>
      <c r="L1357" s="57"/>
    </row>
    <row r="1358" spans="2:12" ht="18.95" customHeight="1" x14ac:dyDescent="0.25">
      <c r="B1358" s="75"/>
      <c r="C1358" s="75"/>
      <c r="D1358" s="75"/>
      <c r="E1358" s="57"/>
      <c r="F1358" s="57"/>
      <c r="G1358" s="57"/>
      <c r="H1358" s="57"/>
      <c r="I1358" s="57"/>
      <c r="J1358" s="57"/>
      <c r="K1358" s="57"/>
      <c r="L1358" s="57"/>
    </row>
    <row r="1359" spans="2:12" ht="18.95" customHeight="1" x14ac:dyDescent="0.25">
      <c r="B1359" s="75"/>
      <c r="C1359" s="75"/>
      <c r="D1359" s="75"/>
      <c r="E1359" s="57"/>
      <c r="F1359" s="57"/>
      <c r="G1359" s="57"/>
      <c r="H1359" s="57"/>
      <c r="I1359" s="57"/>
      <c r="J1359" s="57"/>
      <c r="K1359" s="57"/>
      <c r="L1359" s="57"/>
    </row>
    <row r="1360" spans="2:12" ht="18.95" customHeight="1" x14ac:dyDescent="0.25">
      <c r="B1360" s="75"/>
      <c r="C1360" s="75"/>
      <c r="D1360" s="75"/>
      <c r="E1360" s="57"/>
      <c r="F1360" s="57"/>
      <c r="G1360" s="57"/>
      <c r="H1360" s="57"/>
      <c r="I1360" s="57"/>
      <c r="J1360" s="57"/>
      <c r="K1360" s="57"/>
      <c r="L1360" s="57"/>
    </row>
    <row r="1361" spans="2:12" ht="18.95" customHeight="1" x14ac:dyDescent="0.25">
      <c r="B1361" s="75"/>
      <c r="C1361" s="75"/>
      <c r="D1361" s="75"/>
      <c r="E1361" s="57"/>
      <c r="F1361" s="57"/>
      <c r="G1361" s="57"/>
      <c r="H1361" s="57"/>
      <c r="I1361" s="57"/>
      <c r="J1361" s="57"/>
      <c r="K1361" s="57"/>
      <c r="L1361" s="57"/>
    </row>
    <row r="1362" spans="2:12" ht="18.95" customHeight="1" x14ac:dyDescent="0.25">
      <c r="B1362" s="75"/>
      <c r="C1362" s="75"/>
      <c r="D1362" s="75"/>
      <c r="E1362" s="57"/>
      <c r="F1362" s="57"/>
      <c r="G1362" s="57"/>
      <c r="H1362" s="57"/>
      <c r="I1362" s="57"/>
      <c r="J1362" s="57"/>
      <c r="K1362" s="57"/>
      <c r="L1362" s="57"/>
    </row>
    <row r="1363" spans="2:12" ht="18.95" customHeight="1" x14ac:dyDescent="0.25">
      <c r="B1363" s="75"/>
      <c r="C1363" s="75"/>
      <c r="D1363" s="75"/>
      <c r="E1363" s="57"/>
      <c r="F1363" s="57"/>
      <c r="G1363" s="57"/>
      <c r="H1363" s="57"/>
      <c r="I1363" s="57"/>
      <c r="J1363" s="57"/>
      <c r="K1363" s="57"/>
      <c r="L1363" s="57"/>
    </row>
    <row r="1364" spans="2:12" ht="18.95" customHeight="1" x14ac:dyDescent="0.25">
      <c r="B1364" s="75"/>
      <c r="C1364" s="75"/>
      <c r="D1364" s="75"/>
      <c r="E1364" s="57"/>
      <c r="F1364" s="57"/>
      <c r="G1364" s="57"/>
      <c r="H1364" s="57"/>
      <c r="I1364" s="57"/>
      <c r="J1364" s="57"/>
      <c r="K1364" s="57"/>
      <c r="L1364" s="57"/>
    </row>
    <row r="1365" spans="2:12" ht="18.95" customHeight="1" x14ac:dyDescent="0.25">
      <c r="B1365" s="75"/>
      <c r="C1365" s="75"/>
      <c r="D1365" s="75"/>
      <c r="E1365" s="57"/>
      <c r="F1365" s="57"/>
      <c r="G1365" s="57"/>
      <c r="H1365" s="57"/>
      <c r="I1365" s="57"/>
      <c r="J1365" s="57"/>
      <c r="K1365" s="57"/>
      <c r="L1365" s="57"/>
    </row>
    <row r="1366" spans="2:12" ht="18.95" customHeight="1" x14ac:dyDescent="0.25">
      <c r="B1366" s="75"/>
      <c r="C1366" s="75"/>
      <c r="D1366" s="75"/>
      <c r="E1366" s="57"/>
      <c r="F1366" s="57"/>
      <c r="G1366" s="57"/>
      <c r="H1366" s="57"/>
      <c r="I1366" s="57"/>
      <c r="J1366" s="57"/>
      <c r="K1366" s="57"/>
      <c r="L1366" s="57"/>
    </row>
    <row r="1367" spans="2:12" ht="18.95" customHeight="1" x14ac:dyDescent="0.25">
      <c r="B1367" s="75"/>
      <c r="C1367" s="75"/>
      <c r="D1367" s="75"/>
      <c r="E1367" s="57"/>
      <c r="F1367" s="57"/>
      <c r="G1367" s="57"/>
      <c r="H1367" s="57"/>
      <c r="I1367" s="57"/>
      <c r="J1367" s="57"/>
      <c r="K1367" s="57"/>
      <c r="L1367" s="57"/>
    </row>
    <row r="1368" spans="2:12" ht="18.95" customHeight="1" x14ac:dyDescent="0.25">
      <c r="B1368" s="75"/>
      <c r="C1368" s="75"/>
      <c r="D1368" s="75"/>
      <c r="E1368" s="57"/>
      <c r="F1368" s="57"/>
      <c r="G1368" s="57"/>
      <c r="H1368" s="57"/>
      <c r="I1368" s="57"/>
      <c r="J1368" s="57"/>
      <c r="K1368" s="57"/>
      <c r="L1368" s="57"/>
    </row>
    <row r="1369" spans="2:12" ht="18.95" customHeight="1" x14ac:dyDescent="0.25">
      <c r="B1369" s="75"/>
      <c r="C1369" s="75"/>
      <c r="D1369" s="75"/>
      <c r="E1369" s="57"/>
      <c r="F1369" s="57"/>
      <c r="G1369" s="57"/>
      <c r="H1369" s="57"/>
      <c r="I1369" s="57"/>
      <c r="J1369" s="57"/>
      <c r="K1369" s="57"/>
      <c r="L1369" s="57"/>
    </row>
    <row r="1370" spans="2:12" ht="18.95" customHeight="1" x14ac:dyDescent="0.25">
      <c r="B1370" s="75"/>
      <c r="C1370" s="75"/>
      <c r="D1370" s="75"/>
      <c r="E1370" s="57"/>
      <c r="F1370" s="57"/>
      <c r="G1370" s="57"/>
      <c r="H1370" s="57"/>
      <c r="I1370" s="57"/>
      <c r="J1370" s="57"/>
      <c r="K1370" s="57"/>
      <c r="L1370" s="57"/>
    </row>
    <row r="1371" spans="2:12" ht="18.95" customHeight="1" x14ac:dyDescent="0.25">
      <c r="B1371" s="75"/>
      <c r="C1371" s="75"/>
      <c r="D1371" s="75"/>
      <c r="E1371" s="57"/>
      <c r="F1371" s="57"/>
      <c r="G1371" s="57"/>
      <c r="H1371" s="57"/>
      <c r="I1371" s="57"/>
      <c r="J1371" s="57"/>
      <c r="K1371" s="57"/>
      <c r="L1371" s="57"/>
    </row>
    <row r="1372" spans="2:12" ht="18.95" customHeight="1" x14ac:dyDescent="0.25">
      <c r="B1372" s="75"/>
      <c r="C1372" s="75"/>
      <c r="D1372" s="75"/>
      <c r="E1372" s="57"/>
      <c r="F1372" s="57"/>
      <c r="G1372" s="57"/>
      <c r="H1372" s="57"/>
      <c r="I1372" s="57"/>
      <c r="J1372" s="57"/>
      <c r="K1372" s="57"/>
      <c r="L1372" s="57"/>
    </row>
    <row r="1373" spans="2:12" ht="18.95" customHeight="1" x14ac:dyDescent="0.25">
      <c r="B1373" s="75"/>
      <c r="C1373" s="75"/>
      <c r="D1373" s="75"/>
      <c r="E1373" s="57"/>
      <c r="F1373" s="57"/>
      <c r="G1373" s="57"/>
      <c r="H1373" s="57"/>
      <c r="I1373" s="57"/>
      <c r="J1373" s="57"/>
      <c r="K1373" s="57"/>
      <c r="L1373" s="57"/>
    </row>
    <row r="1374" spans="2:12" ht="18.95" customHeight="1" x14ac:dyDescent="0.25">
      <c r="B1374" s="75"/>
      <c r="C1374" s="75"/>
      <c r="D1374" s="75"/>
      <c r="E1374" s="57"/>
      <c r="F1374" s="57"/>
      <c r="G1374" s="57"/>
      <c r="H1374" s="57"/>
      <c r="I1374" s="57"/>
      <c r="J1374" s="57"/>
      <c r="K1374" s="57"/>
      <c r="L1374" s="57"/>
    </row>
    <row r="1375" spans="2:12" ht="18.95" customHeight="1" x14ac:dyDescent="0.25">
      <c r="B1375" s="75"/>
      <c r="C1375" s="75"/>
      <c r="D1375" s="75"/>
      <c r="E1375" s="57"/>
      <c r="F1375" s="57"/>
      <c r="G1375" s="57"/>
      <c r="H1375" s="57"/>
      <c r="I1375" s="57"/>
      <c r="J1375" s="57"/>
      <c r="K1375" s="57"/>
      <c r="L1375" s="57"/>
    </row>
    <row r="1376" spans="2:12" ht="18.95" customHeight="1" x14ac:dyDescent="0.25">
      <c r="B1376" s="75"/>
      <c r="C1376" s="75"/>
      <c r="D1376" s="75"/>
      <c r="E1376" s="57"/>
      <c r="F1376" s="57"/>
      <c r="G1376" s="57"/>
      <c r="H1376" s="57"/>
      <c r="I1376" s="57"/>
      <c r="J1376" s="57"/>
      <c r="K1376" s="57"/>
      <c r="L1376" s="57"/>
    </row>
    <row r="1377" spans="2:12" ht="18.95" customHeight="1" x14ac:dyDescent="0.25">
      <c r="B1377" s="75"/>
      <c r="C1377" s="75"/>
      <c r="D1377" s="75"/>
      <c r="E1377" s="57"/>
      <c r="F1377" s="57"/>
      <c r="G1377" s="57"/>
      <c r="H1377" s="57"/>
      <c r="I1377" s="57"/>
      <c r="J1377" s="57"/>
      <c r="K1377" s="57"/>
      <c r="L1377" s="57"/>
    </row>
    <row r="1378" spans="2:12" ht="18.95" customHeight="1" x14ac:dyDescent="0.25">
      <c r="B1378" s="75"/>
      <c r="C1378" s="75"/>
      <c r="D1378" s="75"/>
      <c r="E1378" s="57"/>
      <c r="F1378" s="57"/>
      <c r="G1378" s="57"/>
      <c r="H1378" s="57"/>
      <c r="I1378" s="57"/>
      <c r="J1378" s="57"/>
      <c r="K1378" s="57"/>
      <c r="L1378" s="57"/>
    </row>
    <row r="1379" spans="2:12" ht="18.95" customHeight="1" x14ac:dyDescent="0.25">
      <c r="B1379" s="75"/>
      <c r="C1379" s="75"/>
      <c r="D1379" s="75"/>
      <c r="E1379" s="57"/>
      <c r="F1379" s="57"/>
      <c r="G1379" s="57"/>
      <c r="H1379" s="57"/>
      <c r="I1379" s="57"/>
      <c r="J1379" s="57"/>
      <c r="K1379" s="57"/>
      <c r="L1379" s="57"/>
    </row>
    <row r="1380" spans="2:12" ht="18.95" customHeight="1" x14ac:dyDescent="0.25">
      <c r="B1380" s="75"/>
      <c r="C1380" s="75"/>
      <c r="D1380" s="75"/>
      <c r="E1380" s="57"/>
      <c r="F1380" s="57"/>
      <c r="G1380" s="57"/>
      <c r="H1380" s="57"/>
      <c r="I1380" s="57"/>
      <c r="J1380" s="57"/>
      <c r="K1380" s="57"/>
      <c r="L1380" s="57"/>
    </row>
    <row r="1381" spans="2:12" ht="18.95" customHeight="1" x14ac:dyDescent="0.25">
      <c r="B1381" s="75"/>
      <c r="C1381" s="75"/>
      <c r="D1381" s="75"/>
      <c r="E1381" s="57"/>
      <c r="F1381" s="57"/>
      <c r="G1381" s="57"/>
      <c r="H1381" s="57"/>
      <c r="I1381" s="57"/>
      <c r="J1381" s="57"/>
      <c r="K1381" s="57"/>
      <c r="L1381" s="57"/>
    </row>
    <row r="1382" spans="2:12" ht="18.95" customHeight="1" x14ac:dyDescent="0.25">
      <c r="B1382" s="75"/>
      <c r="C1382" s="75"/>
      <c r="D1382" s="75"/>
      <c r="E1382" s="57"/>
      <c r="F1382" s="57"/>
      <c r="G1382" s="57"/>
      <c r="H1382" s="57"/>
      <c r="I1382" s="57"/>
      <c r="J1382" s="57"/>
      <c r="K1382" s="57"/>
      <c r="L1382" s="57"/>
    </row>
    <row r="1383" spans="2:12" ht="18.95" customHeight="1" x14ac:dyDescent="0.25">
      <c r="B1383" s="75"/>
      <c r="C1383" s="75"/>
      <c r="D1383" s="75"/>
      <c r="E1383" s="57"/>
      <c r="F1383" s="57"/>
      <c r="G1383" s="57"/>
      <c r="H1383" s="57"/>
      <c r="I1383" s="57"/>
      <c r="J1383" s="57"/>
      <c r="K1383" s="57"/>
      <c r="L1383" s="57"/>
    </row>
    <row r="1384" spans="2:12" ht="18.95" customHeight="1" x14ac:dyDescent="0.25">
      <c r="B1384" s="75"/>
      <c r="C1384" s="75"/>
      <c r="D1384" s="75"/>
      <c r="E1384" s="57"/>
      <c r="F1384" s="57"/>
      <c r="G1384" s="57"/>
      <c r="H1384" s="57"/>
      <c r="I1384" s="57"/>
      <c r="J1384" s="57"/>
      <c r="K1384" s="57"/>
      <c r="L1384" s="57"/>
    </row>
    <row r="1385" spans="2:12" ht="18.95" customHeight="1" x14ac:dyDescent="0.25">
      <c r="B1385" s="75"/>
      <c r="C1385" s="75"/>
      <c r="D1385" s="75"/>
      <c r="E1385" s="57"/>
      <c r="F1385" s="57"/>
      <c r="G1385" s="57"/>
      <c r="H1385" s="57"/>
      <c r="I1385" s="57"/>
      <c r="J1385" s="57"/>
      <c r="K1385" s="57"/>
      <c r="L1385" s="57"/>
    </row>
    <row r="1386" spans="2:12" ht="18.95" customHeight="1" x14ac:dyDescent="0.25">
      <c r="B1386" s="75"/>
      <c r="C1386" s="75"/>
      <c r="D1386" s="75"/>
      <c r="E1386" s="57"/>
      <c r="F1386" s="57"/>
      <c r="G1386" s="57"/>
      <c r="H1386" s="57"/>
      <c r="I1386" s="57"/>
      <c r="J1386" s="57"/>
      <c r="K1386" s="57"/>
      <c r="L1386" s="57"/>
    </row>
    <row r="1387" spans="2:12" ht="18.95" customHeight="1" x14ac:dyDescent="0.25">
      <c r="B1387" s="75"/>
      <c r="C1387" s="75"/>
      <c r="D1387" s="75"/>
      <c r="E1387" s="57"/>
      <c r="F1387" s="57"/>
      <c r="G1387" s="57"/>
      <c r="H1387" s="57"/>
      <c r="I1387" s="57"/>
      <c r="J1387" s="57"/>
      <c r="K1387" s="57"/>
      <c r="L1387" s="57"/>
    </row>
    <row r="1388" spans="2:12" ht="18.95" customHeight="1" x14ac:dyDescent="0.25">
      <c r="B1388" s="75"/>
      <c r="C1388" s="75"/>
      <c r="D1388" s="75"/>
      <c r="E1388" s="57"/>
      <c r="F1388" s="57"/>
      <c r="G1388" s="57"/>
      <c r="H1388" s="57"/>
      <c r="I1388" s="57"/>
      <c r="J1388" s="57"/>
      <c r="K1388" s="57"/>
      <c r="L1388" s="57"/>
    </row>
    <row r="1389" spans="2:12" ht="18.95" customHeight="1" x14ac:dyDescent="0.25">
      <c r="B1389" s="75"/>
      <c r="C1389" s="75"/>
      <c r="D1389" s="75"/>
      <c r="E1389" s="57"/>
      <c r="F1389" s="57"/>
      <c r="G1389" s="57"/>
      <c r="H1389" s="57"/>
      <c r="I1389" s="57"/>
      <c r="J1389" s="57"/>
      <c r="K1389" s="57"/>
      <c r="L1389" s="57"/>
    </row>
    <row r="1390" spans="2:12" ht="18.95" customHeight="1" x14ac:dyDescent="0.25">
      <c r="B1390" s="75"/>
      <c r="C1390" s="75"/>
      <c r="D1390" s="75"/>
      <c r="E1390" s="57"/>
      <c r="F1390" s="57"/>
      <c r="G1390" s="57"/>
      <c r="H1390" s="57"/>
      <c r="I1390" s="57"/>
      <c r="J1390" s="57"/>
      <c r="K1390" s="57"/>
      <c r="L1390" s="57"/>
    </row>
    <row r="1391" spans="2:12" ht="18.95" customHeight="1" x14ac:dyDescent="0.25">
      <c r="B1391" s="75"/>
      <c r="C1391" s="75"/>
      <c r="D1391" s="75"/>
      <c r="E1391" s="57"/>
      <c r="F1391" s="57"/>
      <c r="G1391" s="57"/>
      <c r="H1391" s="57"/>
      <c r="I1391" s="57"/>
      <c r="J1391" s="57"/>
      <c r="K1391" s="57"/>
      <c r="L1391" s="57"/>
    </row>
    <row r="1392" spans="2:12" ht="18.95" customHeight="1" x14ac:dyDescent="0.25">
      <c r="B1392" s="75"/>
      <c r="C1392" s="75"/>
      <c r="D1392" s="75"/>
      <c r="E1392" s="57"/>
      <c r="F1392" s="57"/>
      <c r="G1392" s="57"/>
      <c r="H1392" s="57"/>
      <c r="I1392" s="57"/>
      <c r="J1392" s="57"/>
      <c r="K1392" s="57"/>
      <c r="L1392" s="57"/>
    </row>
    <row r="1393" spans="2:12" ht="18.95" customHeight="1" x14ac:dyDescent="0.25">
      <c r="B1393" s="75"/>
      <c r="C1393" s="75"/>
      <c r="D1393" s="75"/>
      <c r="E1393" s="57"/>
      <c r="F1393" s="57"/>
      <c r="G1393" s="57"/>
      <c r="H1393" s="57"/>
      <c r="I1393" s="57"/>
      <c r="J1393" s="57"/>
      <c r="K1393" s="57"/>
      <c r="L1393" s="57"/>
    </row>
    <row r="1394" spans="2:12" ht="18.95" customHeight="1" x14ac:dyDescent="0.25">
      <c r="B1394" s="75"/>
      <c r="C1394" s="75"/>
      <c r="D1394" s="75"/>
      <c r="E1394" s="57"/>
      <c r="F1394" s="57"/>
      <c r="G1394" s="57"/>
      <c r="H1394" s="57"/>
      <c r="I1394" s="57"/>
      <c r="J1394" s="57"/>
      <c r="K1394" s="57"/>
      <c r="L1394" s="57"/>
    </row>
    <row r="1395" spans="2:12" ht="18.95" customHeight="1" x14ac:dyDescent="0.25">
      <c r="B1395" s="75"/>
      <c r="C1395" s="75"/>
      <c r="D1395" s="75"/>
      <c r="E1395" s="57"/>
      <c r="F1395" s="57"/>
      <c r="G1395" s="57"/>
      <c r="H1395" s="57"/>
      <c r="I1395" s="57"/>
      <c r="J1395" s="57"/>
      <c r="K1395" s="57"/>
      <c r="L1395" s="57"/>
    </row>
    <row r="1396" spans="2:12" ht="18.95" customHeight="1" x14ac:dyDescent="0.25">
      <c r="B1396" s="75"/>
      <c r="C1396" s="75"/>
      <c r="D1396" s="75"/>
      <c r="E1396" s="57"/>
      <c r="F1396" s="57"/>
      <c r="G1396" s="57"/>
      <c r="H1396" s="57"/>
      <c r="I1396" s="57"/>
      <c r="J1396" s="57"/>
      <c r="K1396" s="57"/>
      <c r="L1396" s="57"/>
    </row>
    <row r="1397" spans="2:12" ht="18.95" customHeight="1" x14ac:dyDescent="0.25">
      <c r="B1397" s="75"/>
      <c r="C1397" s="75"/>
      <c r="D1397" s="75"/>
      <c r="E1397" s="57"/>
      <c r="F1397" s="57"/>
      <c r="G1397" s="57"/>
      <c r="H1397" s="57"/>
      <c r="I1397" s="57"/>
      <c r="J1397" s="57"/>
      <c r="K1397" s="57"/>
      <c r="L1397" s="57"/>
    </row>
    <row r="1398" spans="2:12" ht="18.95" customHeight="1" x14ac:dyDescent="0.25">
      <c r="B1398" s="75"/>
      <c r="C1398" s="75"/>
      <c r="D1398" s="75"/>
      <c r="E1398" s="57"/>
      <c r="F1398" s="57"/>
      <c r="G1398" s="57"/>
      <c r="H1398" s="57"/>
      <c r="I1398" s="57"/>
      <c r="J1398" s="57"/>
      <c r="K1398" s="57"/>
      <c r="L1398" s="57"/>
    </row>
    <row r="1399" spans="2:12" ht="18.95" customHeight="1" x14ac:dyDescent="0.25">
      <c r="B1399" s="75"/>
      <c r="C1399" s="75"/>
      <c r="D1399" s="75"/>
      <c r="E1399" s="57"/>
      <c r="F1399" s="57"/>
      <c r="G1399" s="57"/>
      <c r="H1399" s="57"/>
      <c r="I1399" s="57"/>
      <c r="J1399" s="57"/>
      <c r="K1399" s="57"/>
      <c r="L1399" s="57"/>
    </row>
    <row r="1400" spans="2:12" ht="18.95" customHeight="1" x14ac:dyDescent="0.25">
      <c r="B1400" s="75"/>
      <c r="C1400" s="75"/>
      <c r="D1400" s="75"/>
      <c r="E1400" s="57"/>
      <c r="F1400" s="57"/>
      <c r="G1400" s="57"/>
      <c r="H1400" s="57"/>
      <c r="I1400" s="57"/>
      <c r="J1400" s="57"/>
      <c r="K1400" s="57"/>
      <c r="L1400" s="57"/>
    </row>
    <row r="1401" spans="2:12" ht="18.95" customHeight="1" x14ac:dyDescent="0.25">
      <c r="B1401" s="75"/>
      <c r="C1401" s="75"/>
      <c r="D1401" s="75"/>
      <c r="E1401" s="57"/>
      <c r="F1401" s="57"/>
      <c r="G1401" s="57"/>
      <c r="H1401" s="57"/>
      <c r="I1401" s="57"/>
      <c r="J1401" s="57"/>
      <c r="K1401" s="57"/>
      <c r="L1401" s="57"/>
    </row>
    <row r="1402" spans="2:12" ht="18.95" customHeight="1" x14ac:dyDescent="0.25">
      <c r="B1402" s="75"/>
      <c r="C1402" s="75"/>
      <c r="D1402" s="75"/>
      <c r="E1402" s="57"/>
      <c r="F1402" s="57"/>
      <c r="G1402" s="57"/>
      <c r="H1402" s="57"/>
      <c r="I1402" s="57"/>
      <c r="J1402" s="57"/>
      <c r="K1402" s="57"/>
      <c r="L1402" s="57"/>
    </row>
    <row r="1403" spans="2:12" ht="18.95" customHeight="1" x14ac:dyDescent="0.25">
      <c r="B1403" s="75"/>
      <c r="C1403" s="75"/>
      <c r="D1403" s="75"/>
      <c r="E1403" s="57"/>
      <c r="F1403" s="57"/>
      <c r="G1403" s="57"/>
      <c r="H1403" s="57"/>
      <c r="I1403" s="57"/>
      <c r="J1403" s="57"/>
      <c r="K1403" s="57"/>
      <c r="L1403" s="57"/>
    </row>
    <row r="1404" spans="2:12" ht="18.95" customHeight="1" x14ac:dyDescent="0.25">
      <c r="B1404" s="75"/>
      <c r="C1404" s="75"/>
      <c r="D1404" s="75"/>
      <c r="E1404" s="57"/>
      <c r="F1404" s="57"/>
      <c r="G1404" s="57"/>
      <c r="H1404" s="57"/>
      <c r="I1404" s="57"/>
      <c r="J1404" s="57"/>
      <c r="K1404" s="57"/>
      <c r="L1404" s="57"/>
    </row>
    <row r="1405" spans="2:12" ht="18.95" customHeight="1" x14ac:dyDescent="0.25">
      <c r="B1405" s="75"/>
      <c r="C1405" s="75"/>
      <c r="D1405" s="75"/>
      <c r="E1405" s="57"/>
      <c r="F1405" s="57"/>
      <c r="G1405" s="57"/>
      <c r="H1405" s="57"/>
      <c r="I1405" s="57"/>
      <c r="J1405" s="57"/>
      <c r="K1405" s="57"/>
      <c r="L1405" s="57"/>
    </row>
    <row r="1406" spans="2:12" ht="18.95" customHeight="1" x14ac:dyDescent="0.25">
      <c r="B1406" s="75"/>
      <c r="C1406" s="75"/>
      <c r="D1406" s="75"/>
      <c r="E1406" s="57"/>
      <c r="F1406" s="57"/>
      <c r="G1406" s="57"/>
      <c r="H1406" s="57"/>
      <c r="I1406" s="57"/>
      <c r="J1406" s="57"/>
      <c r="K1406" s="57"/>
      <c r="L1406" s="57"/>
    </row>
    <row r="1407" spans="2:12" ht="18.95" customHeight="1" x14ac:dyDescent="0.25">
      <c r="B1407" s="75"/>
      <c r="C1407" s="75"/>
      <c r="D1407" s="75"/>
      <c r="E1407" s="57"/>
      <c r="F1407" s="57"/>
      <c r="G1407" s="57"/>
      <c r="H1407" s="57"/>
      <c r="I1407" s="57"/>
      <c r="J1407" s="57"/>
      <c r="K1407" s="57"/>
      <c r="L1407" s="57"/>
    </row>
    <row r="1408" spans="2:12" ht="18.95" customHeight="1" x14ac:dyDescent="0.25">
      <c r="B1408" s="75"/>
      <c r="C1408" s="75"/>
      <c r="D1408" s="75"/>
      <c r="E1408" s="57"/>
      <c r="F1408" s="57"/>
      <c r="G1408" s="57"/>
      <c r="H1408" s="57"/>
      <c r="I1408" s="57"/>
      <c r="J1408" s="57"/>
      <c r="K1408" s="57"/>
      <c r="L1408" s="57"/>
    </row>
    <row r="1409" spans="2:12" ht="18.95" customHeight="1" x14ac:dyDescent="0.25">
      <c r="B1409" s="75"/>
      <c r="C1409" s="75"/>
      <c r="D1409" s="75"/>
      <c r="E1409" s="57"/>
      <c r="F1409" s="57"/>
      <c r="G1409" s="57"/>
      <c r="H1409" s="57"/>
      <c r="I1409" s="57"/>
      <c r="J1409" s="57"/>
      <c r="K1409" s="57"/>
      <c r="L1409" s="57"/>
    </row>
    <row r="1410" spans="2:12" ht="18.95" customHeight="1" x14ac:dyDescent="0.25">
      <c r="B1410" s="75"/>
      <c r="C1410" s="75"/>
      <c r="D1410" s="75"/>
      <c r="E1410" s="57"/>
      <c r="F1410" s="57"/>
      <c r="G1410" s="57"/>
      <c r="H1410" s="57"/>
      <c r="I1410" s="57"/>
      <c r="J1410" s="57"/>
      <c r="K1410" s="57"/>
      <c r="L1410" s="57"/>
    </row>
    <row r="1411" spans="2:12" ht="18.95" customHeight="1" x14ac:dyDescent="0.25">
      <c r="B1411" s="75"/>
      <c r="C1411" s="75"/>
      <c r="D1411" s="75"/>
      <c r="E1411" s="57"/>
      <c r="F1411" s="57"/>
      <c r="G1411" s="57"/>
      <c r="H1411" s="57"/>
      <c r="I1411" s="57"/>
      <c r="J1411" s="57"/>
      <c r="K1411" s="57"/>
      <c r="L1411" s="57"/>
    </row>
    <row r="1412" spans="2:12" ht="18.95" customHeight="1" x14ac:dyDescent="0.25">
      <c r="B1412" s="75"/>
      <c r="C1412" s="75"/>
      <c r="D1412" s="75"/>
      <c r="E1412" s="57"/>
      <c r="F1412" s="57"/>
      <c r="G1412" s="57"/>
      <c r="H1412" s="57"/>
      <c r="I1412" s="57"/>
      <c r="J1412" s="57"/>
      <c r="K1412" s="57"/>
      <c r="L1412" s="57"/>
    </row>
    <row r="1413" spans="2:12" ht="18.95" customHeight="1" x14ac:dyDescent="0.25">
      <c r="B1413" s="75"/>
      <c r="C1413" s="75"/>
      <c r="D1413" s="75"/>
      <c r="E1413" s="57"/>
      <c r="F1413" s="57"/>
      <c r="G1413" s="57"/>
      <c r="H1413" s="57"/>
      <c r="I1413" s="57"/>
      <c r="J1413" s="57"/>
      <c r="K1413" s="57"/>
      <c r="L1413" s="57"/>
    </row>
    <row r="1414" spans="2:12" ht="18.95" customHeight="1" x14ac:dyDescent="0.25">
      <c r="B1414" s="75"/>
      <c r="C1414" s="75"/>
      <c r="D1414" s="75"/>
      <c r="E1414" s="57"/>
      <c r="F1414" s="57"/>
      <c r="G1414" s="57"/>
      <c r="H1414" s="57"/>
      <c r="I1414" s="57"/>
      <c r="J1414" s="57"/>
      <c r="K1414" s="57"/>
      <c r="L1414" s="57"/>
    </row>
    <row r="1415" spans="2:12" ht="18.95" customHeight="1" x14ac:dyDescent="0.25">
      <c r="B1415" s="75"/>
      <c r="C1415" s="75"/>
      <c r="D1415" s="75"/>
      <c r="E1415" s="57"/>
      <c r="F1415" s="57"/>
      <c r="G1415" s="57"/>
      <c r="H1415" s="57"/>
      <c r="I1415" s="57"/>
      <c r="J1415" s="57"/>
      <c r="K1415" s="57"/>
      <c r="L1415" s="57"/>
    </row>
    <row r="1416" spans="2:12" ht="18.95" customHeight="1" x14ac:dyDescent="0.25">
      <c r="B1416" s="75"/>
      <c r="C1416" s="75"/>
      <c r="D1416" s="75"/>
      <c r="E1416" s="57"/>
      <c r="F1416" s="57"/>
      <c r="G1416" s="57"/>
      <c r="H1416" s="57"/>
      <c r="I1416" s="57"/>
      <c r="J1416" s="57"/>
      <c r="K1416" s="57"/>
      <c r="L1416" s="57"/>
    </row>
    <row r="1417" spans="2:12" ht="18.95" customHeight="1" x14ac:dyDescent="0.25">
      <c r="B1417" s="75"/>
      <c r="C1417" s="75"/>
      <c r="D1417" s="75"/>
      <c r="E1417" s="57"/>
      <c r="F1417" s="57"/>
      <c r="G1417" s="57"/>
      <c r="H1417" s="57"/>
      <c r="I1417" s="57"/>
      <c r="J1417" s="57"/>
      <c r="K1417" s="57"/>
      <c r="L1417" s="57"/>
    </row>
    <row r="1418" spans="2:12" ht="18.95" customHeight="1" x14ac:dyDescent="0.25">
      <c r="B1418" s="75"/>
      <c r="C1418" s="75"/>
      <c r="D1418" s="75"/>
      <c r="E1418" s="57"/>
      <c r="F1418" s="57"/>
      <c r="G1418" s="57"/>
      <c r="H1418" s="57"/>
      <c r="I1418" s="57"/>
      <c r="J1418" s="57"/>
      <c r="K1418" s="57"/>
      <c r="L1418" s="57"/>
    </row>
    <row r="1419" spans="2:12" ht="18.95" customHeight="1" x14ac:dyDescent="0.25">
      <c r="B1419" s="75"/>
      <c r="C1419" s="75"/>
      <c r="D1419" s="75"/>
      <c r="E1419" s="57"/>
      <c r="F1419" s="57"/>
      <c r="G1419" s="57"/>
      <c r="H1419" s="57"/>
      <c r="I1419" s="57"/>
      <c r="J1419" s="57"/>
      <c r="K1419" s="57"/>
      <c r="L1419" s="57"/>
    </row>
    <row r="1420" spans="2:12" ht="18.95" customHeight="1" x14ac:dyDescent="0.25">
      <c r="B1420" s="75"/>
      <c r="C1420" s="75"/>
      <c r="D1420" s="75"/>
      <c r="E1420" s="57"/>
      <c r="F1420" s="57"/>
      <c r="G1420" s="57"/>
      <c r="H1420" s="57"/>
      <c r="I1420" s="57"/>
      <c r="J1420" s="57"/>
      <c r="K1420" s="57"/>
      <c r="L1420" s="57"/>
    </row>
    <row r="1421" spans="2:12" ht="18.95" customHeight="1" x14ac:dyDescent="0.25">
      <c r="B1421" s="75"/>
      <c r="C1421" s="75"/>
      <c r="D1421" s="75"/>
      <c r="E1421" s="57"/>
      <c r="F1421" s="57"/>
      <c r="G1421" s="57"/>
      <c r="H1421" s="57"/>
      <c r="I1421" s="57"/>
      <c r="J1421" s="57"/>
      <c r="K1421" s="57"/>
      <c r="L1421" s="57"/>
    </row>
    <row r="1422" spans="2:12" ht="18.95" customHeight="1" x14ac:dyDescent="0.25">
      <c r="B1422" s="75"/>
      <c r="C1422" s="75"/>
      <c r="D1422" s="75"/>
      <c r="E1422" s="57"/>
      <c r="F1422" s="57"/>
      <c r="G1422" s="57"/>
      <c r="H1422" s="57"/>
      <c r="I1422" s="57"/>
      <c r="J1422" s="57"/>
      <c r="K1422" s="57"/>
      <c r="L1422" s="57"/>
    </row>
    <row r="1423" spans="2:12" ht="18.95" customHeight="1" x14ac:dyDescent="0.25">
      <c r="B1423" s="75"/>
      <c r="C1423" s="75"/>
      <c r="D1423" s="75"/>
      <c r="E1423" s="57"/>
      <c r="F1423" s="57"/>
      <c r="G1423" s="57"/>
      <c r="H1423" s="57"/>
      <c r="I1423" s="57"/>
      <c r="J1423" s="57"/>
      <c r="K1423" s="57"/>
      <c r="L1423" s="57"/>
    </row>
    <row r="1424" spans="2:12" ht="18.95" customHeight="1" x14ac:dyDescent="0.25">
      <c r="B1424" s="75"/>
      <c r="C1424" s="75"/>
      <c r="D1424" s="75"/>
      <c r="E1424" s="57"/>
      <c r="F1424" s="57"/>
      <c r="G1424" s="57"/>
      <c r="H1424" s="57"/>
      <c r="I1424" s="57"/>
      <c r="J1424" s="57"/>
      <c r="K1424" s="57"/>
      <c r="L1424" s="57"/>
    </row>
    <row r="1425" spans="2:12" ht="18.95" customHeight="1" x14ac:dyDescent="0.25">
      <c r="B1425" s="75"/>
      <c r="C1425" s="75"/>
      <c r="D1425" s="75"/>
      <c r="E1425" s="57"/>
      <c r="F1425" s="57"/>
      <c r="G1425" s="57"/>
      <c r="H1425" s="57"/>
      <c r="I1425" s="57"/>
      <c r="J1425" s="57"/>
      <c r="K1425" s="57"/>
      <c r="L1425" s="57"/>
    </row>
    <row r="1426" spans="2:12" ht="18.95" customHeight="1" x14ac:dyDescent="0.25">
      <c r="B1426" s="75"/>
      <c r="C1426" s="75"/>
      <c r="D1426" s="75"/>
      <c r="E1426" s="57"/>
      <c r="F1426" s="57"/>
      <c r="G1426" s="57"/>
      <c r="H1426" s="57"/>
      <c r="I1426" s="57"/>
      <c r="J1426" s="57"/>
      <c r="K1426" s="57"/>
      <c r="L1426" s="57"/>
    </row>
    <row r="1427" spans="2:12" ht="18.95" customHeight="1" x14ac:dyDescent="0.25">
      <c r="B1427" s="75"/>
      <c r="C1427" s="75"/>
      <c r="D1427" s="75"/>
      <c r="E1427" s="57"/>
      <c r="F1427" s="57"/>
      <c r="G1427" s="57"/>
      <c r="H1427" s="57"/>
      <c r="I1427" s="57"/>
      <c r="J1427" s="57"/>
      <c r="K1427" s="57"/>
      <c r="L1427" s="57"/>
    </row>
    <row r="1428" spans="2:12" ht="18.95" customHeight="1" x14ac:dyDescent="0.25">
      <c r="B1428" s="75"/>
      <c r="C1428" s="75"/>
      <c r="D1428" s="75"/>
      <c r="E1428" s="57"/>
      <c r="F1428" s="57"/>
      <c r="G1428" s="57"/>
      <c r="H1428" s="57"/>
      <c r="I1428" s="57"/>
      <c r="J1428" s="57"/>
      <c r="K1428" s="57"/>
      <c r="L1428" s="57"/>
    </row>
    <row r="1429" spans="2:12" ht="18.95" customHeight="1" x14ac:dyDescent="0.25">
      <c r="B1429" s="75"/>
      <c r="C1429" s="75"/>
      <c r="D1429" s="75"/>
      <c r="E1429" s="57"/>
      <c r="F1429" s="57"/>
      <c r="G1429" s="57"/>
      <c r="H1429" s="57"/>
      <c r="I1429" s="57"/>
      <c r="J1429" s="57"/>
      <c r="K1429" s="57"/>
      <c r="L1429" s="57"/>
    </row>
    <row r="1430" spans="2:12" ht="18.95" customHeight="1" x14ac:dyDescent="0.25">
      <c r="B1430" s="75"/>
      <c r="C1430" s="75"/>
      <c r="D1430" s="75"/>
      <c r="E1430" s="57"/>
      <c r="F1430" s="57"/>
      <c r="G1430" s="57"/>
      <c r="H1430" s="57"/>
      <c r="I1430" s="57"/>
      <c r="J1430" s="57"/>
      <c r="K1430" s="57"/>
      <c r="L1430" s="57"/>
    </row>
    <row r="1431" spans="2:12" ht="18.95" customHeight="1" x14ac:dyDescent="0.25">
      <c r="B1431" s="75"/>
      <c r="C1431" s="75"/>
      <c r="D1431" s="75"/>
      <c r="E1431" s="57"/>
      <c r="F1431" s="57"/>
      <c r="G1431" s="57"/>
      <c r="H1431" s="57"/>
      <c r="I1431" s="57"/>
      <c r="J1431" s="57"/>
      <c r="K1431" s="57"/>
      <c r="L1431" s="57"/>
    </row>
    <row r="1432" spans="2:12" ht="18.95" customHeight="1" x14ac:dyDescent="0.25">
      <c r="B1432" s="75"/>
      <c r="C1432" s="75"/>
      <c r="D1432" s="75"/>
      <c r="E1432" s="57"/>
      <c r="F1432" s="57"/>
      <c r="G1432" s="57"/>
      <c r="H1432" s="57"/>
      <c r="I1432" s="57"/>
      <c r="J1432" s="57"/>
      <c r="K1432" s="57"/>
      <c r="L1432" s="57"/>
    </row>
    <row r="1433" spans="2:12" ht="18.95" customHeight="1" x14ac:dyDescent="0.25">
      <c r="B1433" s="75"/>
      <c r="C1433" s="75"/>
      <c r="D1433" s="75"/>
      <c r="E1433" s="57"/>
      <c r="F1433" s="57"/>
      <c r="G1433" s="57"/>
      <c r="H1433" s="57"/>
      <c r="I1433" s="57"/>
      <c r="J1433" s="57"/>
      <c r="K1433" s="57"/>
      <c r="L1433" s="57"/>
    </row>
    <row r="1434" spans="2:12" ht="18.95" customHeight="1" x14ac:dyDescent="0.25">
      <c r="B1434" s="75"/>
      <c r="C1434" s="75"/>
      <c r="D1434" s="75"/>
      <c r="E1434" s="57"/>
      <c r="F1434" s="57"/>
      <c r="G1434" s="57"/>
      <c r="H1434" s="57"/>
      <c r="I1434" s="57"/>
      <c r="J1434" s="57"/>
      <c r="K1434" s="57"/>
      <c r="L1434" s="57"/>
    </row>
    <row r="1435" spans="2:12" ht="18.95" customHeight="1" x14ac:dyDescent="0.25">
      <c r="B1435" s="75"/>
      <c r="C1435" s="75"/>
      <c r="D1435" s="75"/>
      <c r="E1435" s="57"/>
      <c r="F1435" s="57"/>
      <c r="G1435" s="57"/>
      <c r="H1435" s="57"/>
      <c r="I1435" s="57"/>
      <c r="J1435" s="57"/>
      <c r="K1435" s="57"/>
      <c r="L1435" s="57"/>
    </row>
    <row r="1436" spans="2:12" ht="18.95" customHeight="1" x14ac:dyDescent="0.25">
      <c r="B1436" s="75"/>
      <c r="C1436" s="75"/>
      <c r="D1436" s="75"/>
      <c r="E1436" s="57"/>
      <c r="F1436" s="57"/>
      <c r="G1436" s="57"/>
      <c r="H1436" s="57"/>
      <c r="I1436" s="57"/>
      <c r="J1436" s="57"/>
      <c r="K1436" s="57"/>
      <c r="L1436" s="57"/>
    </row>
    <row r="1437" spans="2:12" ht="18.95" customHeight="1" x14ac:dyDescent="0.25">
      <c r="B1437" s="75"/>
      <c r="C1437" s="75"/>
      <c r="D1437" s="75"/>
      <c r="E1437" s="57"/>
      <c r="F1437" s="57"/>
      <c r="G1437" s="57"/>
      <c r="H1437" s="57"/>
      <c r="I1437" s="57"/>
      <c r="J1437" s="57"/>
      <c r="K1437" s="57"/>
      <c r="L1437" s="57"/>
    </row>
    <row r="1438" spans="2:12" ht="18.95" customHeight="1" x14ac:dyDescent="0.25">
      <c r="B1438" s="75"/>
      <c r="C1438" s="75"/>
      <c r="D1438" s="75"/>
      <c r="E1438" s="57"/>
      <c r="F1438" s="57"/>
      <c r="G1438" s="57"/>
      <c r="H1438" s="57"/>
      <c r="I1438" s="57"/>
      <c r="J1438" s="57"/>
      <c r="K1438" s="57"/>
      <c r="L1438" s="57"/>
    </row>
    <row r="1439" spans="2:12" ht="18.95" customHeight="1" x14ac:dyDescent="0.25">
      <c r="B1439" s="75"/>
      <c r="C1439" s="75"/>
      <c r="D1439" s="75"/>
      <c r="E1439" s="57"/>
      <c r="F1439" s="57"/>
      <c r="G1439" s="57"/>
      <c r="H1439" s="57"/>
      <c r="I1439" s="57"/>
      <c r="J1439" s="57"/>
      <c r="K1439" s="57"/>
      <c r="L1439" s="57"/>
    </row>
    <row r="1440" spans="2:12" ht="18.95" customHeight="1" x14ac:dyDescent="0.25">
      <c r="B1440" s="75"/>
      <c r="C1440" s="75"/>
      <c r="D1440" s="75"/>
      <c r="E1440" s="57"/>
      <c r="F1440" s="57"/>
      <c r="G1440" s="57"/>
      <c r="H1440" s="57"/>
      <c r="I1440" s="57"/>
      <c r="J1440" s="57"/>
      <c r="K1440" s="57"/>
      <c r="L1440" s="57"/>
    </row>
    <row r="1441" spans="2:12" ht="18.95" customHeight="1" x14ac:dyDescent="0.25">
      <c r="B1441" s="75"/>
      <c r="C1441" s="75"/>
      <c r="D1441" s="75"/>
      <c r="E1441" s="57"/>
      <c r="F1441" s="57"/>
      <c r="G1441" s="57"/>
      <c r="H1441" s="57"/>
      <c r="I1441" s="57"/>
      <c r="J1441" s="57"/>
      <c r="K1441" s="57"/>
      <c r="L1441" s="57"/>
    </row>
    <row r="1442" spans="2:12" ht="18.95" customHeight="1" x14ac:dyDescent="0.25">
      <c r="B1442" s="75"/>
      <c r="C1442" s="75"/>
      <c r="D1442" s="75"/>
      <c r="E1442" s="57"/>
      <c r="F1442" s="57"/>
      <c r="G1442" s="57"/>
      <c r="H1442" s="57"/>
      <c r="I1442" s="57"/>
      <c r="J1442" s="57"/>
      <c r="K1442" s="57"/>
      <c r="L1442" s="57"/>
    </row>
    <row r="1443" spans="2:12" ht="18.95" customHeight="1" x14ac:dyDescent="0.25">
      <c r="B1443" s="75"/>
      <c r="C1443" s="75"/>
      <c r="D1443" s="75"/>
      <c r="E1443" s="57"/>
      <c r="F1443" s="57"/>
      <c r="G1443" s="57"/>
      <c r="H1443" s="57"/>
      <c r="I1443" s="57"/>
      <c r="J1443" s="57"/>
      <c r="K1443" s="57"/>
      <c r="L1443" s="57"/>
    </row>
    <row r="1444" spans="2:12" ht="18.95" customHeight="1" x14ac:dyDescent="0.25">
      <c r="B1444" s="75"/>
      <c r="C1444" s="75"/>
      <c r="D1444" s="75"/>
      <c r="E1444" s="57"/>
      <c r="F1444" s="57"/>
      <c r="G1444" s="57"/>
      <c r="H1444" s="57"/>
      <c r="I1444" s="57"/>
      <c r="J1444" s="57"/>
      <c r="K1444" s="57"/>
      <c r="L1444" s="57"/>
    </row>
    <row r="1445" spans="2:12" ht="18.95" customHeight="1" x14ac:dyDescent="0.25">
      <c r="B1445" s="75"/>
      <c r="C1445" s="75"/>
      <c r="D1445" s="75"/>
      <c r="E1445" s="57"/>
      <c r="F1445" s="57"/>
      <c r="G1445" s="57"/>
      <c r="H1445" s="57"/>
      <c r="I1445" s="57"/>
      <c r="J1445" s="57"/>
      <c r="K1445" s="57"/>
      <c r="L1445" s="57"/>
    </row>
    <row r="1446" spans="2:12" ht="18.95" customHeight="1" x14ac:dyDescent="0.25">
      <c r="B1446" s="75"/>
      <c r="C1446" s="75"/>
      <c r="D1446" s="75"/>
      <c r="E1446" s="57"/>
      <c r="F1446" s="57"/>
      <c r="G1446" s="57"/>
      <c r="H1446" s="57"/>
      <c r="I1446" s="57"/>
      <c r="J1446" s="57"/>
      <c r="K1446" s="57"/>
      <c r="L1446" s="57"/>
    </row>
    <row r="1447" spans="2:12" ht="18.95" customHeight="1" x14ac:dyDescent="0.25">
      <c r="B1447" s="75"/>
      <c r="C1447" s="75"/>
      <c r="D1447" s="75"/>
      <c r="E1447" s="57"/>
      <c r="F1447" s="57"/>
      <c r="G1447" s="57"/>
      <c r="H1447" s="57"/>
      <c r="I1447" s="57"/>
      <c r="J1447" s="57"/>
      <c r="K1447" s="57"/>
      <c r="L1447" s="57"/>
    </row>
    <row r="1448" spans="2:12" ht="18.95" customHeight="1" x14ac:dyDescent="0.25">
      <c r="B1448" s="75"/>
      <c r="C1448" s="75"/>
      <c r="D1448" s="75"/>
      <c r="E1448" s="57"/>
      <c r="F1448" s="57"/>
      <c r="G1448" s="57"/>
      <c r="H1448" s="57"/>
      <c r="I1448" s="57"/>
      <c r="J1448" s="57"/>
      <c r="K1448" s="57"/>
      <c r="L1448" s="57"/>
    </row>
    <row r="1449" spans="2:12" ht="18.95" customHeight="1" x14ac:dyDescent="0.25">
      <c r="B1449" s="75"/>
      <c r="C1449" s="75"/>
      <c r="D1449" s="75"/>
      <c r="E1449" s="57"/>
      <c r="F1449" s="57"/>
      <c r="G1449" s="57"/>
      <c r="H1449" s="57"/>
      <c r="I1449" s="57"/>
      <c r="J1449" s="57"/>
      <c r="K1449" s="57"/>
      <c r="L1449" s="57"/>
    </row>
    <row r="1450" spans="2:12" ht="18.95" customHeight="1" x14ac:dyDescent="0.25">
      <c r="B1450" s="75"/>
      <c r="C1450" s="75"/>
      <c r="D1450" s="75"/>
      <c r="E1450" s="57"/>
      <c r="F1450" s="57"/>
      <c r="G1450" s="57"/>
      <c r="H1450" s="57"/>
      <c r="I1450" s="57"/>
      <c r="J1450" s="57"/>
      <c r="K1450" s="57"/>
      <c r="L1450" s="57"/>
    </row>
    <row r="1451" spans="2:12" ht="18.95" customHeight="1" x14ac:dyDescent="0.25">
      <c r="B1451" s="75"/>
      <c r="C1451" s="75"/>
      <c r="D1451" s="75"/>
      <c r="E1451" s="57"/>
      <c r="F1451" s="57"/>
      <c r="G1451" s="57"/>
      <c r="H1451" s="57"/>
      <c r="I1451" s="57"/>
      <c r="J1451" s="57"/>
      <c r="K1451" s="57"/>
      <c r="L1451" s="57"/>
    </row>
    <row r="1452" spans="2:12" ht="18.95" customHeight="1" x14ac:dyDescent="0.25">
      <c r="B1452" s="75"/>
      <c r="C1452" s="75"/>
      <c r="D1452" s="75"/>
      <c r="E1452" s="57"/>
      <c r="F1452" s="57"/>
      <c r="G1452" s="57"/>
      <c r="H1452" s="57"/>
      <c r="I1452" s="57"/>
      <c r="J1452" s="57"/>
      <c r="K1452" s="57"/>
      <c r="L1452" s="57"/>
    </row>
    <row r="1453" spans="2:12" ht="18.95" customHeight="1" x14ac:dyDescent="0.25">
      <c r="B1453" s="75"/>
      <c r="C1453" s="75"/>
      <c r="D1453" s="75"/>
      <c r="E1453" s="57"/>
      <c r="F1453" s="57"/>
      <c r="G1453" s="57"/>
      <c r="H1453" s="57"/>
      <c r="I1453" s="57"/>
      <c r="J1453" s="57"/>
      <c r="K1453" s="57"/>
      <c r="L1453" s="57"/>
    </row>
    <row r="1454" spans="2:12" ht="18.95" customHeight="1" x14ac:dyDescent="0.25">
      <c r="B1454" s="75"/>
      <c r="C1454" s="75"/>
      <c r="D1454" s="75"/>
      <c r="E1454" s="57"/>
      <c r="F1454" s="57"/>
      <c r="G1454" s="57"/>
      <c r="H1454" s="57"/>
      <c r="I1454" s="57"/>
      <c r="J1454" s="57"/>
      <c r="K1454" s="57"/>
      <c r="L1454" s="57"/>
    </row>
    <row r="1455" spans="2:12" ht="18.95" customHeight="1" x14ac:dyDescent="0.25">
      <c r="B1455" s="75"/>
      <c r="C1455" s="75"/>
      <c r="D1455" s="75"/>
      <c r="E1455" s="57"/>
      <c r="F1455" s="57"/>
      <c r="G1455" s="57"/>
      <c r="H1455" s="57"/>
      <c r="I1455" s="57"/>
      <c r="J1455" s="57"/>
      <c r="K1455" s="57"/>
      <c r="L1455" s="57"/>
    </row>
    <row r="1456" spans="2:12" ht="18.95" customHeight="1" x14ac:dyDescent="0.25">
      <c r="B1456" s="75"/>
      <c r="C1456" s="75"/>
      <c r="D1456" s="75"/>
      <c r="E1456" s="57"/>
      <c r="F1456" s="57"/>
      <c r="G1456" s="57"/>
      <c r="H1456" s="57"/>
      <c r="I1456" s="57"/>
      <c r="J1456" s="57"/>
      <c r="K1456" s="57"/>
      <c r="L1456" s="57"/>
    </row>
    <row r="1457" spans="2:12" ht="18.95" customHeight="1" x14ac:dyDescent="0.25">
      <c r="B1457" s="75"/>
      <c r="C1457" s="75"/>
      <c r="D1457" s="75"/>
      <c r="E1457" s="57"/>
      <c r="F1457" s="57"/>
      <c r="G1457" s="57"/>
      <c r="H1457" s="57"/>
      <c r="I1457" s="57"/>
      <c r="J1457" s="57"/>
      <c r="K1457" s="57"/>
      <c r="L1457" s="57"/>
    </row>
    <row r="1458" spans="2:12" ht="18.95" customHeight="1" x14ac:dyDescent="0.25">
      <c r="B1458" s="75"/>
      <c r="C1458" s="75"/>
      <c r="D1458" s="75"/>
      <c r="E1458" s="57"/>
      <c r="F1458" s="57"/>
      <c r="G1458" s="57"/>
      <c r="H1458" s="57"/>
      <c r="I1458" s="57"/>
      <c r="J1458" s="57"/>
      <c r="K1458" s="57"/>
      <c r="L1458" s="57"/>
    </row>
    <row r="1459" spans="2:12" ht="18.95" customHeight="1" x14ac:dyDescent="0.25">
      <c r="B1459" s="75"/>
      <c r="C1459" s="75"/>
      <c r="D1459" s="75"/>
      <c r="E1459" s="57"/>
      <c r="F1459" s="57"/>
      <c r="G1459" s="57"/>
      <c r="H1459" s="57"/>
      <c r="I1459" s="57"/>
      <c r="J1459" s="57"/>
      <c r="K1459" s="57"/>
      <c r="L1459" s="57"/>
    </row>
    <row r="1460" spans="2:12" ht="18.95" customHeight="1" x14ac:dyDescent="0.25">
      <c r="B1460" s="75"/>
      <c r="C1460" s="75"/>
      <c r="D1460" s="75"/>
      <c r="E1460" s="57"/>
      <c r="F1460" s="57"/>
      <c r="G1460" s="57"/>
      <c r="H1460" s="57"/>
      <c r="I1460" s="57"/>
      <c r="J1460" s="57"/>
      <c r="K1460" s="57"/>
      <c r="L1460" s="57"/>
    </row>
    <row r="1461" spans="2:12" ht="18.95" customHeight="1" x14ac:dyDescent="0.25">
      <c r="B1461" s="75"/>
      <c r="C1461" s="75"/>
      <c r="D1461" s="75"/>
      <c r="E1461" s="57"/>
      <c r="F1461" s="57"/>
      <c r="G1461" s="57"/>
      <c r="H1461" s="57"/>
      <c r="I1461" s="57"/>
      <c r="J1461" s="57"/>
      <c r="K1461" s="57"/>
      <c r="L1461" s="57"/>
    </row>
    <row r="1462" spans="2:12" ht="18.95" customHeight="1" x14ac:dyDescent="0.25">
      <c r="B1462" s="75"/>
      <c r="C1462" s="75"/>
      <c r="D1462" s="75"/>
      <c r="E1462" s="57"/>
      <c r="F1462" s="57"/>
      <c r="G1462" s="57"/>
      <c r="H1462" s="57"/>
      <c r="I1462" s="57"/>
      <c r="J1462" s="57"/>
      <c r="K1462" s="57"/>
      <c r="L1462" s="57"/>
    </row>
    <row r="1463" spans="2:12" ht="18.95" customHeight="1" x14ac:dyDescent="0.25">
      <c r="B1463" s="75"/>
      <c r="C1463" s="75"/>
      <c r="D1463" s="75"/>
      <c r="E1463" s="57"/>
      <c r="F1463" s="57"/>
      <c r="G1463" s="57"/>
      <c r="H1463" s="57"/>
      <c r="I1463" s="57"/>
      <c r="J1463" s="57"/>
      <c r="K1463" s="57"/>
      <c r="L1463" s="57"/>
    </row>
    <row r="1464" spans="2:12" ht="18.95" customHeight="1" x14ac:dyDescent="0.25">
      <c r="B1464" s="75"/>
      <c r="C1464" s="75"/>
      <c r="D1464" s="75"/>
      <c r="E1464" s="57"/>
      <c r="F1464" s="57"/>
      <c r="G1464" s="57"/>
      <c r="H1464" s="57"/>
      <c r="I1464" s="57"/>
      <c r="J1464" s="57"/>
      <c r="K1464" s="57"/>
      <c r="L1464" s="57"/>
    </row>
    <row r="1465" spans="2:12" ht="18.95" customHeight="1" x14ac:dyDescent="0.25">
      <c r="B1465" s="75"/>
      <c r="C1465" s="75"/>
      <c r="D1465" s="75"/>
      <c r="E1465" s="57"/>
      <c r="F1465" s="57"/>
      <c r="G1465" s="57"/>
      <c r="H1465" s="57"/>
      <c r="I1465" s="57"/>
      <c r="J1465" s="57"/>
      <c r="K1465" s="57"/>
      <c r="L1465" s="57"/>
    </row>
    <row r="1466" spans="2:12" ht="18.95" customHeight="1" x14ac:dyDescent="0.25">
      <c r="B1466" s="75"/>
      <c r="C1466" s="75"/>
      <c r="D1466" s="75"/>
      <c r="E1466" s="57"/>
      <c r="F1466" s="57"/>
      <c r="G1466" s="57"/>
      <c r="H1466" s="57"/>
      <c r="I1466" s="57"/>
      <c r="J1466" s="57"/>
      <c r="K1466" s="57"/>
      <c r="L1466" s="57"/>
    </row>
    <row r="1467" spans="2:12" ht="18.95" customHeight="1" x14ac:dyDescent="0.25">
      <c r="B1467" s="75"/>
      <c r="C1467" s="75"/>
      <c r="D1467" s="75"/>
      <c r="E1467" s="57"/>
      <c r="F1467" s="57"/>
      <c r="G1467" s="57"/>
      <c r="H1467" s="57"/>
      <c r="I1467" s="57"/>
      <c r="J1467" s="57"/>
      <c r="K1467" s="57"/>
      <c r="L1467" s="57"/>
    </row>
    <row r="1468" spans="2:12" ht="18.95" customHeight="1" x14ac:dyDescent="0.25">
      <c r="B1468" s="75"/>
      <c r="C1468" s="75"/>
      <c r="D1468" s="75"/>
      <c r="E1468" s="57"/>
      <c r="F1468" s="57"/>
      <c r="G1468" s="57"/>
      <c r="H1468" s="57"/>
      <c r="I1468" s="57"/>
      <c r="J1468" s="57"/>
      <c r="K1468" s="57"/>
      <c r="L1468" s="57"/>
    </row>
    <row r="1469" spans="2:12" ht="18.95" customHeight="1" x14ac:dyDescent="0.25">
      <c r="B1469" s="75"/>
      <c r="C1469" s="75"/>
      <c r="D1469" s="75"/>
      <c r="E1469" s="57"/>
      <c r="F1469" s="57"/>
      <c r="G1469" s="57"/>
      <c r="H1469" s="57"/>
      <c r="I1469" s="57"/>
      <c r="J1469" s="57"/>
      <c r="K1469" s="57"/>
      <c r="L1469" s="57"/>
    </row>
    <row r="1470" spans="2:12" ht="18.95" customHeight="1" x14ac:dyDescent="0.25">
      <c r="B1470" s="75"/>
      <c r="C1470" s="75"/>
      <c r="D1470" s="75"/>
      <c r="E1470" s="57"/>
      <c r="F1470" s="57"/>
      <c r="G1470" s="57"/>
      <c r="H1470" s="57"/>
      <c r="I1470" s="57"/>
      <c r="J1470" s="57"/>
      <c r="K1470" s="57"/>
      <c r="L1470" s="57"/>
    </row>
    <row r="1471" spans="2:12" ht="18.95" customHeight="1" x14ac:dyDescent="0.25">
      <c r="B1471" s="75"/>
      <c r="C1471" s="75"/>
      <c r="D1471" s="75"/>
      <c r="E1471" s="57"/>
      <c r="F1471" s="57"/>
      <c r="G1471" s="57"/>
      <c r="H1471" s="57"/>
      <c r="I1471" s="57"/>
      <c r="J1471" s="57"/>
      <c r="K1471" s="57"/>
      <c r="L1471" s="57"/>
    </row>
    <row r="1472" spans="2:12" ht="18.95" customHeight="1" x14ac:dyDescent="0.25">
      <c r="B1472" s="75"/>
      <c r="C1472" s="75"/>
      <c r="D1472" s="75"/>
      <c r="E1472" s="57"/>
      <c r="F1472" s="57"/>
      <c r="G1472" s="57"/>
      <c r="H1472" s="57"/>
      <c r="I1472" s="57"/>
      <c r="J1472" s="57"/>
      <c r="K1472" s="57"/>
      <c r="L1472" s="57"/>
    </row>
    <row r="1473" spans="2:12" ht="18.95" customHeight="1" x14ac:dyDescent="0.25">
      <c r="B1473" s="75"/>
      <c r="C1473" s="75"/>
      <c r="D1473" s="75"/>
      <c r="E1473" s="57"/>
      <c r="F1473" s="57"/>
      <c r="G1473" s="57"/>
      <c r="H1473" s="57"/>
      <c r="I1473" s="57"/>
      <c r="J1473" s="57"/>
      <c r="K1473" s="57"/>
      <c r="L1473" s="57"/>
    </row>
    <row r="1474" spans="2:12" ht="18.95" customHeight="1" x14ac:dyDescent="0.25">
      <c r="B1474" s="75"/>
      <c r="C1474" s="75"/>
      <c r="D1474" s="75"/>
      <c r="E1474" s="57"/>
      <c r="F1474" s="57"/>
      <c r="G1474" s="57"/>
      <c r="H1474" s="57"/>
      <c r="I1474" s="57"/>
      <c r="J1474" s="57"/>
      <c r="K1474" s="57"/>
      <c r="L1474" s="57"/>
    </row>
    <row r="1475" spans="2:12" ht="18.95" customHeight="1" x14ac:dyDescent="0.25">
      <c r="B1475" s="75"/>
      <c r="C1475" s="75"/>
      <c r="D1475" s="75"/>
      <c r="E1475" s="57"/>
      <c r="F1475" s="57"/>
      <c r="G1475" s="57"/>
      <c r="H1475" s="57"/>
      <c r="I1475" s="57"/>
      <c r="J1475" s="57"/>
      <c r="K1475" s="57"/>
      <c r="L1475" s="57"/>
    </row>
    <row r="1476" spans="2:12" ht="18.95" customHeight="1" x14ac:dyDescent="0.25">
      <c r="B1476" s="75"/>
      <c r="C1476" s="75"/>
      <c r="D1476" s="75"/>
      <c r="E1476" s="57"/>
      <c r="F1476" s="57"/>
      <c r="G1476" s="57"/>
      <c r="H1476" s="57"/>
      <c r="I1476" s="57"/>
      <c r="J1476" s="57"/>
      <c r="K1476" s="57"/>
      <c r="L1476" s="57"/>
    </row>
    <row r="1477" spans="2:12" ht="18.95" customHeight="1" x14ac:dyDescent="0.25">
      <c r="B1477" s="75"/>
      <c r="C1477" s="75"/>
      <c r="D1477" s="75"/>
      <c r="E1477" s="57"/>
      <c r="F1477" s="57"/>
      <c r="G1477" s="57"/>
      <c r="H1477" s="57"/>
      <c r="I1477" s="57"/>
      <c r="J1477" s="57"/>
      <c r="K1477" s="57"/>
      <c r="L1477" s="57"/>
    </row>
    <row r="1478" spans="2:12" ht="18.95" customHeight="1" x14ac:dyDescent="0.25">
      <c r="B1478" s="75"/>
      <c r="C1478" s="75"/>
      <c r="D1478" s="75"/>
      <c r="E1478" s="57"/>
      <c r="F1478" s="57"/>
      <c r="G1478" s="57"/>
      <c r="H1478" s="57"/>
      <c r="I1478" s="57"/>
      <c r="J1478" s="57"/>
      <c r="K1478" s="57"/>
      <c r="L1478" s="57"/>
    </row>
    <row r="1479" spans="2:12" ht="18.95" customHeight="1" x14ac:dyDescent="0.25">
      <c r="B1479" s="75"/>
      <c r="C1479" s="75"/>
      <c r="D1479" s="75"/>
      <c r="E1479" s="57"/>
      <c r="F1479" s="57"/>
      <c r="G1479" s="57"/>
      <c r="H1479" s="57"/>
      <c r="I1479" s="57"/>
      <c r="J1479" s="57"/>
      <c r="K1479" s="57"/>
      <c r="L1479" s="57"/>
    </row>
    <row r="1480" spans="2:12" ht="18.95" customHeight="1" x14ac:dyDescent="0.25">
      <c r="B1480" s="75"/>
      <c r="C1480" s="75"/>
      <c r="D1480" s="75"/>
      <c r="E1480" s="57"/>
      <c r="F1480" s="57"/>
      <c r="G1480" s="57"/>
      <c r="H1480" s="57"/>
      <c r="I1480" s="57"/>
      <c r="J1480" s="57"/>
      <c r="K1480" s="57"/>
      <c r="L1480" s="57"/>
    </row>
    <row r="1481" spans="2:12" ht="18.95" customHeight="1" x14ac:dyDescent="0.25">
      <c r="B1481" s="75"/>
      <c r="C1481" s="75"/>
      <c r="D1481" s="75"/>
      <c r="E1481" s="57"/>
      <c r="F1481" s="57"/>
      <c r="G1481" s="57"/>
      <c r="H1481" s="57"/>
      <c r="I1481" s="57"/>
      <c r="J1481" s="57"/>
      <c r="K1481" s="57"/>
      <c r="L1481" s="57"/>
    </row>
    <row r="1482" spans="2:12" ht="18.95" customHeight="1" x14ac:dyDescent="0.25">
      <c r="B1482" s="75"/>
      <c r="C1482" s="75"/>
      <c r="D1482" s="75"/>
      <c r="E1482" s="57"/>
      <c r="F1482" s="57"/>
      <c r="G1482" s="57"/>
      <c r="H1482" s="57"/>
      <c r="I1482" s="57"/>
      <c r="J1482" s="57"/>
      <c r="K1482" s="57"/>
      <c r="L1482" s="57"/>
    </row>
    <row r="1483" spans="2:12" ht="18.95" customHeight="1" x14ac:dyDescent="0.25">
      <c r="B1483" s="75"/>
      <c r="C1483" s="75"/>
      <c r="D1483" s="75"/>
      <c r="E1483" s="57"/>
      <c r="F1483" s="57"/>
      <c r="G1483" s="57"/>
      <c r="H1483" s="57"/>
      <c r="I1483" s="57"/>
      <c r="J1483" s="57"/>
      <c r="K1483" s="57"/>
      <c r="L1483" s="57"/>
    </row>
    <row r="1484" spans="2:12" ht="18.95" customHeight="1" x14ac:dyDescent="0.25">
      <c r="B1484" s="75"/>
      <c r="C1484" s="75"/>
      <c r="D1484" s="75"/>
      <c r="E1484" s="57"/>
      <c r="F1484" s="57"/>
      <c r="G1484" s="57"/>
      <c r="H1484" s="57"/>
      <c r="I1484" s="57"/>
      <c r="J1484" s="57"/>
      <c r="K1484" s="57"/>
      <c r="L1484" s="57"/>
    </row>
    <row r="1485" spans="2:12" ht="18.95" customHeight="1" x14ac:dyDescent="0.25">
      <c r="B1485" s="75"/>
      <c r="C1485" s="75"/>
      <c r="D1485" s="75"/>
      <c r="E1485" s="57"/>
      <c r="F1485" s="57"/>
      <c r="G1485" s="57"/>
      <c r="H1485" s="57"/>
      <c r="I1485" s="57"/>
      <c r="J1485" s="57"/>
      <c r="K1485" s="57"/>
      <c r="L1485" s="57"/>
    </row>
    <row r="1486" spans="2:12" ht="18.95" customHeight="1" x14ac:dyDescent="0.25">
      <c r="B1486" s="75"/>
      <c r="C1486" s="75"/>
      <c r="D1486" s="75"/>
      <c r="E1486" s="57"/>
      <c r="F1486" s="57"/>
      <c r="G1486" s="57"/>
      <c r="H1486" s="57"/>
      <c r="I1486" s="57"/>
      <c r="J1486" s="57"/>
      <c r="K1486" s="57"/>
      <c r="L1486" s="57"/>
    </row>
    <row r="1487" spans="2:12" ht="18.95" customHeight="1" x14ac:dyDescent="0.25">
      <c r="B1487" s="75"/>
      <c r="C1487" s="75"/>
      <c r="D1487" s="75"/>
      <c r="E1487" s="57"/>
      <c r="F1487" s="57"/>
      <c r="G1487" s="57"/>
      <c r="H1487" s="57"/>
      <c r="I1487" s="57"/>
      <c r="J1487" s="57"/>
      <c r="K1487" s="57"/>
      <c r="L1487" s="57"/>
    </row>
    <row r="1488" spans="2:12" ht="18.95" customHeight="1" x14ac:dyDescent="0.25">
      <c r="B1488" s="75"/>
      <c r="C1488" s="75"/>
      <c r="D1488" s="75"/>
      <c r="E1488" s="57"/>
      <c r="F1488" s="57"/>
      <c r="G1488" s="57"/>
      <c r="H1488" s="57"/>
      <c r="I1488" s="57"/>
      <c r="J1488" s="57"/>
      <c r="K1488" s="57"/>
      <c r="L1488" s="57"/>
    </row>
    <row r="1489" spans="2:12" ht="18.95" customHeight="1" x14ac:dyDescent="0.25">
      <c r="B1489" s="75"/>
      <c r="C1489" s="75"/>
      <c r="D1489" s="75"/>
      <c r="E1489" s="57"/>
      <c r="F1489" s="57"/>
      <c r="G1489" s="57"/>
      <c r="H1489" s="57"/>
      <c r="I1489" s="57"/>
      <c r="J1489" s="57"/>
      <c r="K1489" s="57"/>
      <c r="L1489" s="57"/>
    </row>
    <row r="1490" spans="2:12" ht="18.95" customHeight="1" x14ac:dyDescent="0.25">
      <c r="B1490" s="75"/>
      <c r="C1490" s="75"/>
      <c r="D1490" s="75"/>
      <c r="E1490" s="57"/>
      <c r="F1490" s="57"/>
      <c r="G1490" s="57"/>
      <c r="H1490" s="57"/>
      <c r="I1490" s="57"/>
      <c r="J1490" s="57"/>
      <c r="K1490" s="57"/>
      <c r="L1490" s="57"/>
    </row>
    <row r="1491" spans="2:12" ht="18.95" customHeight="1" x14ac:dyDescent="0.25">
      <c r="B1491" s="75"/>
      <c r="C1491" s="75"/>
      <c r="D1491" s="75"/>
      <c r="E1491" s="57"/>
      <c r="F1491" s="57"/>
      <c r="G1491" s="57"/>
      <c r="H1491" s="57"/>
      <c r="I1491" s="57"/>
      <c r="J1491" s="57"/>
      <c r="K1491" s="57"/>
      <c r="L1491" s="57"/>
    </row>
    <row r="1492" spans="2:12" ht="18.95" customHeight="1" x14ac:dyDescent="0.25">
      <c r="B1492" s="75"/>
      <c r="C1492" s="75"/>
      <c r="D1492" s="75"/>
      <c r="E1492" s="57"/>
      <c r="F1492" s="57"/>
      <c r="G1492" s="57"/>
      <c r="H1492" s="57"/>
      <c r="I1492" s="57"/>
      <c r="J1492" s="57"/>
      <c r="K1492" s="57"/>
      <c r="L1492" s="57"/>
    </row>
    <row r="1493" spans="2:12" ht="18.95" customHeight="1" x14ac:dyDescent="0.25">
      <c r="B1493" s="75"/>
      <c r="C1493" s="75"/>
      <c r="D1493" s="75"/>
      <c r="E1493" s="57"/>
      <c r="F1493" s="57"/>
      <c r="G1493" s="57"/>
      <c r="H1493" s="57"/>
      <c r="I1493" s="57"/>
      <c r="J1493" s="57"/>
      <c r="K1493" s="57"/>
      <c r="L1493" s="57"/>
    </row>
    <row r="1494" spans="2:12" ht="18.95" customHeight="1" x14ac:dyDescent="0.25">
      <c r="B1494" s="75"/>
      <c r="C1494" s="75"/>
      <c r="D1494" s="75"/>
      <c r="E1494" s="57"/>
      <c r="F1494" s="57"/>
      <c r="G1494" s="57"/>
      <c r="H1494" s="57"/>
      <c r="I1494" s="57"/>
      <c r="J1494" s="57"/>
      <c r="K1494" s="57"/>
      <c r="L1494" s="57"/>
    </row>
    <row r="1495" spans="2:12" ht="18.95" customHeight="1" x14ac:dyDescent="0.25">
      <c r="B1495" s="75"/>
      <c r="C1495" s="75"/>
      <c r="D1495" s="75"/>
      <c r="E1495" s="57"/>
      <c r="F1495" s="57"/>
      <c r="G1495" s="57"/>
      <c r="H1495" s="57"/>
      <c r="I1495" s="57"/>
      <c r="J1495" s="57"/>
      <c r="K1495" s="57"/>
      <c r="L1495" s="57"/>
    </row>
    <row r="1496" spans="2:12" ht="18.95" customHeight="1" x14ac:dyDescent="0.25">
      <c r="B1496" s="75"/>
      <c r="C1496" s="75"/>
      <c r="D1496" s="75"/>
      <c r="E1496" s="57"/>
      <c r="F1496" s="57"/>
      <c r="G1496" s="57"/>
      <c r="H1496" s="57"/>
      <c r="I1496" s="57"/>
      <c r="J1496" s="57"/>
      <c r="K1496" s="57"/>
      <c r="L1496" s="57"/>
    </row>
    <row r="1497" spans="2:12" ht="18.95" customHeight="1" x14ac:dyDescent="0.25">
      <c r="B1497" s="75"/>
      <c r="C1497" s="75"/>
      <c r="D1497" s="75"/>
      <c r="E1497" s="57"/>
      <c r="F1497" s="57"/>
      <c r="G1497" s="57"/>
      <c r="H1497" s="57"/>
      <c r="I1497" s="57"/>
      <c r="J1497" s="57"/>
      <c r="K1497" s="57"/>
      <c r="L1497" s="57"/>
    </row>
    <row r="1498" spans="2:12" ht="18.95" customHeight="1" x14ac:dyDescent="0.25">
      <c r="B1498" s="75"/>
      <c r="C1498" s="75"/>
      <c r="D1498" s="75"/>
      <c r="E1498" s="57"/>
      <c r="F1498" s="57"/>
      <c r="G1498" s="57"/>
      <c r="H1498" s="57"/>
      <c r="I1498" s="57"/>
      <c r="J1498" s="57"/>
      <c r="K1498" s="57"/>
      <c r="L1498" s="57"/>
    </row>
    <row r="1499" spans="2:12" ht="18.95" customHeight="1" x14ac:dyDescent="0.25">
      <c r="B1499" s="75"/>
      <c r="C1499" s="75"/>
      <c r="D1499" s="75"/>
      <c r="E1499" s="57"/>
      <c r="F1499" s="57"/>
      <c r="G1499" s="57"/>
      <c r="H1499" s="57"/>
      <c r="I1499" s="57"/>
      <c r="J1499" s="57"/>
      <c r="K1499" s="57"/>
      <c r="L1499" s="57"/>
    </row>
    <row r="1500" spans="2:12" ht="18.95" customHeight="1" x14ac:dyDescent="0.25">
      <c r="B1500" s="75"/>
      <c r="C1500" s="75"/>
      <c r="D1500" s="75"/>
      <c r="E1500" s="57"/>
      <c r="F1500" s="57"/>
      <c r="G1500" s="57"/>
      <c r="H1500" s="57"/>
      <c r="I1500" s="57"/>
      <c r="J1500" s="57"/>
      <c r="K1500" s="57"/>
      <c r="L1500" s="57"/>
    </row>
    <row r="1501" spans="2:12" ht="18.95" customHeight="1" x14ac:dyDescent="0.25">
      <c r="B1501" s="75"/>
      <c r="C1501" s="75"/>
      <c r="D1501" s="75"/>
      <c r="E1501" s="57"/>
      <c r="F1501" s="57"/>
      <c r="G1501" s="57"/>
      <c r="H1501" s="57"/>
      <c r="I1501" s="57"/>
      <c r="J1501" s="57"/>
      <c r="K1501" s="57"/>
      <c r="L1501" s="57"/>
    </row>
    <row r="1502" spans="2:12" ht="18.95" customHeight="1" x14ac:dyDescent="0.25">
      <c r="B1502" s="75"/>
      <c r="C1502" s="75"/>
      <c r="D1502" s="75"/>
      <c r="E1502" s="57"/>
      <c r="F1502" s="57"/>
      <c r="G1502" s="57"/>
      <c r="H1502" s="57"/>
      <c r="I1502" s="57"/>
      <c r="J1502" s="57"/>
      <c r="K1502" s="57"/>
      <c r="L1502" s="57"/>
    </row>
    <row r="1503" spans="2:12" ht="18.95" customHeight="1" x14ac:dyDescent="0.25">
      <c r="B1503" s="75"/>
      <c r="C1503" s="75"/>
      <c r="D1503" s="75"/>
      <c r="E1503" s="57"/>
      <c r="F1503" s="57"/>
      <c r="G1503" s="57"/>
      <c r="H1503" s="57"/>
      <c r="I1503" s="57"/>
      <c r="J1503" s="57"/>
      <c r="K1503" s="57"/>
      <c r="L1503" s="57"/>
    </row>
    <row r="1504" spans="2:12" ht="18.95" customHeight="1" x14ac:dyDescent="0.25">
      <c r="B1504" s="75"/>
      <c r="C1504" s="75"/>
      <c r="D1504" s="75"/>
      <c r="E1504" s="57"/>
      <c r="F1504" s="57"/>
      <c r="G1504" s="57"/>
      <c r="H1504" s="57"/>
      <c r="I1504" s="57"/>
      <c r="J1504" s="57"/>
      <c r="K1504" s="57"/>
      <c r="L1504" s="57"/>
    </row>
    <row r="1505" spans="2:12" ht="18.95" customHeight="1" x14ac:dyDescent="0.25">
      <c r="B1505" s="75"/>
      <c r="C1505" s="75"/>
      <c r="D1505" s="75"/>
      <c r="E1505" s="57"/>
      <c r="F1505" s="57"/>
      <c r="G1505" s="57"/>
      <c r="H1505" s="57"/>
      <c r="I1505" s="57"/>
      <c r="J1505" s="57"/>
      <c r="K1505" s="57"/>
      <c r="L1505" s="57"/>
    </row>
    <row r="1506" spans="2:12" ht="18.95" customHeight="1" x14ac:dyDescent="0.25">
      <c r="B1506" s="75"/>
      <c r="C1506" s="75"/>
      <c r="D1506" s="75"/>
      <c r="E1506" s="57"/>
      <c r="F1506" s="57"/>
      <c r="G1506" s="57"/>
      <c r="H1506" s="57"/>
      <c r="I1506" s="57"/>
      <c r="J1506" s="57"/>
      <c r="K1506" s="57"/>
      <c r="L1506" s="57"/>
    </row>
    <row r="1507" spans="2:12" ht="18.95" customHeight="1" x14ac:dyDescent="0.25">
      <c r="B1507" s="75"/>
      <c r="C1507" s="75"/>
      <c r="D1507" s="75"/>
      <c r="E1507" s="57"/>
      <c r="F1507" s="57"/>
      <c r="G1507" s="57"/>
      <c r="H1507" s="57"/>
      <c r="I1507" s="57"/>
      <c r="J1507" s="57"/>
      <c r="K1507" s="57"/>
      <c r="L1507" s="57"/>
    </row>
    <row r="1508" spans="2:12" ht="18.95" customHeight="1" x14ac:dyDescent="0.25">
      <c r="B1508" s="75"/>
      <c r="C1508" s="75"/>
      <c r="D1508" s="75"/>
      <c r="E1508" s="57"/>
      <c r="F1508" s="57"/>
      <c r="G1508" s="57"/>
      <c r="H1508" s="57"/>
      <c r="I1508" s="57"/>
      <c r="J1508" s="57"/>
      <c r="K1508" s="57"/>
      <c r="L1508" s="57"/>
    </row>
    <row r="1509" spans="2:12" ht="18.95" customHeight="1" x14ac:dyDescent="0.25">
      <c r="B1509" s="75"/>
      <c r="C1509" s="75"/>
      <c r="D1509" s="75"/>
      <c r="E1509" s="57"/>
      <c r="F1509" s="57"/>
      <c r="G1509" s="57"/>
      <c r="H1509" s="57"/>
      <c r="I1509" s="57"/>
      <c r="J1509" s="57"/>
      <c r="K1509" s="57"/>
      <c r="L1509" s="57"/>
    </row>
    <row r="1510" spans="2:12" ht="18.95" customHeight="1" x14ac:dyDescent="0.25">
      <c r="B1510" s="75"/>
      <c r="C1510" s="75"/>
      <c r="D1510" s="75"/>
      <c r="E1510" s="57"/>
      <c r="F1510" s="57"/>
      <c r="G1510" s="57"/>
      <c r="H1510" s="57"/>
      <c r="I1510" s="57"/>
      <c r="J1510" s="57"/>
      <c r="K1510" s="57"/>
      <c r="L1510" s="57"/>
    </row>
    <row r="1511" spans="2:12" ht="18.95" customHeight="1" x14ac:dyDescent="0.25">
      <c r="B1511" s="75"/>
      <c r="C1511" s="75"/>
      <c r="D1511" s="75"/>
      <c r="E1511" s="57"/>
      <c r="F1511" s="57"/>
      <c r="G1511" s="57"/>
      <c r="H1511" s="57"/>
      <c r="I1511" s="57"/>
      <c r="J1511" s="57"/>
      <c r="K1511" s="57"/>
      <c r="L1511" s="57"/>
    </row>
    <row r="1512" spans="2:12" ht="18.95" customHeight="1" x14ac:dyDescent="0.25">
      <c r="B1512" s="75"/>
      <c r="C1512" s="75"/>
      <c r="D1512" s="75"/>
      <c r="E1512" s="57"/>
      <c r="F1512" s="57"/>
      <c r="G1512" s="57"/>
      <c r="H1512" s="57"/>
      <c r="I1512" s="57"/>
      <c r="J1512" s="57"/>
      <c r="K1512" s="57"/>
      <c r="L1512" s="57"/>
    </row>
    <row r="1513" spans="2:12" ht="18.95" customHeight="1" x14ac:dyDescent="0.25">
      <c r="B1513" s="75"/>
      <c r="C1513" s="75"/>
      <c r="D1513" s="75"/>
      <c r="E1513" s="57"/>
      <c r="F1513" s="57"/>
      <c r="G1513" s="57"/>
      <c r="H1513" s="57"/>
      <c r="I1513" s="57"/>
      <c r="J1513" s="57"/>
      <c r="K1513" s="57"/>
      <c r="L1513" s="57"/>
    </row>
    <row r="1514" spans="2:12" ht="18.95" customHeight="1" x14ac:dyDescent="0.25">
      <c r="B1514" s="75"/>
      <c r="C1514" s="75"/>
      <c r="D1514" s="75"/>
      <c r="E1514" s="57"/>
      <c r="F1514" s="57"/>
      <c r="G1514" s="57"/>
      <c r="H1514" s="57"/>
      <c r="I1514" s="57"/>
      <c r="J1514" s="57"/>
      <c r="K1514" s="57"/>
      <c r="L1514" s="57"/>
    </row>
    <row r="1515" spans="2:12" ht="18.95" customHeight="1" x14ac:dyDescent="0.25">
      <c r="B1515" s="75"/>
      <c r="C1515" s="75"/>
      <c r="D1515" s="75"/>
      <c r="E1515" s="57"/>
      <c r="F1515" s="57"/>
      <c r="G1515" s="57"/>
      <c r="H1515" s="57"/>
      <c r="I1515" s="57"/>
      <c r="J1515" s="57"/>
      <c r="K1515" s="57"/>
      <c r="L1515" s="57"/>
    </row>
    <row r="1516" spans="2:12" ht="18.95" customHeight="1" x14ac:dyDescent="0.25">
      <c r="B1516" s="75"/>
      <c r="C1516" s="75"/>
      <c r="D1516" s="75"/>
      <c r="E1516" s="57"/>
      <c r="F1516" s="57"/>
      <c r="G1516" s="57"/>
      <c r="H1516" s="57"/>
      <c r="I1516" s="57"/>
      <c r="J1516" s="57"/>
      <c r="K1516" s="57"/>
      <c r="L1516" s="57"/>
    </row>
    <row r="1517" spans="2:12" ht="18.95" customHeight="1" x14ac:dyDescent="0.25">
      <c r="B1517" s="75"/>
      <c r="C1517" s="75"/>
      <c r="D1517" s="75"/>
      <c r="E1517" s="57"/>
      <c r="F1517" s="57"/>
      <c r="G1517" s="57"/>
      <c r="H1517" s="57"/>
      <c r="I1517" s="57"/>
      <c r="J1517" s="57"/>
      <c r="K1517" s="57"/>
      <c r="L1517" s="57"/>
    </row>
    <row r="1518" spans="2:12" ht="18.95" customHeight="1" x14ac:dyDescent="0.25">
      <c r="B1518" s="75"/>
      <c r="C1518" s="75"/>
      <c r="D1518" s="75"/>
      <c r="E1518" s="57"/>
      <c r="F1518" s="57"/>
      <c r="G1518" s="57"/>
      <c r="H1518" s="57"/>
      <c r="I1518" s="57"/>
      <c r="J1518" s="57"/>
      <c r="K1518" s="57"/>
      <c r="L1518" s="57"/>
    </row>
    <row r="1519" spans="2:12" ht="18.95" customHeight="1" x14ac:dyDescent="0.25">
      <c r="B1519" s="75"/>
      <c r="C1519" s="75"/>
      <c r="D1519" s="75"/>
      <c r="E1519" s="57"/>
      <c r="F1519" s="57"/>
      <c r="G1519" s="57"/>
      <c r="H1519" s="57"/>
      <c r="I1519" s="57"/>
      <c r="J1519" s="57"/>
      <c r="K1519" s="57"/>
      <c r="L1519" s="57"/>
    </row>
    <row r="1520" spans="2:12" ht="18.95" customHeight="1" x14ac:dyDescent="0.25">
      <c r="B1520" s="75"/>
      <c r="C1520" s="75"/>
      <c r="D1520" s="75"/>
      <c r="E1520" s="57"/>
      <c r="F1520" s="57"/>
      <c r="G1520" s="57"/>
      <c r="H1520" s="57"/>
      <c r="I1520" s="57"/>
      <c r="J1520" s="57"/>
      <c r="K1520" s="57"/>
      <c r="L1520" s="57"/>
    </row>
    <row r="1521" spans="2:12" ht="18.95" customHeight="1" x14ac:dyDescent="0.25">
      <c r="B1521" s="75"/>
      <c r="C1521" s="75"/>
      <c r="D1521" s="75"/>
      <c r="E1521" s="57"/>
      <c r="F1521" s="57"/>
      <c r="G1521" s="57"/>
      <c r="H1521" s="57"/>
      <c r="I1521" s="57"/>
      <c r="J1521" s="57"/>
      <c r="K1521" s="57"/>
      <c r="L1521" s="57"/>
    </row>
    <row r="1522" spans="2:12" ht="18.95" customHeight="1" x14ac:dyDescent="0.25">
      <c r="B1522" s="75"/>
      <c r="C1522" s="75"/>
      <c r="D1522" s="75"/>
      <c r="E1522" s="57"/>
      <c r="F1522" s="57"/>
      <c r="G1522" s="57"/>
      <c r="H1522" s="57"/>
      <c r="I1522" s="57"/>
      <c r="J1522" s="57"/>
      <c r="K1522" s="57"/>
      <c r="L1522" s="57"/>
    </row>
    <row r="1523" spans="2:12" ht="18.95" customHeight="1" x14ac:dyDescent="0.25">
      <c r="B1523" s="75"/>
      <c r="C1523" s="75"/>
      <c r="D1523" s="75"/>
      <c r="E1523" s="57"/>
      <c r="F1523" s="57"/>
      <c r="G1523" s="57"/>
      <c r="H1523" s="57"/>
      <c r="I1523" s="57"/>
      <c r="J1523" s="57"/>
      <c r="K1523" s="57"/>
      <c r="L1523" s="57"/>
    </row>
    <row r="1524" spans="2:12" ht="18.95" customHeight="1" x14ac:dyDescent="0.25">
      <c r="B1524" s="75"/>
      <c r="C1524" s="75"/>
      <c r="D1524" s="75"/>
      <c r="E1524" s="57"/>
      <c r="F1524" s="57"/>
      <c r="G1524" s="57"/>
      <c r="H1524" s="57"/>
      <c r="I1524" s="57"/>
      <c r="J1524" s="57"/>
      <c r="K1524" s="57"/>
      <c r="L1524" s="57"/>
    </row>
    <row r="1525" spans="2:12" ht="18.95" customHeight="1" x14ac:dyDescent="0.25">
      <c r="B1525" s="75"/>
      <c r="C1525" s="75"/>
      <c r="D1525" s="75"/>
      <c r="E1525" s="57"/>
      <c r="F1525" s="57"/>
      <c r="G1525" s="57"/>
      <c r="H1525" s="57"/>
      <c r="I1525" s="57"/>
      <c r="J1525" s="57"/>
      <c r="K1525" s="57"/>
      <c r="L1525" s="57"/>
    </row>
    <row r="1526" spans="2:12" ht="18.95" customHeight="1" x14ac:dyDescent="0.25">
      <c r="B1526" s="75"/>
      <c r="C1526" s="75"/>
      <c r="D1526" s="75"/>
      <c r="E1526" s="57"/>
      <c r="F1526" s="57"/>
      <c r="G1526" s="57"/>
      <c r="H1526" s="57"/>
      <c r="I1526" s="57"/>
      <c r="J1526" s="57"/>
      <c r="K1526" s="57"/>
      <c r="L1526" s="57"/>
    </row>
    <row r="1527" spans="2:12" ht="18.95" customHeight="1" x14ac:dyDescent="0.25">
      <c r="B1527" s="75"/>
      <c r="C1527" s="75"/>
      <c r="D1527" s="75"/>
      <c r="E1527" s="57"/>
      <c r="F1527" s="57"/>
      <c r="G1527" s="57"/>
      <c r="H1527" s="57"/>
      <c r="I1527" s="57"/>
      <c r="J1527" s="57"/>
      <c r="K1527" s="57"/>
      <c r="L1527" s="57"/>
    </row>
    <row r="1528" spans="2:12" ht="18.95" customHeight="1" x14ac:dyDescent="0.25">
      <c r="B1528" s="75"/>
      <c r="C1528" s="75"/>
      <c r="D1528" s="75"/>
      <c r="E1528" s="57"/>
      <c r="F1528" s="57"/>
      <c r="G1528" s="57"/>
      <c r="H1528" s="57"/>
      <c r="I1528" s="57"/>
      <c r="J1528" s="57"/>
      <c r="K1528" s="57"/>
      <c r="L1528" s="57"/>
    </row>
    <row r="1529" spans="2:12" ht="18.95" customHeight="1" x14ac:dyDescent="0.25">
      <c r="B1529" s="75"/>
      <c r="C1529" s="75"/>
      <c r="D1529" s="75"/>
      <c r="E1529" s="57"/>
      <c r="F1529" s="57"/>
      <c r="G1529" s="57"/>
      <c r="H1529" s="57"/>
      <c r="I1529" s="57"/>
      <c r="J1529" s="57"/>
      <c r="K1529" s="57"/>
      <c r="L1529" s="57"/>
    </row>
    <row r="1530" spans="2:12" ht="18.95" customHeight="1" x14ac:dyDescent="0.25">
      <c r="B1530" s="75"/>
      <c r="C1530" s="75"/>
      <c r="D1530" s="75"/>
      <c r="E1530" s="57"/>
      <c r="F1530" s="57"/>
      <c r="G1530" s="57"/>
      <c r="H1530" s="57"/>
      <c r="I1530" s="57"/>
      <c r="J1530" s="57"/>
      <c r="K1530" s="57"/>
      <c r="L1530" s="57"/>
    </row>
    <row r="1531" spans="2:12" ht="18.95" customHeight="1" x14ac:dyDescent="0.25">
      <c r="B1531" s="75"/>
      <c r="C1531" s="75"/>
      <c r="D1531" s="75"/>
      <c r="E1531" s="57"/>
      <c r="F1531" s="57"/>
      <c r="G1531" s="57"/>
      <c r="H1531" s="57"/>
      <c r="I1531" s="57"/>
      <c r="J1531" s="57"/>
      <c r="K1531" s="57"/>
      <c r="L1531" s="57"/>
    </row>
    <row r="1532" spans="2:12" ht="18.95" customHeight="1" x14ac:dyDescent="0.25">
      <c r="B1532" s="75"/>
      <c r="C1532" s="75"/>
      <c r="D1532" s="75"/>
      <c r="E1532" s="57"/>
      <c r="F1532" s="57"/>
      <c r="G1532" s="57"/>
      <c r="H1532" s="57"/>
      <c r="I1532" s="57"/>
      <c r="J1532" s="57"/>
      <c r="K1532" s="57"/>
      <c r="L1532" s="57"/>
    </row>
    <row r="1533" spans="2:12" ht="18.95" customHeight="1" x14ac:dyDescent="0.25">
      <c r="B1533" s="75"/>
      <c r="C1533" s="75"/>
      <c r="D1533" s="75"/>
      <c r="E1533" s="57"/>
      <c r="F1533" s="57"/>
      <c r="G1533" s="57"/>
      <c r="H1533" s="57"/>
      <c r="I1533" s="57"/>
      <c r="J1533" s="57"/>
      <c r="K1533" s="57"/>
      <c r="L1533" s="57"/>
    </row>
    <row r="1534" spans="2:12" ht="18.95" customHeight="1" x14ac:dyDescent="0.25">
      <c r="B1534" s="75"/>
      <c r="C1534" s="75"/>
      <c r="D1534" s="75"/>
      <c r="E1534" s="57"/>
      <c r="F1534" s="57"/>
      <c r="G1534" s="57"/>
      <c r="H1534" s="57"/>
      <c r="I1534" s="57"/>
      <c r="J1534" s="57"/>
      <c r="K1534" s="57"/>
      <c r="L1534" s="57"/>
    </row>
    <row r="1535" spans="2:12" ht="18.95" customHeight="1" x14ac:dyDescent="0.25">
      <c r="B1535" s="75"/>
      <c r="C1535" s="75"/>
      <c r="D1535" s="75"/>
      <c r="E1535" s="57"/>
      <c r="F1535" s="57"/>
      <c r="G1535" s="57"/>
      <c r="H1535" s="57"/>
      <c r="I1535" s="57"/>
      <c r="J1535" s="57"/>
      <c r="K1535" s="57"/>
      <c r="L1535" s="57"/>
    </row>
    <row r="1536" spans="2:12" ht="18.95" customHeight="1" x14ac:dyDescent="0.25">
      <c r="B1536" s="75"/>
      <c r="C1536" s="75"/>
      <c r="D1536" s="75"/>
      <c r="E1536" s="57"/>
      <c r="F1536" s="57"/>
      <c r="G1536" s="57"/>
      <c r="H1536" s="57"/>
      <c r="I1536" s="57"/>
      <c r="J1536" s="57"/>
      <c r="K1536" s="57"/>
      <c r="L1536" s="57"/>
    </row>
    <row r="1537" spans="2:12" ht="18.95" customHeight="1" x14ac:dyDescent="0.25">
      <c r="B1537" s="75"/>
      <c r="C1537" s="75"/>
      <c r="D1537" s="75"/>
      <c r="E1537" s="57"/>
      <c r="F1537" s="57"/>
      <c r="G1537" s="57"/>
      <c r="H1537" s="57"/>
      <c r="I1537" s="57"/>
      <c r="J1537" s="57"/>
      <c r="K1537" s="57"/>
      <c r="L1537" s="57"/>
    </row>
    <row r="1538" spans="2:12" ht="18.95" customHeight="1" x14ac:dyDescent="0.25">
      <c r="B1538" s="75"/>
      <c r="C1538" s="75"/>
      <c r="D1538" s="75"/>
      <c r="E1538" s="57"/>
      <c r="F1538" s="57"/>
      <c r="G1538" s="57"/>
      <c r="H1538" s="57"/>
      <c r="I1538" s="57"/>
      <c r="J1538" s="57"/>
      <c r="K1538" s="57"/>
      <c r="L1538" s="57"/>
    </row>
    <row r="1539" spans="2:12" ht="18.95" customHeight="1" x14ac:dyDescent="0.25">
      <c r="B1539" s="75"/>
      <c r="C1539" s="75"/>
      <c r="D1539" s="75"/>
      <c r="E1539" s="57"/>
      <c r="F1539" s="57"/>
      <c r="G1539" s="57"/>
      <c r="H1539" s="57"/>
      <c r="I1539" s="57"/>
      <c r="J1539" s="57"/>
      <c r="K1539" s="57"/>
      <c r="L1539" s="57"/>
    </row>
    <row r="1540" spans="2:12" ht="18.95" customHeight="1" x14ac:dyDescent="0.25">
      <c r="B1540" s="75"/>
      <c r="C1540" s="75"/>
      <c r="D1540" s="75"/>
      <c r="E1540" s="57"/>
      <c r="F1540" s="57"/>
      <c r="G1540" s="57"/>
      <c r="H1540" s="57"/>
      <c r="I1540" s="57"/>
      <c r="J1540" s="57"/>
      <c r="K1540" s="57"/>
      <c r="L1540" s="57"/>
    </row>
    <row r="1541" spans="2:12" ht="18.95" customHeight="1" x14ac:dyDescent="0.25">
      <c r="B1541" s="75"/>
      <c r="C1541" s="75"/>
      <c r="D1541" s="75"/>
      <c r="E1541" s="57"/>
      <c r="F1541" s="57"/>
      <c r="G1541" s="57"/>
      <c r="H1541" s="57"/>
      <c r="I1541" s="57"/>
      <c r="J1541" s="57"/>
      <c r="K1541" s="57"/>
      <c r="L1541" s="57"/>
    </row>
    <row r="1542" spans="2:12" ht="18.95" customHeight="1" x14ac:dyDescent="0.25">
      <c r="B1542" s="75"/>
      <c r="C1542" s="75"/>
      <c r="D1542" s="75"/>
      <c r="E1542" s="57"/>
      <c r="F1542" s="57"/>
      <c r="G1542" s="57"/>
      <c r="H1542" s="57"/>
      <c r="I1542" s="57"/>
      <c r="J1542" s="57"/>
      <c r="K1542" s="57"/>
      <c r="L1542" s="57"/>
    </row>
    <row r="1543" spans="2:12" ht="18.95" customHeight="1" x14ac:dyDescent="0.25">
      <c r="B1543" s="75"/>
      <c r="C1543" s="75"/>
      <c r="D1543" s="75"/>
      <c r="E1543" s="57"/>
      <c r="F1543" s="57"/>
      <c r="G1543" s="57"/>
      <c r="H1543" s="57"/>
      <c r="I1543" s="57"/>
      <c r="J1543" s="57"/>
      <c r="K1543" s="57"/>
      <c r="L1543" s="57"/>
    </row>
    <row r="1544" spans="2:12" ht="18.95" customHeight="1" x14ac:dyDescent="0.25">
      <c r="B1544" s="75"/>
      <c r="C1544" s="75"/>
      <c r="D1544" s="75"/>
      <c r="E1544" s="57"/>
      <c r="F1544" s="57"/>
      <c r="G1544" s="57"/>
      <c r="H1544" s="57"/>
      <c r="I1544" s="57"/>
      <c r="J1544" s="57"/>
      <c r="K1544" s="57"/>
      <c r="L1544" s="57"/>
    </row>
    <row r="1545" spans="2:12" ht="18.95" customHeight="1" x14ac:dyDescent="0.25">
      <c r="B1545" s="75"/>
      <c r="C1545" s="75"/>
      <c r="D1545" s="75"/>
      <c r="E1545" s="57"/>
      <c r="F1545" s="57"/>
      <c r="G1545" s="57"/>
      <c r="H1545" s="57"/>
      <c r="I1545" s="57"/>
      <c r="J1545" s="57"/>
      <c r="K1545" s="57"/>
      <c r="L1545" s="57"/>
    </row>
    <row r="1546" spans="2:12" ht="18.95" customHeight="1" x14ac:dyDescent="0.25">
      <c r="B1546" s="75"/>
      <c r="C1546" s="75"/>
      <c r="D1546" s="75"/>
      <c r="E1546" s="57"/>
      <c r="F1546" s="57"/>
      <c r="G1546" s="57"/>
      <c r="H1546" s="57"/>
      <c r="I1546" s="57"/>
      <c r="J1546" s="57"/>
      <c r="K1546" s="57"/>
      <c r="L1546" s="57"/>
    </row>
    <row r="1547" spans="2:12" ht="18.95" customHeight="1" x14ac:dyDescent="0.25">
      <c r="B1547" s="75"/>
      <c r="C1547" s="75"/>
      <c r="D1547" s="75"/>
      <c r="E1547" s="57"/>
      <c r="F1547" s="57"/>
      <c r="G1547" s="57"/>
      <c r="H1547" s="57"/>
      <c r="I1547" s="57"/>
      <c r="J1547" s="57"/>
      <c r="K1547" s="57"/>
      <c r="L1547" s="57"/>
    </row>
    <row r="1548" spans="2:12" ht="18.95" customHeight="1" x14ac:dyDescent="0.25">
      <c r="B1548" s="75"/>
      <c r="C1548" s="75"/>
      <c r="D1548" s="75"/>
      <c r="E1548" s="57"/>
      <c r="F1548" s="57"/>
      <c r="G1548" s="57"/>
      <c r="H1548" s="57"/>
      <c r="I1548" s="57"/>
      <c r="J1548" s="57"/>
      <c r="K1548" s="57"/>
      <c r="L1548" s="57"/>
    </row>
    <row r="1549" spans="2:12" ht="18.95" customHeight="1" x14ac:dyDescent="0.25">
      <c r="B1549" s="75"/>
      <c r="C1549" s="75"/>
      <c r="D1549" s="75"/>
      <c r="E1549" s="57"/>
      <c r="F1549" s="57"/>
      <c r="G1549" s="57"/>
      <c r="H1549" s="57"/>
      <c r="I1549" s="57"/>
      <c r="J1549" s="57"/>
      <c r="K1549" s="57"/>
      <c r="L1549" s="57"/>
    </row>
    <row r="1550" spans="2:12" ht="18.95" customHeight="1" x14ac:dyDescent="0.25">
      <c r="B1550" s="75"/>
      <c r="C1550" s="75"/>
      <c r="D1550" s="75"/>
      <c r="E1550" s="57"/>
      <c r="F1550" s="57"/>
      <c r="G1550" s="57"/>
      <c r="H1550" s="57"/>
      <c r="I1550" s="57"/>
      <c r="J1550" s="57"/>
      <c r="K1550" s="57"/>
      <c r="L1550" s="57"/>
    </row>
    <row r="1551" spans="2:12" ht="18.95" customHeight="1" x14ac:dyDescent="0.25">
      <c r="B1551" s="75"/>
      <c r="C1551" s="75"/>
      <c r="D1551" s="75"/>
      <c r="E1551" s="57"/>
      <c r="F1551" s="57"/>
      <c r="G1551" s="57"/>
      <c r="H1551" s="57"/>
      <c r="I1551" s="57"/>
      <c r="J1551" s="57"/>
      <c r="K1551" s="57"/>
      <c r="L1551" s="57"/>
    </row>
    <row r="1552" spans="2:12" ht="18.95" customHeight="1" x14ac:dyDescent="0.25">
      <c r="B1552" s="75"/>
      <c r="C1552" s="75"/>
      <c r="D1552" s="75"/>
      <c r="E1552" s="57"/>
      <c r="F1552" s="57"/>
      <c r="G1552" s="57"/>
      <c r="H1552" s="57"/>
      <c r="I1552" s="57"/>
      <c r="J1552" s="57"/>
      <c r="K1552" s="57"/>
      <c r="L1552" s="57"/>
    </row>
    <row r="1553" spans="2:12" ht="18.95" customHeight="1" x14ac:dyDescent="0.25">
      <c r="B1553" s="75"/>
      <c r="C1553" s="75"/>
      <c r="D1553" s="75"/>
      <c r="E1553" s="57"/>
      <c r="F1553" s="57"/>
      <c r="G1553" s="57"/>
      <c r="H1553" s="57"/>
      <c r="I1553" s="57"/>
      <c r="J1553" s="57"/>
      <c r="K1553" s="57"/>
      <c r="L1553" s="57"/>
    </row>
    <row r="1554" spans="2:12" ht="18.95" customHeight="1" x14ac:dyDescent="0.25">
      <c r="B1554" s="75"/>
      <c r="C1554" s="75"/>
      <c r="D1554" s="75"/>
      <c r="E1554" s="57"/>
      <c r="F1554" s="57"/>
      <c r="G1554" s="57"/>
      <c r="H1554" s="57"/>
      <c r="I1554" s="57"/>
      <c r="J1554" s="57"/>
      <c r="K1554" s="57"/>
      <c r="L1554" s="57"/>
    </row>
    <row r="1555" spans="2:12" ht="18.95" customHeight="1" x14ac:dyDescent="0.25">
      <c r="B1555" s="75"/>
      <c r="C1555" s="75"/>
      <c r="D1555" s="75"/>
      <c r="E1555" s="57"/>
      <c r="F1555" s="57"/>
      <c r="G1555" s="57"/>
      <c r="H1555" s="57"/>
      <c r="I1555" s="57"/>
      <c r="J1555" s="57"/>
      <c r="K1555" s="57"/>
      <c r="L1555" s="57"/>
    </row>
    <row r="1556" spans="2:12" ht="18.95" customHeight="1" x14ac:dyDescent="0.25">
      <c r="B1556" s="75"/>
      <c r="C1556" s="75"/>
      <c r="D1556" s="75"/>
      <c r="E1556" s="57"/>
      <c r="F1556" s="57"/>
      <c r="G1556" s="57"/>
      <c r="H1556" s="57"/>
      <c r="I1556" s="57"/>
      <c r="J1556" s="57"/>
      <c r="K1556" s="57"/>
      <c r="L1556" s="57"/>
    </row>
    <row r="1557" spans="2:12" ht="18.95" customHeight="1" x14ac:dyDescent="0.25">
      <c r="B1557" s="75"/>
      <c r="C1557" s="75"/>
      <c r="D1557" s="75"/>
      <c r="E1557" s="57"/>
      <c r="F1557" s="57"/>
      <c r="G1557" s="57"/>
      <c r="H1557" s="57"/>
      <c r="I1557" s="57"/>
      <c r="J1557" s="57"/>
      <c r="K1557" s="57"/>
      <c r="L1557" s="57"/>
    </row>
    <row r="1558" spans="2:12" ht="18.95" customHeight="1" x14ac:dyDescent="0.25">
      <c r="B1558" s="75"/>
      <c r="C1558" s="75"/>
      <c r="D1558" s="75"/>
      <c r="E1558" s="57"/>
      <c r="F1558" s="57"/>
      <c r="G1558" s="57"/>
      <c r="H1558" s="57"/>
      <c r="I1558" s="57"/>
      <c r="J1558" s="57"/>
      <c r="K1558" s="57"/>
      <c r="L1558" s="57"/>
    </row>
    <row r="1559" spans="2:12" ht="18.95" customHeight="1" x14ac:dyDescent="0.25">
      <c r="B1559" s="75"/>
      <c r="C1559" s="75"/>
      <c r="D1559" s="75"/>
      <c r="E1559" s="57"/>
      <c r="F1559" s="57"/>
      <c r="G1559" s="57"/>
      <c r="H1559" s="57"/>
      <c r="I1559" s="57"/>
      <c r="J1559" s="57"/>
      <c r="K1559" s="57"/>
      <c r="L1559" s="57"/>
    </row>
    <row r="1560" spans="2:12" ht="18.95" customHeight="1" x14ac:dyDescent="0.25">
      <c r="B1560" s="75"/>
      <c r="C1560" s="75"/>
      <c r="D1560" s="75"/>
      <c r="E1560" s="57"/>
      <c r="F1560" s="57"/>
      <c r="G1560" s="57"/>
      <c r="H1560" s="57"/>
      <c r="I1560" s="57"/>
      <c r="J1560" s="57"/>
      <c r="K1560" s="57"/>
      <c r="L1560" s="57"/>
    </row>
    <row r="1561" spans="2:12" ht="18.95" customHeight="1" x14ac:dyDescent="0.25">
      <c r="B1561" s="75"/>
      <c r="C1561" s="75"/>
      <c r="D1561" s="75"/>
      <c r="E1561" s="57"/>
      <c r="F1561" s="57"/>
      <c r="G1561" s="57"/>
      <c r="H1561" s="57"/>
      <c r="I1561" s="57"/>
      <c r="J1561" s="57"/>
      <c r="K1561" s="57"/>
      <c r="L1561" s="57"/>
    </row>
    <row r="1562" spans="2:12" ht="18.95" customHeight="1" x14ac:dyDescent="0.25">
      <c r="B1562" s="75"/>
      <c r="C1562" s="75"/>
      <c r="D1562" s="75"/>
      <c r="E1562" s="57"/>
      <c r="F1562" s="57"/>
      <c r="G1562" s="57"/>
      <c r="H1562" s="57"/>
      <c r="I1562" s="57"/>
      <c r="J1562" s="57"/>
      <c r="K1562" s="57"/>
      <c r="L1562" s="57"/>
    </row>
    <row r="1563" spans="2:12" ht="18.95" customHeight="1" x14ac:dyDescent="0.25">
      <c r="B1563" s="75"/>
      <c r="C1563" s="75"/>
      <c r="D1563" s="75"/>
      <c r="E1563" s="57"/>
      <c r="F1563" s="57"/>
      <c r="G1563" s="57"/>
      <c r="H1563" s="57"/>
      <c r="I1563" s="57"/>
      <c r="J1563" s="57"/>
      <c r="K1563" s="57"/>
      <c r="L1563" s="57"/>
    </row>
    <row r="1564" spans="2:12" ht="18.95" customHeight="1" x14ac:dyDescent="0.25">
      <c r="B1564" s="75"/>
      <c r="C1564" s="75"/>
      <c r="D1564" s="75"/>
      <c r="E1564" s="57"/>
      <c r="F1564" s="57"/>
      <c r="G1564" s="57"/>
      <c r="H1564" s="57"/>
      <c r="I1564" s="57"/>
      <c r="J1564" s="57"/>
      <c r="K1564" s="57"/>
      <c r="L1564" s="57"/>
    </row>
    <row r="1565" spans="2:12" ht="18.95" customHeight="1" x14ac:dyDescent="0.25">
      <c r="B1565" s="75"/>
      <c r="C1565" s="75"/>
      <c r="D1565" s="75"/>
      <c r="E1565" s="57"/>
      <c r="F1565" s="57"/>
      <c r="G1565" s="57"/>
      <c r="H1565" s="57"/>
      <c r="I1565" s="57"/>
      <c r="J1565" s="57"/>
      <c r="K1565" s="57"/>
      <c r="L1565" s="57"/>
    </row>
    <row r="1566" spans="2:12" ht="18.95" customHeight="1" x14ac:dyDescent="0.25">
      <c r="B1566" s="75"/>
      <c r="C1566" s="75"/>
      <c r="D1566" s="75"/>
      <c r="E1566" s="57"/>
      <c r="F1566" s="57"/>
      <c r="G1566" s="57"/>
      <c r="H1566" s="57"/>
      <c r="I1566" s="57"/>
      <c r="J1566" s="57"/>
      <c r="K1566" s="57"/>
      <c r="L1566" s="57"/>
    </row>
    <row r="1567" spans="2:12" ht="18.95" customHeight="1" x14ac:dyDescent="0.25">
      <c r="B1567" s="75"/>
      <c r="C1567" s="75"/>
      <c r="D1567" s="75"/>
      <c r="E1567" s="57"/>
      <c r="F1567" s="57"/>
      <c r="G1567" s="57"/>
      <c r="H1567" s="57"/>
      <c r="I1567" s="57"/>
      <c r="J1567" s="57"/>
      <c r="K1567" s="57"/>
      <c r="L1567" s="57"/>
    </row>
    <row r="1568" spans="2:12" ht="18.95" customHeight="1" x14ac:dyDescent="0.25">
      <c r="B1568" s="75"/>
      <c r="C1568" s="75"/>
      <c r="D1568" s="75"/>
      <c r="E1568" s="57"/>
      <c r="F1568" s="57"/>
      <c r="G1568" s="57"/>
      <c r="H1568" s="57"/>
      <c r="I1568" s="57"/>
      <c r="J1568" s="57"/>
      <c r="K1568" s="57"/>
      <c r="L1568" s="57"/>
    </row>
    <row r="1569" spans="2:12" ht="18.95" customHeight="1" x14ac:dyDescent="0.25">
      <c r="B1569" s="75"/>
      <c r="C1569" s="75"/>
      <c r="D1569" s="75"/>
      <c r="E1569" s="57"/>
      <c r="F1569" s="57"/>
      <c r="G1569" s="57"/>
      <c r="H1569" s="57"/>
      <c r="I1569" s="57"/>
      <c r="J1569" s="57"/>
      <c r="K1569" s="57"/>
      <c r="L1569" s="57"/>
    </row>
    <row r="1570" spans="2:12" ht="18.95" customHeight="1" x14ac:dyDescent="0.25">
      <c r="B1570" s="75"/>
      <c r="C1570" s="75"/>
      <c r="D1570" s="75"/>
      <c r="E1570" s="57"/>
      <c r="F1570" s="57"/>
      <c r="G1570" s="57"/>
      <c r="H1570" s="57"/>
      <c r="I1570" s="57"/>
      <c r="J1570" s="57"/>
      <c r="K1570" s="57"/>
      <c r="L1570" s="57"/>
    </row>
    <row r="1571" spans="2:12" ht="18.95" customHeight="1" x14ac:dyDescent="0.25">
      <c r="B1571" s="75"/>
      <c r="C1571" s="75"/>
      <c r="D1571" s="75"/>
      <c r="E1571" s="57"/>
      <c r="F1571" s="57"/>
      <c r="G1571" s="57"/>
      <c r="H1571" s="57"/>
      <c r="I1571" s="57"/>
      <c r="J1571" s="57"/>
      <c r="K1571" s="57"/>
      <c r="L1571" s="57"/>
    </row>
    <row r="1572" spans="2:12" ht="18.95" customHeight="1" x14ac:dyDescent="0.25">
      <c r="B1572" s="75"/>
      <c r="C1572" s="75"/>
      <c r="D1572" s="75"/>
      <c r="E1572" s="57"/>
      <c r="F1572" s="57"/>
      <c r="G1572" s="57"/>
      <c r="H1572" s="57"/>
      <c r="I1572" s="57"/>
      <c r="J1572" s="57"/>
      <c r="K1572" s="57"/>
      <c r="L1572" s="57"/>
    </row>
    <row r="1573" spans="2:12" ht="18.95" customHeight="1" x14ac:dyDescent="0.25">
      <c r="B1573" s="75"/>
      <c r="C1573" s="75"/>
      <c r="D1573" s="75"/>
      <c r="E1573" s="57"/>
      <c r="F1573" s="57"/>
      <c r="G1573" s="57"/>
      <c r="H1573" s="57"/>
      <c r="I1573" s="57"/>
      <c r="J1573" s="57"/>
      <c r="K1573" s="57"/>
      <c r="L1573" s="57"/>
    </row>
    <row r="1574" spans="2:12" ht="18.95" customHeight="1" x14ac:dyDescent="0.25">
      <c r="B1574" s="75"/>
      <c r="C1574" s="75"/>
      <c r="D1574" s="75"/>
      <c r="E1574" s="57"/>
      <c r="F1574" s="57"/>
      <c r="G1574" s="57"/>
      <c r="H1574" s="57"/>
      <c r="I1574" s="57"/>
      <c r="J1574" s="57"/>
      <c r="K1574" s="57"/>
      <c r="L1574" s="57"/>
    </row>
    <row r="1575" spans="2:12" ht="18.95" customHeight="1" x14ac:dyDescent="0.25">
      <c r="B1575" s="75"/>
      <c r="C1575" s="75"/>
      <c r="D1575" s="75"/>
      <c r="E1575" s="57"/>
      <c r="F1575" s="57"/>
      <c r="G1575" s="57"/>
      <c r="H1575" s="57"/>
      <c r="I1575" s="57"/>
      <c r="J1575" s="57"/>
      <c r="K1575" s="57"/>
      <c r="L1575" s="57"/>
    </row>
    <row r="1576" spans="2:12" ht="18.95" customHeight="1" x14ac:dyDescent="0.25">
      <c r="B1576" s="75"/>
      <c r="C1576" s="75"/>
      <c r="D1576" s="75"/>
      <c r="E1576" s="57"/>
      <c r="F1576" s="57"/>
      <c r="G1576" s="57"/>
      <c r="H1576" s="57"/>
      <c r="I1576" s="57"/>
      <c r="J1576" s="57"/>
      <c r="K1576" s="57"/>
      <c r="L1576" s="57"/>
    </row>
    <row r="1577" spans="2:12" ht="18.95" customHeight="1" x14ac:dyDescent="0.25">
      <c r="B1577" s="75"/>
      <c r="C1577" s="75"/>
      <c r="D1577" s="75"/>
      <c r="E1577" s="57"/>
      <c r="F1577" s="57"/>
      <c r="G1577" s="57"/>
      <c r="H1577" s="57"/>
      <c r="I1577" s="57"/>
      <c r="J1577" s="57"/>
      <c r="K1577" s="57"/>
      <c r="L1577" s="57"/>
    </row>
    <row r="1578" spans="2:12" ht="18.95" customHeight="1" x14ac:dyDescent="0.25">
      <c r="B1578" s="75"/>
      <c r="C1578" s="75"/>
      <c r="D1578" s="75"/>
      <c r="E1578" s="57"/>
      <c r="F1578" s="57"/>
      <c r="G1578" s="57"/>
      <c r="H1578" s="57"/>
      <c r="I1578" s="57"/>
      <c r="J1578" s="57"/>
      <c r="K1578" s="57"/>
      <c r="L1578" s="57"/>
    </row>
    <row r="1579" spans="2:12" ht="18.95" customHeight="1" x14ac:dyDescent="0.25">
      <c r="B1579" s="75"/>
      <c r="C1579" s="75"/>
      <c r="D1579" s="75"/>
      <c r="E1579" s="57"/>
      <c r="F1579" s="57"/>
      <c r="G1579" s="57"/>
      <c r="H1579" s="57"/>
      <c r="I1579" s="57"/>
      <c r="J1579" s="57"/>
      <c r="K1579" s="57"/>
      <c r="L1579" s="57"/>
    </row>
    <row r="1580" spans="2:12" ht="18.95" customHeight="1" x14ac:dyDescent="0.25">
      <c r="B1580" s="75"/>
      <c r="C1580" s="75"/>
      <c r="D1580" s="75"/>
      <c r="E1580" s="57"/>
      <c r="F1580" s="57"/>
      <c r="G1580" s="57"/>
      <c r="H1580" s="57"/>
      <c r="I1580" s="57"/>
      <c r="J1580" s="57"/>
      <c r="K1580" s="57"/>
      <c r="L1580" s="57"/>
    </row>
    <row r="1581" spans="2:12" ht="18.95" customHeight="1" x14ac:dyDescent="0.25">
      <c r="B1581" s="75"/>
      <c r="C1581" s="75"/>
      <c r="D1581" s="75"/>
      <c r="E1581" s="57"/>
      <c r="F1581" s="57"/>
      <c r="G1581" s="57"/>
      <c r="H1581" s="57"/>
      <c r="I1581" s="57"/>
      <c r="J1581" s="57"/>
      <c r="K1581" s="57"/>
      <c r="L1581" s="57"/>
    </row>
    <row r="1582" spans="2:12" ht="18.95" customHeight="1" x14ac:dyDescent="0.25">
      <c r="B1582" s="75"/>
      <c r="C1582" s="75"/>
      <c r="D1582" s="75"/>
      <c r="E1582" s="57"/>
      <c r="F1582" s="57"/>
      <c r="G1582" s="57"/>
      <c r="H1582" s="57"/>
      <c r="I1582" s="57"/>
      <c r="J1582" s="57"/>
      <c r="K1582" s="57"/>
      <c r="L1582" s="57"/>
    </row>
    <row r="1583" spans="2:12" ht="18.95" customHeight="1" x14ac:dyDescent="0.25">
      <c r="B1583" s="75"/>
      <c r="C1583" s="75"/>
      <c r="D1583" s="75"/>
      <c r="E1583" s="57"/>
      <c r="F1583" s="57"/>
      <c r="G1583" s="57"/>
      <c r="H1583" s="57"/>
      <c r="I1583" s="57"/>
      <c r="J1583" s="57"/>
      <c r="K1583" s="57"/>
      <c r="L1583" s="57"/>
    </row>
    <row r="1584" spans="2:12" ht="18.95" customHeight="1" x14ac:dyDescent="0.25">
      <c r="B1584" s="75"/>
      <c r="C1584" s="75"/>
      <c r="D1584" s="75"/>
      <c r="E1584" s="57"/>
      <c r="F1584" s="57"/>
      <c r="G1584" s="57"/>
      <c r="H1584" s="57"/>
      <c r="I1584" s="57"/>
      <c r="J1584" s="57"/>
      <c r="K1584" s="57"/>
      <c r="L1584" s="57"/>
    </row>
    <row r="1585" spans="2:12" ht="18.95" customHeight="1" x14ac:dyDescent="0.25">
      <c r="B1585" s="75"/>
      <c r="C1585" s="75"/>
      <c r="D1585" s="75"/>
      <c r="E1585" s="57"/>
      <c r="F1585" s="57"/>
      <c r="G1585" s="57"/>
      <c r="H1585" s="57"/>
      <c r="I1585" s="57"/>
      <c r="J1585" s="57"/>
      <c r="K1585" s="57"/>
      <c r="L1585" s="57"/>
    </row>
    <row r="1586" spans="2:12" ht="18.95" customHeight="1" x14ac:dyDescent="0.25">
      <c r="B1586" s="75"/>
      <c r="C1586" s="75"/>
      <c r="D1586" s="75"/>
      <c r="E1586" s="57"/>
      <c r="F1586" s="57"/>
      <c r="G1586" s="57"/>
      <c r="H1586" s="57"/>
      <c r="I1586" s="57"/>
      <c r="J1586" s="57"/>
      <c r="K1586" s="57"/>
      <c r="L1586" s="57"/>
    </row>
    <row r="1587" spans="2:12" ht="18.95" customHeight="1" x14ac:dyDescent="0.25">
      <c r="B1587" s="75"/>
      <c r="C1587" s="75"/>
      <c r="D1587" s="75"/>
      <c r="E1587" s="57"/>
      <c r="F1587" s="57"/>
      <c r="G1587" s="57"/>
      <c r="H1587" s="57"/>
      <c r="I1587" s="57"/>
      <c r="J1587" s="57"/>
      <c r="K1587" s="57"/>
      <c r="L1587" s="57"/>
    </row>
    <row r="1588" spans="2:12" ht="18.95" customHeight="1" x14ac:dyDescent="0.25">
      <c r="B1588" s="75"/>
      <c r="C1588" s="75"/>
      <c r="D1588" s="75"/>
      <c r="E1588" s="57"/>
      <c r="F1588" s="57"/>
      <c r="G1588" s="57"/>
      <c r="H1588" s="57"/>
      <c r="I1588" s="57"/>
      <c r="J1588" s="57"/>
      <c r="K1588" s="57"/>
      <c r="L1588" s="57"/>
    </row>
    <row r="1589" spans="2:12" ht="18.95" customHeight="1" x14ac:dyDescent="0.25">
      <c r="B1589" s="75"/>
      <c r="C1589" s="75"/>
      <c r="D1589" s="75"/>
      <c r="E1589" s="57"/>
      <c r="F1589" s="57"/>
      <c r="G1589" s="57"/>
      <c r="H1589" s="57"/>
      <c r="I1589" s="57"/>
      <c r="J1589" s="57"/>
      <c r="K1589" s="57"/>
      <c r="L1589" s="57"/>
    </row>
    <row r="1590" spans="2:12" ht="18.95" customHeight="1" x14ac:dyDescent="0.25">
      <c r="B1590" s="75"/>
      <c r="C1590" s="75"/>
      <c r="D1590" s="75"/>
      <c r="E1590" s="57"/>
      <c r="F1590" s="57"/>
      <c r="G1590" s="57"/>
      <c r="H1590" s="57"/>
      <c r="I1590" s="57"/>
      <c r="J1590" s="57"/>
      <c r="K1590" s="57"/>
      <c r="L1590" s="57"/>
    </row>
    <row r="1591" spans="2:12" ht="18.95" customHeight="1" x14ac:dyDescent="0.25">
      <c r="B1591" s="75"/>
      <c r="C1591" s="75"/>
      <c r="D1591" s="75"/>
      <c r="E1591" s="57"/>
      <c r="F1591" s="57"/>
      <c r="G1591" s="57"/>
      <c r="H1591" s="57"/>
      <c r="I1591" s="57"/>
      <c r="J1591" s="57"/>
      <c r="K1591" s="57"/>
      <c r="L1591" s="57"/>
    </row>
    <row r="1592" spans="2:12" ht="18.95" customHeight="1" x14ac:dyDescent="0.25">
      <c r="B1592" s="75"/>
      <c r="C1592" s="75"/>
      <c r="D1592" s="75"/>
      <c r="E1592" s="57"/>
      <c r="F1592" s="57"/>
      <c r="G1592" s="57"/>
      <c r="H1592" s="57"/>
      <c r="I1592" s="57"/>
      <c r="J1592" s="57"/>
      <c r="K1592" s="57"/>
      <c r="L1592" s="57"/>
    </row>
    <row r="1593" spans="2:12" ht="18.95" customHeight="1" x14ac:dyDescent="0.25">
      <c r="B1593" s="75"/>
      <c r="C1593" s="75"/>
      <c r="D1593" s="75"/>
      <c r="E1593" s="57"/>
      <c r="F1593" s="57"/>
      <c r="G1593" s="57"/>
      <c r="H1593" s="57"/>
      <c r="I1593" s="57"/>
      <c r="J1593" s="57"/>
      <c r="K1593" s="57"/>
      <c r="L1593" s="57"/>
    </row>
    <row r="1594" spans="2:12" ht="18.95" customHeight="1" x14ac:dyDescent="0.25">
      <c r="B1594" s="75"/>
      <c r="C1594" s="75"/>
      <c r="D1594" s="75"/>
      <c r="E1594" s="57"/>
      <c r="F1594" s="57"/>
      <c r="G1594" s="57"/>
      <c r="H1594" s="57"/>
      <c r="I1594" s="57"/>
      <c r="J1594" s="57"/>
      <c r="K1594" s="57"/>
      <c r="L1594" s="57"/>
    </row>
    <row r="1595" spans="2:12" ht="18.95" customHeight="1" x14ac:dyDescent="0.25">
      <c r="B1595" s="75"/>
      <c r="C1595" s="75"/>
      <c r="D1595" s="75"/>
      <c r="E1595" s="57"/>
      <c r="F1595" s="57"/>
      <c r="G1595" s="57"/>
      <c r="H1595" s="57"/>
      <c r="I1595" s="57"/>
      <c r="J1595" s="57"/>
      <c r="K1595" s="57"/>
      <c r="L1595" s="57"/>
    </row>
    <row r="1596" spans="2:12" ht="18.95" customHeight="1" x14ac:dyDescent="0.25">
      <c r="B1596" s="75"/>
      <c r="C1596" s="75"/>
      <c r="D1596" s="75"/>
      <c r="E1596" s="57"/>
      <c r="F1596" s="57"/>
      <c r="G1596" s="57"/>
      <c r="H1596" s="57"/>
      <c r="I1596" s="57"/>
      <c r="J1596" s="57"/>
      <c r="K1596" s="57"/>
      <c r="L1596" s="57"/>
    </row>
    <row r="1597" spans="2:12" ht="18.95" customHeight="1" x14ac:dyDescent="0.25">
      <c r="B1597" s="75"/>
      <c r="C1597" s="75"/>
      <c r="D1597" s="75"/>
      <c r="E1597" s="57"/>
      <c r="F1597" s="57"/>
      <c r="G1597" s="57"/>
      <c r="H1597" s="57"/>
      <c r="I1597" s="57"/>
      <c r="J1597" s="57"/>
      <c r="K1597" s="57"/>
      <c r="L1597" s="57"/>
    </row>
    <row r="1598" spans="2:12" ht="18.95" customHeight="1" x14ac:dyDescent="0.25">
      <c r="B1598" s="75"/>
      <c r="C1598" s="75"/>
      <c r="D1598" s="75"/>
      <c r="E1598" s="57"/>
      <c r="F1598" s="57"/>
      <c r="G1598" s="57"/>
      <c r="H1598" s="57"/>
      <c r="I1598" s="57"/>
      <c r="J1598" s="57"/>
      <c r="K1598" s="57"/>
      <c r="L1598" s="57"/>
    </row>
    <row r="1599" spans="2:12" ht="18.95" customHeight="1" x14ac:dyDescent="0.25">
      <c r="B1599" s="75"/>
      <c r="C1599" s="75"/>
      <c r="D1599" s="75"/>
      <c r="E1599" s="57"/>
      <c r="F1599" s="57"/>
      <c r="G1599" s="57"/>
      <c r="H1599" s="57"/>
      <c r="I1599" s="57"/>
      <c r="J1599" s="57"/>
      <c r="K1599" s="57"/>
      <c r="L1599" s="57"/>
    </row>
    <row r="1600" spans="2:12" ht="18.95" customHeight="1" x14ac:dyDescent="0.25">
      <c r="B1600" s="75"/>
      <c r="C1600" s="75"/>
      <c r="D1600" s="75"/>
      <c r="E1600" s="57"/>
      <c r="F1600" s="57"/>
      <c r="G1600" s="57"/>
      <c r="H1600" s="57"/>
      <c r="I1600" s="57"/>
      <c r="J1600" s="57"/>
      <c r="K1600" s="57"/>
      <c r="L1600" s="57"/>
    </row>
    <row r="1601" spans="2:12" ht="18.95" customHeight="1" x14ac:dyDescent="0.25">
      <c r="B1601" s="75"/>
      <c r="C1601" s="75"/>
      <c r="D1601" s="75"/>
      <c r="E1601" s="57"/>
      <c r="F1601" s="57"/>
      <c r="G1601" s="57"/>
      <c r="H1601" s="57"/>
      <c r="I1601" s="57"/>
      <c r="J1601" s="57"/>
      <c r="K1601" s="57"/>
      <c r="L1601" s="57"/>
    </row>
    <row r="1602" spans="2:12" ht="18.95" customHeight="1" x14ac:dyDescent="0.25">
      <c r="B1602" s="75"/>
      <c r="C1602" s="75"/>
      <c r="D1602" s="75"/>
      <c r="E1602" s="57"/>
      <c r="F1602" s="57"/>
      <c r="G1602" s="57"/>
      <c r="H1602" s="57"/>
      <c r="I1602" s="57"/>
      <c r="J1602" s="57"/>
      <c r="K1602" s="57"/>
      <c r="L1602" s="57"/>
    </row>
    <row r="1603" spans="2:12" ht="18.95" customHeight="1" x14ac:dyDescent="0.25">
      <c r="B1603" s="75"/>
      <c r="C1603" s="75"/>
      <c r="D1603" s="75"/>
      <c r="E1603" s="57"/>
      <c r="F1603" s="57"/>
      <c r="G1603" s="57"/>
      <c r="H1603" s="57"/>
      <c r="I1603" s="57"/>
      <c r="J1603" s="57"/>
      <c r="K1603" s="57"/>
      <c r="L1603" s="57"/>
    </row>
    <row r="1604" spans="2:12" ht="18.95" customHeight="1" x14ac:dyDescent="0.25">
      <c r="B1604" s="75"/>
      <c r="C1604" s="75"/>
      <c r="D1604" s="75"/>
      <c r="E1604" s="57"/>
      <c r="F1604" s="57"/>
      <c r="G1604" s="57"/>
      <c r="H1604" s="57"/>
      <c r="I1604" s="57"/>
      <c r="J1604" s="57"/>
      <c r="K1604" s="57"/>
      <c r="L1604" s="57"/>
    </row>
    <row r="1605" spans="2:12" ht="18.95" customHeight="1" x14ac:dyDescent="0.25">
      <c r="B1605" s="75"/>
      <c r="C1605" s="75"/>
      <c r="D1605" s="75"/>
      <c r="E1605" s="57"/>
      <c r="F1605" s="57"/>
      <c r="G1605" s="57"/>
      <c r="H1605" s="57"/>
      <c r="I1605" s="57"/>
      <c r="J1605" s="57"/>
      <c r="K1605" s="57"/>
      <c r="L1605" s="57"/>
    </row>
    <row r="1606" spans="2:12" ht="18.95" customHeight="1" x14ac:dyDescent="0.25">
      <c r="B1606" s="75"/>
      <c r="C1606" s="75"/>
      <c r="D1606" s="75"/>
      <c r="E1606" s="57"/>
      <c r="F1606" s="57"/>
      <c r="G1606" s="57"/>
      <c r="H1606" s="57"/>
      <c r="I1606" s="57"/>
      <c r="J1606" s="57"/>
      <c r="K1606" s="57"/>
      <c r="L1606" s="57"/>
    </row>
    <row r="1607" spans="2:12" ht="18.95" customHeight="1" x14ac:dyDescent="0.25">
      <c r="B1607" s="75"/>
      <c r="C1607" s="75"/>
      <c r="D1607" s="75"/>
      <c r="E1607" s="57"/>
      <c r="F1607" s="57"/>
      <c r="G1607" s="57"/>
      <c r="H1607" s="57"/>
      <c r="I1607" s="57"/>
      <c r="J1607" s="57"/>
      <c r="K1607" s="57"/>
      <c r="L1607" s="57"/>
    </row>
    <row r="1608" spans="2:12" ht="18.95" customHeight="1" x14ac:dyDescent="0.25">
      <c r="B1608" s="75"/>
      <c r="C1608" s="75"/>
      <c r="D1608" s="75"/>
      <c r="E1608" s="57"/>
      <c r="F1608" s="57"/>
      <c r="G1608" s="57"/>
      <c r="H1608" s="57"/>
      <c r="I1608" s="57"/>
      <c r="J1608" s="57"/>
      <c r="K1608" s="57"/>
      <c r="L1608" s="57"/>
    </row>
    <row r="1609" spans="2:12" ht="18.95" customHeight="1" x14ac:dyDescent="0.25">
      <c r="B1609" s="75"/>
      <c r="C1609" s="75"/>
      <c r="D1609" s="75"/>
      <c r="E1609" s="57"/>
      <c r="F1609" s="57"/>
      <c r="G1609" s="57"/>
      <c r="H1609" s="57"/>
      <c r="I1609" s="57"/>
      <c r="J1609" s="57"/>
      <c r="K1609" s="57"/>
      <c r="L1609" s="57"/>
    </row>
    <row r="1610" spans="2:12" ht="18.95" customHeight="1" x14ac:dyDescent="0.25">
      <c r="B1610" s="75"/>
      <c r="C1610" s="75"/>
      <c r="D1610" s="75"/>
      <c r="E1610" s="57"/>
      <c r="F1610" s="57"/>
      <c r="G1610" s="57"/>
      <c r="H1610" s="57"/>
      <c r="I1610" s="57"/>
      <c r="J1610" s="57"/>
      <c r="K1610" s="57"/>
      <c r="L1610" s="57"/>
    </row>
    <row r="1611" spans="2:12" ht="18.95" customHeight="1" x14ac:dyDescent="0.25">
      <c r="B1611" s="75"/>
      <c r="C1611" s="75"/>
      <c r="D1611" s="75"/>
      <c r="E1611" s="57"/>
      <c r="F1611" s="57"/>
      <c r="G1611" s="57"/>
      <c r="H1611" s="57"/>
      <c r="I1611" s="57"/>
      <c r="J1611" s="57"/>
      <c r="K1611" s="57"/>
      <c r="L1611" s="57"/>
    </row>
    <row r="1612" spans="2:12" ht="18.95" customHeight="1" x14ac:dyDescent="0.25">
      <c r="B1612" s="75"/>
      <c r="C1612" s="75"/>
      <c r="D1612" s="75"/>
      <c r="E1612" s="57"/>
      <c r="F1612" s="57"/>
      <c r="G1612" s="57"/>
      <c r="H1612" s="57"/>
      <c r="I1612" s="57"/>
      <c r="J1612" s="57"/>
      <c r="K1612" s="57"/>
      <c r="L1612" s="57"/>
    </row>
    <row r="1613" spans="2:12" ht="18.95" customHeight="1" x14ac:dyDescent="0.25">
      <c r="B1613" s="75"/>
      <c r="C1613" s="75"/>
      <c r="D1613" s="75"/>
      <c r="E1613" s="57"/>
      <c r="F1613" s="57"/>
      <c r="G1613" s="57"/>
      <c r="H1613" s="57"/>
      <c r="I1613" s="57"/>
      <c r="J1613" s="57"/>
      <c r="K1613" s="57"/>
      <c r="L1613" s="57"/>
    </row>
    <row r="1614" spans="2:12" ht="18.95" customHeight="1" x14ac:dyDescent="0.25">
      <c r="B1614" s="75"/>
      <c r="C1614" s="75"/>
      <c r="D1614" s="75"/>
      <c r="E1614" s="57"/>
      <c r="F1614" s="57"/>
      <c r="G1614" s="57"/>
      <c r="H1614" s="57"/>
      <c r="I1614" s="57"/>
      <c r="J1614" s="57"/>
      <c r="K1614" s="57"/>
      <c r="L1614" s="57"/>
    </row>
    <row r="1615" spans="2:12" ht="18.95" customHeight="1" x14ac:dyDescent="0.25">
      <c r="B1615" s="75"/>
      <c r="C1615" s="75"/>
      <c r="D1615" s="75"/>
      <c r="E1615" s="57"/>
      <c r="F1615" s="57"/>
      <c r="G1615" s="57"/>
      <c r="H1615" s="57"/>
      <c r="I1615" s="57"/>
      <c r="J1615" s="57"/>
      <c r="K1615" s="57"/>
      <c r="L1615" s="57"/>
    </row>
    <row r="1616" spans="2:12" ht="18.95" customHeight="1" x14ac:dyDescent="0.25">
      <c r="B1616" s="75"/>
      <c r="C1616" s="75"/>
      <c r="D1616" s="75"/>
      <c r="E1616" s="57"/>
      <c r="F1616" s="57"/>
      <c r="G1616" s="57"/>
      <c r="H1616" s="57"/>
      <c r="I1616" s="57"/>
      <c r="J1616" s="57"/>
      <c r="K1616" s="57"/>
      <c r="L1616" s="57"/>
    </row>
    <row r="1617" spans="2:12" ht="18.95" customHeight="1" x14ac:dyDescent="0.25">
      <c r="B1617" s="75"/>
      <c r="C1617" s="75"/>
      <c r="D1617" s="75"/>
      <c r="E1617" s="57"/>
      <c r="F1617" s="57"/>
      <c r="G1617" s="57"/>
      <c r="H1617" s="57"/>
      <c r="I1617" s="57"/>
      <c r="J1617" s="57"/>
      <c r="K1617" s="57"/>
      <c r="L1617" s="57"/>
    </row>
    <row r="1618" spans="2:12" ht="18.95" customHeight="1" x14ac:dyDescent="0.25">
      <c r="B1618" s="75"/>
      <c r="C1618" s="75"/>
      <c r="D1618" s="75"/>
      <c r="E1618" s="57"/>
      <c r="F1618" s="57"/>
      <c r="G1618" s="57"/>
      <c r="H1618" s="57"/>
      <c r="I1618" s="57"/>
      <c r="J1618" s="57"/>
      <c r="K1618" s="57"/>
      <c r="L1618" s="57"/>
    </row>
    <row r="1619" spans="2:12" ht="18.95" customHeight="1" x14ac:dyDescent="0.25">
      <c r="B1619" s="75"/>
      <c r="C1619" s="75"/>
      <c r="D1619" s="75"/>
      <c r="E1619" s="57"/>
      <c r="F1619" s="57"/>
      <c r="G1619" s="57"/>
      <c r="H1619" s="57"/>
      <c r="I1619" s="57"/>
      <c r="J1619" s="57"/>
      <c r="K1619" s="57"/>
      <c r="L1619" s="57"/>
    </row>
    <row r="1620" spans="2:12" ht="18.95" customHeight="1" x14ac:dyDescent="0.25">
      <c r="B1620" s="75"/>
      <c r="C1620" s="75"/>
      <c r="D1620" s="75"/>
      <c r="E1620" s="57"/>
      <c r="F1620" s="57"/>
      <c r="G1620" s="57"/>
      <c r="H1620" s="57"/>
      <c r="I1620" s="57"/>
      <c r="J1620" s="57"/>
      <c r="K1620" s="57"/>
      <c r="L1620" s="57"/>
    </row>
    <row r="1621" spans="2:12" ht="18.95" customHeight="1" x14ac:dyDescent="0.25">
      <c r="B1621" s="75"/>
      <c r="C1621" s="75"/>
      <c r="D1621" s="75"/>
      <c r="E1621" s="57"/>
      <c r="F1621" s="57"/>
      <c r="G1621" s="57"/>
      <c r="H1621" s="57"/>
      <c r="I1621" s="57"/>
      <c r="J1621" s="57"/>
      <c r="K1621" s="57"/>
      <c r="L1621" s="57"/>
    </row>
    <row r="1622" spans="2:12" ht="18.95" customHeight="1" x14ac:dyDescent="0.25">
      <c r="B1622" s="75"/>
      <c r="C1622" s="75"/>
      <c r="D1622" s="75"/>
      <c r="E1622" s="57"/>
      <c r="F1622" s="57"/>
      <c r="G1622" s="57"/>
      <c r="H1622" s="57"/>
      <c r="I1622" s="57"/>
      <c r="J1622" s="57"/>
      <c r="K1622" s="57"/>
      <c r="L1622" s="57"/>
    </row>
    <row r="1623" spans="2:12" ht="18.95" customHeight="1" x14ac:dyDescent="0.25">
      <c r="B1623" s="75"/>
      <c r="C1623" s="75"/>
      <c r="D1623" s="75"/>
      <c r="E1623" s="57"/>
      <c r="F1623" s="57"/>
      <c r="G1623" s="57"/>
      <c r="H1623" s="57"/>
      <c r="I1623" s="57"/>
      <c r="J1623" s="57"/>
      <c r="K1623" s="57"/>
      <c r="L1623" s="57"/>
    </row>
    <row r="1624" spans="2:12" ht="18.95" customHeight="1" x14ac:dyDescent="0.25">
      <c r="B1624" s="75"/>
      <c r="C1624" s="75"/>
      <c r="D1624" s="75"/>
      <c r="E1624" s="57"/>
      <c r="F1624" s="57"/>
      <c r="G1624" s="57"/>
      <c r="H1624" s="57"/>
      <c r="I1624" s="57"/>
      <c r="J1624" s="57"/>
      <c r="K1624" s="57"/>
      <c r="L1624" s="57"/>
    </row>
    <row r="1625" spans="2:12" ht="18.95" customHeight="1" x14ac:dyDescent="0.25">
      <c r="B1625" s="75"/>
      <c r="C1625" s="75"/>
      <c r="D1625" s="75"/>
      <c r="E1625" s="57"/>
      <c r="F1625" s="57"/>
      <c r="G1625" s="57"/>
      <c r="H1625" s="57"/>
      <c r="I1625" s="57"/>
      <c r="J1625" s="57"/>
      <c r="K1625" s="57"/>
      <c r="L1625" s="57"/>
    </row>
    <row r="1626" spans="2:12" ht="18.95" customHeight="1" x14ac:dyDescent="0.25">
      <c r="B1626" s="75"/>
      <c r="C1626" s="75"/>
      <c r="D1626" s="75"/>
      <c r="E1626" s="57"/>
      <c r="F1626" s="57"/>
      <c r="G1626" s="57"/>
      <c r="H1626" s="57"/>
      <c r="I1626" s="57"/>
      <c r="J1626" s="57"/>
      <c r="K1626" s="57"/>
      <c r="L1626" s="57"/>
    </row>
    <row r="1627" spans="2:12" ht="18.95" customHeight="1" x14ac:dyDescent="0.25">
      <c r="B1627" s="75"/>
      <c r="C1627" s="75"/>
      <c r="D1627" s="75"/>
      <c r="E1627" s="57"/>
      <c r="F1627" s="57"/>
      <c r="G1627" s="57"/>
      <c r="H1627" s="57"/>
      <c r="I1627" s="57"/>
      <c r="J1627" s="57"/>
      <c r="K1627" s="57"/>
      <c r="L1627" s="57"/>
    </row>
    <row r="1628" spans="2:12" ht="18.95" customHeight="1" x14ac:dyDescent="0.25">
      <c r="B1628" s="75"/>
      <c r="C1628" s="75"/>
      <c r="D1628" s="75"/>
      <c r="E1628" s="57"/>
      <c r="F1628" s="57"/>
      <c r="G1628" s="57"/>
      <c r="H1628" s="57"/>
      <c r="I1628" s="57"/>
      <c r="J1628" s="57"/>
      <c r="K1628" s="57"/>
      <c r="L1628" s="57"/>
    </row>
    <row r="1629" spans="2:12" ht="18.95" customHeight="1" x14ac:dyDescent="0.25">
      <c r="B1629" s="75"/>
      <c r="C1629" s="75"/>
      <c r="D1629" s="75"/>
      <c r="E1629" s="57"/>
      <c r="F1629" s="57"/>
      <c r="G1629" s="57"/>
      <c r="H1629" s="57"/>
      <c r="I1629" s="57"/>
      <c r="J1629" s="57"/>
      <c r="K1629" s="57"/>
      <c r="L1629" s="57"/>
    </row>
    <row r="1630" spans="2:12" ht="18.95" customHeight="1" x14ac:dyDescent="0.25">
      <c r="B1630" s="75"/>
      <c r="C1630" s="75"/>
      <c r="D1630" s="75"/>
      <c r="E1630" s="57"/>
      <c r="F1630" s="57"/>
      <c r="G1630" s="57"/>
      <c r="H1630" s="57"/>
      <c r="I1630" s="57"/>
      <c r="J1630" s="57"/>
      <c r="K1630" s="57"/>
      <c r="L1630" s="57"/>
    </row>
    <row r="1631" spans="2:12" ht="18.95" customHeight="1" x14ac:dyDescent="0.25">
      <c r="B1631" s="75"/>
      <c r="C1631" s="75"/>
      <c r="D1631" s="75"/>
      <c r="E1631" s="57"/>
      <c r="F1631" s="57"/>
      <c r="G1631" s="57"/>
      <c r="H1631" s="57"/>
      <c r="I1631" s="57"/>
      <c r="J1631" s="57"/>
      <c r="K1631" s="57"/>
      <c r="L1631" s="57"/>
    </row>
    <row r="1632" spans="2:12" ht="18.95" customHeight="1" x14ac:dyDescent="0.25">
      <c r="B1632" s="75"/>
      <c r="C1632" s="75"/>
      <c r="D1632" s="75"/>
      <c r="E1632" s="57"/>
      <c r="F1632" s="57"/>
      <c r="G1632" s="57"/>
      <c r="H1632" s="57"/>
      <c r="I1632" s="57"/>
      <c r="J1632" s="57"/>
      <c r="K1632" s="57"/>
      <c r="L1632" s="57"/>
    </row>
    <row r="1633" spans="2:12" ht="18.95" customHeight="1" x14ac:dyDescent="0.25">
      <c r="B1633" s="75"/>
      <c r="C1633" s="75"/>
      <c r="D1633" s="75"/>
      <c r="E1633" s="57"/>
      <c r="F1633" s="57"/>
      <c r="G1633" s="57"/>
      <c r="H1633" s="57"/>
      <c r="I1633" s="57"/>
      <c r="J1633" s="57"/>
      <c r="K1633" s="57"/>
      <c r="L1633" s="57"/>
    </row>
    <row r="1634" spans="2:12" ht="18.95" customHeight="1" x14ac:dyDescent="0.25">
      <c r="B1634" s="75"/>
      <c r="C1634" s="75"/>
      <c r="D1634" s="75"/>
      <c r="E1634" s="57"/>
      <c r="F1634" s="57"/>
      <c r="G1634" s="57"/>
      <c r="H1634" s="57"/>
      <c r="I1634" s="57"/>
      <c r="J1634" s="57"/>
      <c r="K1634" s="57"/>
      <c r="L1634" s="57"/>
    </row>
    <row r="1635" spans="2:12" ht="18.95" customHeight="1" x14ac:dyDescent="0.25">
      <c r="B1635" s="75"/>
      <c r="C1635" s="75"/>
      <c r="D1635" s="75"/>
      <c r="E1635" s="57"/>
      <c r="F1635" s="57"/>
      <c r="G1635" s="57"/>
      <c r="H1635" s="57"/>
      <c r="I1635" s="57"/>
      <c r="J1635" s="57"/>
      <c r="K1635" s="57"/>
      <c r="L1635" s="57"/>
    </row>
    <row r="1636" spans="2:12" ht="18.95" customHeight="1" x14ac:dyDescent="0.25">
      <c r="B1636" s="75"/>
      <c r="C1636" s="75"/>
      <c r="D1636" s="75"/>
      <c r="E1636" s="57"/>
      <c r="F1636" s="57"/>
      <c r="G1636" s="57"/>
      <c r="H1636" s="57"/>
      <c r="I1636" s="57"/>
      <c r="J1636" s="57"/>
      <c r="K1636" s="57"/>
      <c r="L1636" s="57"/>
    </row>
    <row r="1637" spans="2:12" ht="18.95" customHeight="1" x14ac:dyDescent="0.25">
      <c r="B1637" s="75"/>
      <c r="C1637" s="75"/>
      <c r="D1637" s="75"/>
      <c r="E1637" s="57"/>
      <c r="F1637" s="57"/>
      <c r="G1637" s="57"/>
      <c r="H1637" s="57"/>
      <c r="I1637" s="57"/>
      <c r="J1637" s="57"/>
      <c r="K1637" s="57"/>
      <c r="L1637" s="57"/>
    </row>
    <row r="1638" spans="2:12" ht="18.95" customHeight="1" x14ac:dyDescent="0.25">
      <c r="B1638" s="75"/>
      <c r="C1638" s="75"/>
      <c r="D1638" s="75"/>
      <c r="E1638" s="57"/>
      <c r="F1638" s="57"/>
      <c r="G1638" s="57"/>
      <c r="H1638" s="57"/>
      <c r="I1638" s="57"/>
      <c r="J1638" s="57"/>
      <c r="K1638" s="57"/>
      <c r="L1638" s="57"/>
    </row>
    <row r="1639" spans="2:12" ht="18.95" customHeight="1" x14ac:dyDescent="0.25">
      <c r="B1639" s="75"/>
      <c r="C1639" s="75"/>
      <c r="D1639" s="75"/>
      <c r="E1639" s="57"/>
      <c r="F1639" s="57"/>
      <c r="G1639" s="57"/>
      <c r="H1639" s="57"/>
      <c r="I1639" s="57"/>
      <c r="J1639" s="57"/>
      <c r="K1639" s="57"/>
      <c r="L1639" s="57"/>
    </row>
    <row r="1640" spans="2:12" ht="18.95" customHeight="1" x14ac:dyDescent="0.25">
      <c r="B1640" s="75"/>
      <c r="C1640" s="75"/>
      <c r="D1640" s="75"/>
      <c r="E1640" s="57"/>
      <c r="F1640" s="57"/>
      <c r="G1640" s="57"/>
      <c r="H1640" s="57"/>
      <c r="I1640" s="57"/>
      <c r="J1640" s="57"/>
      <c r="K1640" s="57"/>
      <c r="L1640" s="57"/>
    </row>
    <row r="1641" spans="2:12" ht="18.95" customHeight="1" x14ac:dyDescent="0.25">
      <c r="B1641" s="75"/>
      <c r="C1641" s="75"/>
      <c r="D1641" s="75"/>
      <c r="E1641" s="57"/>
      <c r="F1641" s="57"/>
      <c r="G1641" s="57"/>
      <c r="H1641" s="57"/>
      <c r="I1641" s="57"/>
      <c r="J1641" s="57"/>
      <c r="K1641" s="57"/>
      <c r="L1641" s="57"/>
    </row>
    <row r="1642" spans="2:12" ht="18.95" customHeight="1" x14ac:dyDescent="0.25">
      <c r="B1642" s="75"/>
      <c r="C1642" s="75"/>
      <c r="D1642" s="75"/>
      <c r="E1642" s="57"/>
      <c r="F1642" s="57"/>
      <c r="G1642" s="57"/>
      <c r="H1642" s="57"/>
      <c r="I1642" s="57"/>
      <c r="J1642" s="57"/>
      <c r="K1642" s="57"/>
      <c r="L1642" s="57"/>
    </row>
    <row r="1643" spans="2:12" ht="18.95" customHeight="1" x14ac:dyDescent="0.25">
      <c r="B1643" s="75"/>
      <c r="C1643" s="75"/>
      <c r="D1643" s="75"/>
      <c r="E1643" s="57"/>
      <c r="F1643" s="57"/>
      <c r="G1643" s="57"/>
      <c r="H1643" s="57"/>
      <c r="I1643" s="57"/>
      <c r="J1643" s="57"/>
      <c r="K1643" s="57"/>
      <c r="L1643" s="57"/>
    </row>
    <row r="1644" spans="2:12" ht="18.95" customHeight="1" x14ac:dyDescent="0.25">
      <c r="B1644" s="75"/>
      <c r="C1644" s="75"/>
      <c r="D1644" s="75"/>
      <c r="E1644" s="57"/>
      <c r="F1644" s="57"/>
      <c r="G1644" s="57"/>
      <c r="H1644" s="57"/>
      <c r="I1644" s="57"/>
      <c r="J1644" s="57"/>
      <c r="K1644" s="57"/>
      <c r="L1644" s="57"/>
    </row>
    <row r="1645" spans="2:12" ht="18.95" customHeight="1" x14ac:dyDescent="0.25">
      <c r="B1645" s="75"/>
      <c r="C1645" s="75"/>
      <c r="D1645" s="75"/>
      <c r="E1645" s="57"/>
      <c r="F1645" s="57"/>
      <c r="G1645" s="57"/>
      <c r="H1645" s="57"/>
      <c r="I1645" s="57"/>
      <c r="J1645" s="57"/>
      <c r="K1645" s="57"/>
      <c r="L1645" s="57"/>
    </row>
    <row r="1646" spans="2:12" ht="18.95" customHeight="1" x14ac:dyDescent="0.25">
      <c r="B1646" s="75"/>
      <c r="C1646" s="75"/>
      <c r="D1646" s="75"/>
      <c r="E1646" s="57"/>
      <c r="F1646" s="57"/>
      <c r="G1646" s="57"/>
      <c r="H1646" s="57"/>
      <c r="I1646" s="57"/>
      <c r="J1646" s="57"/>
      <c r="K1646" s="57"/>
      <c r="L1646" s="57"/>
    </row>
    <row r="1647" spans="2:12" ht="18.95" customHeight="1" x14ac:dyDescent="0.25">
      <c r="B1647" s="75"/>
      <c r="C1647" s="75"/>
      <c r="D1647" s="75"/>
      <c r="E1647" s="57"/>
      <c r="F1647" s="57"/>
      <c r="G1647" s="57"/>
      <c r="H1647" s="57"/>
      <c r="I1647" s="57"/>
      <c r="J1647" s="57"/>
      <c r="K1647" s="57"/>
      <c r="L1647" s="57"/>
    </row>
    <row r="1648" spans="2:12" ht="18.95" customHeight="1" x14ac:dyDescent="0.25">
      <c r="B1648" s="75"/>
      <c r="C1648" s="75"/>
      <c r="D1648" s="75"/>
      <c r="E1648" s="57"/>
      <c r="F1648" s="57"/>
      <c r="G1648" s="57"/>
      <c r="H1648" s="57"/>
      <c r="I1648" s="57"/>
      <c r="J1648" s="57"/>
      <c r="K1648" s="57"/>
      <c r="L1648" s="57"/>
    </row>
    <row r="1649" spans="2:12" ht="18.95" customHeight="1" x14ac:dyDescent="0.25">
      <c r="B1649" s="75"/>
      <c r="C1649" s="75"/>
      <c r="D1649" s="75"/>
      <c r="E1649" s="57"/>
      <c r="F1649" s="57"/>
      <c r="G1649" s="57"/>
      <c r="H1649" s="57"/>
      <c r="I1649" s="57"/>
      <c r="J1649" s="57"/>
      <c r="K1649" s="57"/>
      <c r="L1649" s="57"/>
    </row>
    <row r="1650" spans="2:12" ht="18.95" customHeight="1" x14ac:dyDescent="0.25">
      <c r="B1650" s="75"/>
      <c r="C1650" s="75"/>
      <c r="D1650" s="75"/>
      <c r="E1650" s="57"/>
      <c r="F1650" s="57"/>
      <c r="G1650" s="57"/>
      <c r="H1650" s="57"/>
      <c r="I1650" s="57"/>
      <c r="J1650" s="57"/>
      <c r="K1650" s="57"/>
      <c r="L1650" s="57"/>
    </row>
    <row r="1651" spans="2:12" ht="18.95" customHeight="1" x14ac:dyDescent="0.25">
      <c r="B1651" s="75"/>
      <c r="C1651" s="75"/>
      <c r="D1651" s="75"/>
      <c r="E1651" s="57"/>
      <c r="F1651" s="57"/>
      <c r="G1651" s="57"/>
      <c r="H1651" s="57"/>
      <c r="I1651" s="57"/>
      <c r="J1651" s="57"/>
      <c r="K1651" s="57"/>
      <c r="L1651" s="57"/>
    </row>
    <row r="1652" spans="2:12" ht="18.95" customHeight="1" x14ac:dyDescent="0.25">
      <c r="B1652" s="75"/>
      <c r="C1652" s="75"/>
      <c r="D1652" s="75"/>
      <c r="E1652" s="57"/>
      <c r="F1652" s="57"/>
      <c r="G1652" s="57"/>
      <c r="H1652" s="57"/>
      <c r="I1652" s="57"/>
      <c r="J1652" s="57"/>
      <c r="K1652" s="57"/>
      <c r="L1652" s="57"/>
    </row>
    <row r="1653" spans="2:12" ht="18.95" customHeight="1" x14ac:dyDescent="0.25">
      <c r="B1653" s="75"/>
      <c r="C1653" s="75"/>
      <c r="D1653" s="75"/>
      <c r="E1653" s="57"/>
      <c r="F1653" s="57"/>
      <c r="G1653" s="57"/>
      <c r="H1653" s="57"/>
      <c r="I1653" s="57"/>
      <c r="J1653" s="57"/>
      <c r="K1653" s="57"/>
      <c r="L1653" s="57"/>
    </row>
    <row r="1654" spans="2:12" ht="18.95" customHeight="1" x14ac:dyDescent="0.25">
      <c r="B1654" s="75"/>
      <c r="C1654" s="75"/>
      <c r="D1654" s="75"/>
      <c r="E1654" s="57"/>
      <c r="F1654" s="57"/>
      <c r="G1654" s="57"/>
      <c r="H1654" s="57"/>
      <c r="I1654" s="57"/>
      <c r="J1654" s="57"/>
      <c r="K1654" s="57"/>
      <c r="L1654" s="57"/>
    </row>
    <row r="1655" spans="2:12" ht="18.95" customHeight="1" x14ac:dyDescent="0.25">
      <c r="B1655" s="75"/>
      <c r="C1655" s="75"/>
      <c r="D1655" s="75"/>
      <c r="E1655" s="57"/>
      <c r="F1655" s="57"/>
      <c r="G1655" s="57"/>
      <c r="H1655" s="57"/>
      <c r="I1655" s="57"/>
      <c r="J1655" s="57"/>
      <c r="K1655" s="57"/>
      <c r="L1655" s="57"/>
    </row>
    <row r="1656" spans="2:12" ht="18.95" customHeight="1" x14ac:dyDescent="0.25">
      <c r="B1656" s="75"/>
      <c r="C1656" s="75"/>
      <c r="D1656" s="75"/>
      <c r="E1656" s="57"/>
      <c r="F1656" s="57"/>
      <c r="G1656" s="57"/>
      <c r="H1656" s="57"/>
      <c r="I1656" s="57"/>
      <c r="J1656" s="57"/>
      <c r="K1656" s="57"/>
      <c r="L1656" s="57"/>
    </row>
    <row r="1657" spans="2:12" ht="18.95" customHeight="1" x14ac:dyDescent="0.25">
      <c r="B1657" s="75"/>
      <c r="C1657" s="75"/>
      <c r="D1657" s="75"/>
      <c r="E1657" s="57"/>
      <c r="F1657" s="57"/>
      <c r="G1657" s="57"/>
      <c r="H1657" s="57"/>
      <c r="I1657" s="57"/>
      <c r="J1657" s="57"/>
      <c r="K1657" s="57"/>
      <c r="L1657" s="57"/>
    </row>
    <row r="1658" spans="2:12" ht="18.95" customHeight="1" x14ac:dyDescent="0.25">
      <c r="B1658" s="75"/>
      <c r="C1658" s="75"/>
      <c r="D1658" s="75"/>
      <c r="E1658" s="57"/>
      <c r="F1658" s="57"/>
      <c r="G1658" s="57"/>
      <c r="H1658" s="57"/>
      <c r="I1658" s="57"/>
      <c r="J1658" s="57"/>
      <c r="K1658" s="57"/>
      <c r="L1658" s="57"/>
    </row>
    <row r="1659" spans="2:12" ht="18.95" customHeight="1" x14ac:dyDescent="0.25">
      <c r="B1659" s="75"/>
      <c r="C1659" s="75"/>
      <c r="D1659" s="75"/>
      <c r="E1659" s="57"/>
      <c r="F1659" s="57"/>
      <c r="G1659" s="57"/>
      <c r="H1659" s="57"/>
      <c r="I1659" s="57"/>
      <c r="J1659" s="57"/>
      <c r="K1659" s="57"/>
      <c r="L1659" s="57"/>
    </row>
    <row r="1660" spans="2:12" ht="18.95" customHeight="1" x14ac:dyDescent="0.25">
      <c r="B1660" s="75"/>
      <c r="C1660" s="75"/>
      <c r="D1660" s="75"/>
      <c r="E1660" s="57"/>
      <c r="F1660" s="57"/>
      <c r="G1660" s="57"/>
      <c r="H1660" s="57"/>
      <c r="I1660" s="57"/>
      <c r="J1660" s="57"/>
      <c r="K1660" s="57"/>
      <c r="L1660" s="57"/>
    </row>
    <row r="1661" spans="2:12" ht="18.95" customHeight="1" x14ac:dyDescent="0.25">
      <c r="B1661" s="75"/>
      <c r="C1661" s="75"/>
      <c r="D1661" s="75"/>
      <c r="E1661" s="57"/>
      <c r="F1661" s="57"/>
      <c r="G1661" s="57"/>
      <c r="H1661" s="57"/>
      <c r="I1661" s="57"/>
      <c r="J1661" s="57"/>
      <c r="K1661" s="57"/>
      <c r="L1661" s="57"/>
    </row>
    <row r="1662" spans="2:12" ht="18.95" customHeight="1" x14ac:dyDescent="0.25">
      <c r="B1662" s="75"/>
      <c r="C1662" s="75"/>
      <c r="D1662" s="75"/>
      <c r="E1662" s="57"/>
      <c r="F1662" s="57"/>
      <c r="G1662" s="57"/>
      <c r="H1662" s="57"/>
      <c r="I1662" s="57"/>
      <c r="J1662" s="57"/>
      <c r="K1662" s="57"/>
      <c r="L1662" s="57"/>
    </row>
    <row r="1663" spans="2:12" ht="18.95" customHeight="1" x14ac:dyDescent="0.25">
      <c r="B1663" s="75"/>
      <c r="C1663" s="75"/>
      <c r="D1663" s="75"/>
      <c r="E1663" s="57"/>
      <c r="F1663" s="57"/>
      <c r="G1663" s="57"/>
      <c r="H1663" s="57"/>
      <c r="I1663" s="57"/>
      <c r="J1663" s="57"/>
      <c r="K1663" s="57"/>
      <c r="L1663" s="57"/>
    </row>
    <row r="1664" spans="2:12" ht="18.95" customHeight="1" x14ac:dyDescent="0.25">
      <c r="B1664" s="75"/>
      <c r="C1664" s="75"/>
      <c r="D1664" s="75"/>
      <c r="E1664" s="57"/>
      <c r="F1664" s="57"/>
      <c r="G1664" s="57"/>
      <c r="H1664" s="57"/>
      <c r="I1664" s="57"/>
      <c r="J1664" s="57"/>
      <c r="K1664" s="57"/>
      <c r="L1664" s="57"/>
    </row>
    <row r="1665" spans="2:12" ht="18.95" customHeight="1" x14ac:dyDescent="0.25">
      <c r="B1665" s="75"/>
      <c r="C1665" s="75"/>
      <c r="D1665" s="75"/>
      <c r="E1665" s="57"/>
      <c r="F1665" s="57"/>
      <c r="G1665" s="57"/>
      <c r="H1665" s="57"/>
      <c r="I1665" s="57"/>
      <c r="J1665" s="57"/>
      <c r="K1665" s="57"/>
      <c r="L1665" s="57"/>
    </row>
    <row r="1666" spans="2:12" ht="18.95" customHeight="1" x14ac:dyDescent="0.25">
      <c r="B1666" s="75"/>
      <c r="C1666" s="75"/>
      <c r="D1666" s="75"/>
      <c r="E1666" s="57"/>
      <c r="F1666" s="57"/>
      <c r="G1666" s="57"/>
      <c r="H1666" s="57"/>
      <c r="I1666" s="57"/>
      <c r="J1666" s="57"/>
      <c r="K1666" s="57"/>
      <c r="L1666" s="57"/>
    </row>
    <row r="1667" spans="2:12" ht="18.95" customHeight="1" x14ac:dyDescent="0.25">
      <c r="B1667" s="75"/>
      <c r="C1667" s="75"/>
      <c r="D1667" s="75"/>
      <c r="E1667" s="57"/>
      <c r="F1667" s="57"/>
      <c r="G1667" s="57"/>
      <c r="H1667" s="57"/>
      <c r="I1667" s="57"/>
      <c r="J1667" s="57"/>
      <c r="K1667" s="57"/>
      <c r="L1667" s="57"/>
    </row>
    <row r="1668" spans="2:12" ht="18.95" customHeight="1" x14ac:dyDescent="0.25">
      <c r="B1668" s="75"/>
      <c r="C1668" s="75"/>
      <c r="D1668" s="75"/>
      <c r="E1668" s="57"/>
      <c r="F1668" s="57"/>
      <c r="G1668" s="57"/>
      <c r="H1668" s="57"/>
      <c r="I1668" s="57"/>
      <c r="J1668" s="57"/>
      <c r="K1668" s="57"/>
      <c r="L1668" s="57"/>
    </row>
    <row r="1669" spans="2:12" ht="18.95" customHeight="1" x14ac:dyDescent="0.25">
      <c r="B1669" s="75"/>
      <c r="C1669" s="75"/>
      <c r="D1669" s="75"/>
      <c r="E1669" s="57"/>
      <c r="F1669" s="57"/>
      <c r="G1669" s="57"/>
      <c r="H1669" s="57"/>
      <c r="I1669" s="57"/>
      <c r="J1669" s="57"/>
      <c r="K1669" s="57"/>
      <c r="L1669" s="57"/>
    </row>
    <row r="1670" spans="2:12" ht="18.95" customHeight="1" x14ac:dyDescent="0.25">
      <c r="B1670" s="75"/>
      <c r="C1670" s="75"/>
      <c r="D1670" s="75"/>
      <c r="E1670" s="57"/>
      <c r="F1670" s="57"/>
      <c r="G1670" s="57"/>
      <c r="H1670" s="57"/>
      <c r="I1670" s="57"/>
      <c r="J1670" s="57"/>
      <c r="K1670" s="57"/>
      <c r="L1670" s="57"/>
    </row>
    <row r="1671" spans="2:12" ht="18.95" customHeight="1" x14ac:dyDescent="0.25">
      <c r="B1671" s="75"/>
      <c r="C1671" s="75"/>
      <c r="D1671" s="75"/>
      <c r="E1671" s="57"/>
      <c r="F1671" s="57"/>
      <c r="G1671" s="57"/>
      <c r="H1671" s="57"/>
      <c r="I1671" s="57"/>
      <c r="J1671" s="57"/>
      <c r="K1671" s="57"/>
      <c r="L1671" s="57"/>
    </row>
    <row r="1672" spans="2:12" ht="18.95" customHeight="1" x14ac:dyDescent="0.25">
      <c r="B1672" s="75"/>
      <c r="C1672" s="75"/>
      <c r="D1672" s="75"/>
      <c r="E1672" s="57"/>
      <c r="F1672" s="57"/>
      <c r="G1672" s="57"/>
      <c r="H1672" s="57"/>
      <c r="I1672" s="57"/>
      <c r="J1672" s="57"/>
      <c r="K1672" s="57"/>
      <c r="L1672" s="57"/>
    </row>
    <row r="1673" spans="2:12" ht="18.95" customHeight="1" x14ac:dyDescent="0.25">
      <c r="B1673" s="75"/>
      <c r="C1673" s="75"/>
      <c r="D1673" s="75"/>
      <c r="E1673" s="57"/>
      <c r="F1673" s="57"/>
      <c r="G1673" s="57"/>
      <c r="H1673" s="57"/>
      <c r="I1673" s="57"/>
      <c r="J1673" s="57"/>
      <c r="K1673" s="57"/>
      <c r="L1673" s="57"/>
    </row>
    <row r="1674" spans="2:12" ht="18.95" customHeight="1" x14ac:dyDescent="0.25">
      <c r="B1674" s="75"/>
      <c r="C1674" s="75"/>
      <c r="D1674" s="75"/>
      <c r="E1674" s="57"/>
      <c r="F1674" s="57"/>
      <c r="G1674" s="57"/>
      <c r="H1674" s="57"/>
      <c r="I1674" s="57"/>
      <c r="J1674" s="57"/>
      <c r="K1674" s="57"/>
      <c r="L1674" s="57"/>
    </row>
    <row r="1675" spans="2:12" ht="18.95" customHeight="1" x14ac:dyDescent="0.25">
      <c r="B1675" s="75"/>
      <c r="C1675" s="75"/>
      <c r="D1675" s="75"/>
      <c r="E1675" s="57"/>
      <c r="F1675" s="57"/>
      <c r="G1675" s="57"/>
      <c r="H1675" s="57"/>
      <c r="I1675" s="57"/>
      <c r="J1675" s="57"/>
      <c r="K1675" s="57"/>
      <c r="L1675" s="57"/>
    </row>
    <row r="1676" spans="2:12" ht="18.95" customHeight="1" x14ac:dyDescent="0.25">
      <c r="B1676" s="75"/>
      <c r="C1676" s="75"/>
      <c r="D1676" s="75"/>
      <c r="E1676" s="57"/>
      <c r="F1676" s="57"/>
      <c r="G1676" s="57"/>
      <c r="H1676" s="57"/>
      <c r="I1676" s="57"/>
      <c r="J1676" s="57"/>
      <c r="K1676" s="57"/>
      <c r="L1676" s="57"/>
    </row>
    <row r="1677" spans="2:12" ht="18.95" customHeight="1" x14ac:dyDescent="0.25">
      <c r="B1677" s="75"/>
      <c r="C1677" s="75"/>
      <c r="D1677" s="75"/>
      <c r="E1677" s="57"/>
      <c r="F1677" s="57"/>
      <c r="G1677" s="57"/>
      <c r="H1677" s="57"/>
      <c r="I1677" s="57"/>
      <c r="J1677" s="57"/>
      <c r="K1677" s="57"/>
      <c r="L1677" s="57"/>
    </row>
    <row r="1678" spans="2:12" ht="18.95" customHeight="1" x14ac:dyDescent="0.25">
      <c r="B1678" s="75"/>
      <c r="C1678" s="75"/>
      <c r="D1678" s="75"/>
      <c r="E1678" s="57"/>
      <c r="F1678" s="57"/>
      <c r="G1678" s="57"/>
      <c r="H1678" s="57"/>
      <c r="I1678" s="57"/>
      <c r="J1678" s="57"/>
      <c r="K1678" s="57"/>
      <c r="L1678" s="57"/>
    </row>
    <row r="1679" spans="2:12" ht="18.95" customHeight="1" x14ac:dyDescent="0.25">
      <c r="B1679" s="75"/>
      <c r="C1679" s="75"/>
      <c r="D1679" s="75"/>
      <c r="E1679" s="57"/>
      <c r="F1679" s="57"/>
      <c r="G1679" s="57"/>
      <c r="H1679" s="57"/>
      <c r="I1679" s="57"/>
      <c r="J1679" s="57"/>
      <c r="K1679" s="57"/>
      <c r="L1679" s="57"/>
    </row>
    <row r="1680" spans="2:12" ht="18.95" customHeight="1" x14ac:dyDescent="0.25">
      <c r="B1680" s="75"/>
      <c r="C1680" s="75"/>
      <c r="D1680" s="75"/>
      <c r="E1680" s="57"/>
      <c r="F1680" s="57"/>
      <c r="G1680" s="57"/>
      <c r="H1680" s="57"/>
      <c r="I1680" s="57"/>
      <c r="J1680" s="57"/>
      <c r="K1680" s="57"/>
      <c r="L1680" s="57"/>
    </row>
    <row r="1681" spans="2:12" ht="18.95" customHeight="1" x14ac:dyDescent="0.25">
      <c r="B1681" s="75"/>
      <c r="C1681" s="75"/>
      <c r="D1681" s="75"/>
      <c r="E1681" s="57"/>
      <c r="F1681" s="57"/>
      <c r="G1681" s="57"/>
      <c r="H1681" s="57"/>
      <c r="I1681" s="57"/>
      <c r="J1681" s="57"/>
      <c r="K1681" s="57"/>
      <c r="L1681" s="57"/>
    </row>
    <row r="1682" spans="2:12" ht="18.95" customHeight="1" x14ac:dyDescent="0.25">
      <c r="B1682" s="75"/>
      <c r="C1682" s="75"/>
      <c r="D1682" s="75"/>
      <c r="E1682" s="57"/>
      <c r="F1682" s="57"/>
      <c r="G1682" s="57"/>
      <c r="H1682" s="57"/>
      <c r="I1682" s="57"/>
      <c r="J1682" s="57"/>
      <c r="K1682" s="57"/>
      <c r="L1682" s="57"/>
    </row>
    <row r="1683" spans="2:12" ht="18.95" customHeight="1" x14ac:dyDescent="0.25">
      <c r="B1683" s="75"/>
      <c r="C1683" s="75"/>
      <c r="D1683" s="75"/>
      <c r="E1683" s="57"/>
      <c r="F1683" s="57"/>
      <c r="G1683" s="57"/>
      <c r="H1683" s="57"/>
      <c r="I1683" s="57"/>
      <c r="J1683" s="57"/>
      <c r="K1683" s="57"/>
      <c r="L1683" s="57"/>
    </row>
    <row r="1684" spans="2:12" ht="18.95" customHeight="1" x14ac:dyDescent="0.25">
      <c r="B1684" s="75"/>
      <c r="C1684" s="75"/>
      <c r="D1684" s="75"/>
      <c r="E1684" s="57"/>
      <c r="F1684" s="57"/>
      <c r="G1684" s="57"/>
      <c r="H1684" s="57"/>
      <c r="I1684" s="57"/>
      <c r="J1684" s="57"/>
      <c r="K1684" s="57"/>
      <c r="L1684" s="57"/>
    </row>
    <row r="1685" spans="2:12" ht="18.95" customHeight="1" x14ac:dyDescent="0.25">
      <c r="B1685" s="75"/>
      <c r="C1685" s="75"/>
      <c r="D1685" s="75"/>
      <c r="E1685" s="57"/>
      <c r="F1685" s="57"/>
      <c r="G1685" s="57"/>
      <c r="H1685" s="57"/>
      <c r="I1685" s="57"/>
      <c r="J1685" s="57"/>
      <c r="K1685" s="57"/>
      <c r="L1685" s="57"/>
    </row>
    <row r="1686" spans="2:12" ht="18.95" customHeight="1" x14ac:dyDescent="0.25">
      <c r="B1686" s="75"/>
      <c r="C1686" s="75"/>
      <c r="D1686" s="75"/>
      <c r="E1686" s="57"/>
      <c r="F1686" s="57"/>
      <c r="G1686" s="57"/>
      <c r="H1686" s="57"/>
      <c r="I1686" s="57"/>
      <c r="J1686" s="57"/>
      <c r="K1686" s="57"/>
      <c r="L1686" s="57"/>
    </row>
    <row r="1687" spans="2:12" ht="18.95" customHeight="1" x14ac:dyDescent="0.25">
      <c r="B1687" s="75"/>
      <c r="C1687" s="75"/>
      <c r="D1687" s="75"/>
      <c r="E1687" s="57"/>
      <c r="F1687" s="57"/>
      <c r="G1687" s="57"/>
      <c r="H1687" s="57"/>
      <c r="I1687" s="57"/>
      <c r="J1687" s="57"/>
      <c r="K1687" s="57"/>
      <c r="L1687" s="57"/>
    </row>
    <row r="1688" spans="2:12" ht="18.95" customHeight="1" x14ac:dyDescent="0.25">
      <c r="B1688" s="75"/>
      <c r="C1688" s="75"/>
      <c r="D1688" s="75"/>
      <c r="E1688" s="57"/>
      <c r="F1688" s="57"/>
      <c r="G1688" s="57"/>
      <c r="H1688" s="57"/>
      <c r="I1688" s="57"/>
      <c r="J1688" s="57"/>
      <c r="K1688" s="57"/>
      <c r="L1688" s="57"/>
    </row>
    <row r="1689" spans="2:12" ht="18.95" customHeight="1" x14ac:dyDescent="0.25">
      <c r="B1689" s="75"/>
      <c r="C1689" s="75"/>
      <c r="D1689" s="75"/>
      <c r="E1689" s="57"/>
      <c r="F1689" s="57"/>
      <c r="G1689" s="57"/>
      <c r="H1689" s="57"/>
      <c r="I1689" s="57"/>
      <c r="J1689" s="57"/>
      <c r="K1689" s="57"/>
      <c r="L1689" s="57"/>
    </row>
    <row r="1690" spans="2:12" ht="18.95" customHeight="1" x14ac:dyDescent="0.25">
      <c r="B1690" s="75"/>
      <c r="C1690" s="75"/>
      <c r="D1690" s="75"/>
      <c r="E1690" s="57"/>
      <c r="F1690" s="57"/>
      <c r="G1690" s="57"/>
      <c r="H1690" s="57"/>
      <c r="I1690" s="57"/>
      <c r="J1690" s="57"/>
      <c r="K1690" s="57"/>
      <c r="L1690" s="57"/>
    </row>
    <row r="1691" spans="2:12" ht="18.95" customHeight="1" x14ac:dyDescent="0.25">
      <c r="B1691" s="75"/>
      <c r="C1691" s="75"/>
      <c r="D1691" s="75"/>
      <c r="E1691" s="57"/>
      <c r="F1691" s="57"/>
      <c r="G1691" s="57"/>
      <c r="H1691" s="57"/>
      <c r="I1691" s="57"/>
      <c r="J1691" s="57"/>
      <c r="K1691" s="57"/>
      <c r="L1691" s="57"/>
    </row>
    <row r="1692" spans="2:12" ht="18.95" customHeight="1" x14ac:dyDescent="0.25">
      <c r="B1692" s="75"/>
      <c r="C1692" s="75"/>
      <c r="D1692" s="75"/>
      <c r="E1692" s="57"/>
      <c r="F1692" s="57"/>
      <c r="G1692" s="57"/>
      <c r="H1692" s="57"/>
      <c r="I1692" s="57"/>
      <c r="J1692" s="57"/>
      <c r="K1692" s="57"/>
      <c r="L1692" s="57"/>
    </row>
    <row r="1693" spans="2:12" ht="18.95" customHeight="1" x14ac:dyDescent="0.25">
      <c r="B1693" s="75"/>
      <c r="C1693" s="75"/>
      <c r="D1693" s="75"/>
      <c r="E1693" s="57"/>
      <c r="F1693" s="57"/>
      <c r="G1693" s="57"/>
      <c r="H1693" s="57"/>
      <c r="I1693" s="57"/>
      <c r="J1693" s="57"/>
      <c r="K1693" s="57"/>
      <c r="L1693" s="57"/>
    </row>
    <row r="1694" spans="2:12" ht="18.95" customHeight="1" x14ac:dyDescent="0.25">
      <c r="B1694" s="75"/>
      <c r="C1694" s="75"/>
      <c r="D1694" s="75"/>
      <c r="E1694" s="57"/>
      <c r="F1694" s="57"/>
      <c r="G1694" s="57"/>
      <c r="H1694" s="57"/>
      <c r="I1694" s="57"/>
      <c r="J1694" s="57"/>
      <c r="K1694" s="57"/>
      <c r="L1694" s="57"/>
    </row>
    <row r="1695" spans="2:12" ht="18.95" customHeight="1" x14ac:dyDescent="0.25">
      <c r="B1695" s="75"/>
      <c r="C1695" s="75"/>
      <c r="D1695" s="75"/>
      <c r="E1695" s="57"/>
      <c r="F1695" s="57"/>
      <c r="G1695" s="57"/>
      <c r="H1695" s="57"/>
      <c r="I1695" s="57"/>
      <c r="J1695" s="57"/>
      <c r="K1695" s="57"/>
      <c r="L1695" s="57"/>
    </row>
    <row r="1696" spans="2:12" ht="18.95" customHeight="1" x14ac:dyDescent="0.25">
      <c r="B1696" s="75"/>
      <c r="C1696" s="75"/>
      <c r="D1696" s="75"/>
      <c r="E1696" s="57"/>
      <c r="F1696" s="57"/>
      <c r="G1696" s="57"/>
      <c r="H1696" s="57"/>
      <c r="I1696" s="57"/>
      <c r="J1696" s="57"/>
      <c r="K1696" s="57"/>
      <c r="L1696" s="57"/>
    </row>
    <row r="1697" spans="2:12" ht="18.95" customHeight="1" x14ac:dyDescent="0.25">
      <c r="B1697" s="75"/>
      <c r="C1697" s="75"/>
      <c r="D1697" s="75"/>
      <c r="E1697" s="57"/>
      <c r="F1697" s="57"/>
      <c r="G1697" s="57"/>
      <c r="H1697" s="57"/>
      <c r="I1697" s="57"/>
      <c r="J1697" s="57"/>
      <c r="K1697" s="57"/>
      <c r="L1697" s="57"/>
    </row>
    <row r="1698" spans="2:12" ht="18.95" customHeight="1" x14ac:dyDescent="0.25">
      <c r="B1698" s="75"/>
      <c r="C1698" s="75"/>
      <c r="D1698" s="75"/>
      <c r="E1698" s="57"/>
      <c r="F1698" s="57"/>
      <c r="G1698" s="57"/>
      <c r="H1698" s="57"/>
      <c r="I1698" s="57"/>
      <c r="J1698" s="57"/>
      <c r="K1698" s="57"/>
      <c r="L1698" s="57"/>
    </row>
    <row r="1699" spans="2:12" ht="18.95" customHeight="1" x14ac:dyDescent="0.25">
      <c r="B1699" s="75"/>
      <c r="C1699" s="75"/>
      <c r="D1699" s="75"/>
      <c r="E1699" s="57"/>
      <c r="F1699" s="57"/>
      <c r="G1699" s="57"/>
      <c r="H1699" s="57"/>
      <c r="I1699" s="57"/>
      <c r="J1699" s="57"/>
      <c r="K1699" s="57"/>
      <c r="L1699" s="57"/>
    </row>
    <row r="1700" spans="2:12" ht="18.95" customHeight="1" x14ac:dyDescent="0.25">
      <c r="B1700" s="75"/>
      <c r="C1700" s="75"/>
      <c r="D1700" s="75"/>
      <c r="E1700" s="57"/>
      <c r="F1700" s="57"/>
      <c r="G1700" s="57"/>
      <c r="H1700" s="57"/>
      <c r="I1700" s="57"/>
      <c r="J1700" s="57"/>
      <c r="K1700" s="57"/>
      <c r="L1700" s="57"/>
    </row>
    <row r="1701" spans="2:12" ht="18.95" customHeight="1" x14ac:dyDescent="0.25">
      <c r="B1701" s="75"/>
      <c r="C1701" s="75"/>
      <c r="D1701" s="75"/>
      <c r="E1701" s="57"/>
      <c r="F1701" s="57"/>
      <c r="G1701" s="57"/>
      <c r="H1701" s="57"/>
      <c r="I1701" s="57"/>
      <c r="J1701" s="57"/>
      <c r="K1701" s="57"/>
      <c r="L1701" s="57"/>
    </row>
    <row r="1702" spans="2:12" ht="18.95" customHeight="1" x14ac:dyDescent="0.25">
      <c r="B1702" s="75"/>
      <c r="C1702" s="75"/>
      <c r="D1702" s="75"/>
      <c r="E1702" s="57"/>
      <c r="F1702" s="57"/>
      <c r="G1702" s="57"/>
      <c r="H1702" s="57"/>
      <c r="I1702" s="57"/>
      <c r="J1702" s="57"/>
      <c r="K1702" s="57"/>
      <c r="L1702" s="57"/>
    </row>
    <row r="1703" spans="2:12" ht="18.95" customHeight="1" x14ac:dyDescent="0.25">
      <c r="B1703" s="75"/>
      <c r="C1703" s="75"/>
      <c r="D1703" s="75"/>
      <c r="E1703" s="57"/>
      <c r="F1703" s="57"/>
      <c r="G1703" s="57"/>
      <c r="H1703" s="57"/>
      <c r="I1703" s="57"/>
      <c r="J1703" s="57"/>
      <c r="K1703" s="57"/>
      <c r="L1703" s="57"/>
    </row>
    <row r="1704" spans="2:12" ht="18.95" customHeight="1" x14ac:dyDescent="0.25">
      <c r="B1704" s="75"/>
      <c r="C1704" s="75"/>
      <c r="D1704" s="75"/>
      <c r="E1704" s="57"/>
      <c r="F1704" s="57"/>
      <c r="G1704" s="57"/>
      <c r="H1704" s="57"/>
      <c r="I1704" s="57"/>
      <c r="J1704" s="57"/>
      <c r="K1704" s="57"/>
      <c r="L1704" s="57"/>
    </row>
    <row r="1705" spans="2:12" ht="18.95" customHeight="1" x14ac:dyDescent="0.25">
      <c r="B1705" s="75"/>
      <c r="C1705" s="75"/>
      <c r="D1705" s="75"/>
      <c r="E1705" s="57"/>
      <c r="F1705" s="57"/>
      <c r="G1705" s="57"/>
      <c r="H1705" s="57"/>
      <c r="I1705" s="57"/>
      <c r="J1705" s="57"/>
      <c r="K1705" s="57"/>
      <c r="L1705" s="57"/>
    </row>
    <row r="1706" spans="2:12" ht="18.95" customHeight="1" x14ac:dyDescent="0.25">
      <c r="B1706" s="75"/>
      <c r="C1706" s="75"/>
      <c r="D1706" s="75"/>
      <c r="E1706" s="57"/>
      <c r="F1706" s="57"/>
      <c r="G1706" s="57"/>
      <c r="H1706" s="57"/>
      <c r="I1706" s="57"/>
      <c r="J1706" s="57"/>
      <c r="K1706" s="57"/>
      <c r="L1706" s="57"/>
    </row>
    <row r="1707" spans="2:12" ht="18.95" customHeight="1" x14ac:dyDescent="0.25">
      <c r="B1707" s="75"/>
      <c r="C1707" s="75"/>
      <c r="D1707" s="75"/>
      <c r="E1707" s="57"/>
      <c r="F1707" s="57"/>
      <c r="G1707" s="57"/>
      <c r="H1707" s="57"/>
      <c r="I1707" s="57"/>
      <c r="J1707" s="57"/>
      <c r="K1707" s="57"/>
      <c r="L1707" s="57"/>
    </row>
    <row r="1708" spans="2:12" ht="18.95" customHeight="1" x14ac:dyDescent="0.25">
      <c r="B1708" s="75"/>
      <c r="C1708" s="75"/>
      <c r="D1708" s="75"/>
      <c r="E1708" s="57"/>
      <c r="F1708" s="57"/>
      <c r="G1708" s="57"/>
      <c r="H1708" s="57"/>
      <c r="I1708" s="57"/>
      <c r="J1708" s="57"/>
      <c r="K1708" s="57"/>
      <c r="L1708" s="57"/>
    </row>
    <row r="1709" spans="2:12" ht="18.95" customHeight="1" x14ac:dyDescent="0.25">
      <c r="B1709" s="75"/>
      <c r="C1709" s="75"/>
      <c r="D1709" s="75"/>
      <c r="E1709" s="57"/>
      <c r="F1709" s="57"/>
      <c r="G1709" s="57"/>
      <c r="H1709" s="57"/>
      <c r="I1709" s="57"/>
      <c r="J1709" s="57"/>
      <c r="K1709" s="57"/>
      <c r="L1709" s="57"/>
    </row>
    <row r="1710" spans="2:12" ht="18.95" customHeight="1" x14ac:dyDescent="0.25">
      <c r="B1710" s="75"/>
      <c r="C1710" s="75"/>
      <c r="D1710" s="75"/>
      <c r="E1710" s="57"/>
      <c r="F1710" s="57"/>
      <c r="G1710" s="57"/>
      <c r="H1710" s="57"/>
      <c r="I1710" s="57"/>
      <c r="J1710" s="57"/>
      <c r="K1710" s="57"/>
      <c r="L1710" s="57"/>
    </row>
    <row r="1711" spans="2:12" ht="18.95" customHeight="1" x14ac:dyDescent="0.25">
      <c r="B1711" s="75"/>
      <c r="C1711" s="75"/>
      <c r="D1711" s="75"/>
      <c r="E1711" s="57"/>
      <c r="F1711" s="57"/>
      <c r="G1711" s="57"/>
      <c r="H1711" s="57"/>
      <c r="I1711" s="57"/>
      <c r="J1711" s="57"/>
      <c r="K1711" s="57"/>
      <c r="L1711" s="57"/>
    </row>
    <row r="1712" spans="2:12" ht="18.95" customHeight="1" x14ac:dyDescent="0.25">
      <c r="B1712" s="75"/>
      <c r="C1712" s="75"/>
      <c r="D1712" s="75"/>
      <c r="E1712" s="57"/>
      <c r="F1712" s="57"/>
      <c r="G1712" s="57"/>
      <c r="H1712" s="57"/>
      <c r="I1712" s="57"/>
      <c r="J1712" s="57"/>
      <c r="K1712" s="57"/>
      <c r="L1712" s="57"/>
    </row>
    <row r="1713" spans="2:12" ht="18.95" customHeight="1" x14ac:dyDescent="0.25">
      <c r="B1713" s="75"/>
      <c r="C1713" s="75"/>
      <c r="D1713" s="75"/>
      <c r="E1713" s="57"/>
      <c r="F1713" s="57"/>
      <c r="G1713" s="57"/>
      <c r="H1713" s="57"/>
      <c r="I1713" s="57"/>
      <c r="J1713" s="57"/>
      <c r="K1713" s="57"/>
      <c r="L1713" s="57"/>
    </row>
    <row r="1714" spans="2:12" ht="18.95" customHeight="1" x14ac:dyDescent="0.25">
      <c r="B1714" s="75"/>
      <c r="C1714" s="75"/>
      <c r="D1714" s="75"/>
      <c r="E1714" s="57"/>
      <c r="F1714" s="57"/>
      <c r="G1714" s="57"/>
      <c r="H1714" s="57"/>
      <c r="I1714" s="57"/>
      <c r="J1714" s="57"/>
      <c r="K1714" s="57"/>
      <c r="L1714" s="57"/>
    </row>
    <row r="1715" spans="2:12" ht="18.95" customHeight="1" x14ac:dyDescent="0.25">
      <c r="B1715" s="75"/>
      <c r="C1715" s="75"/>
      <c r="D1715" s="75"/>
      <c r="E1715" s="57"/>
      <c r="F1715" s="57"/>
      <c r="G1715" s="57"/>
      <c r="H1715" s="57"/>
      <c r="I1715" s="57"/>
      <c r="J1715" s="57"/>
      <c r="K1715" s="57"/>
      <c r="L1715" s="57"/>
    </row>
    <row r="1716" spans="2:12" ht="18.95" customHeight="1" x14ac:dyDescent="0.25">
      <c r="B1716" s="75"/>
      <c r="C1716" s="75"/>
      <c r="D1716" s="75"/>
      <c r="E1716" s="57"/>
      <c r="F1716" s="57"/>
      <c r="G1716" s="57"/>
      <c r="H1716" s="57"/>
      <c r="I1716" s="57"/>
      <c r="J1716" s="57"/>
      <c r="K1716" s="57"/>
      <c r="L1716" s="57"/>
    </row>
    <row r="1717" spans="2:12" ht="18.95" customHeight="1" x14ac:dyDescent="0.25">
      <c r="B1717" s="75"/>
      <c r="C1717" s="75"/>
      <c r="D1717" s="75"/>
      <c r="E1717" s="57"/>
      <c r="F1717" s="57"/>
      <c r="G1717" s="57"/>
      <c r="H1717" s="57"/>
      <c r="I1717" s="57"/>
      <c r="J1717" s="57"/>
      <c r="K1717" s="57"/>
      <c r="L1717" s="57"/>
    </row>
    <row r="1718" spans="2:12" ht="18.95" customHeight="1" x14ac:dyDescent="0.25">
      <c r="B1718" s="75"/>
      <c r="C1718" s="75"/>
      <c r="D1718" s="75"/>
      <c r="E1718" s="57"/>
      <c r="F1718" s="57"/>
      <c r="G1718" s="57"/>
      <c r="H1718" s="57"/>
      <c r="I1718" s="57"/>
      <c r="J1718" s="57"/>
      <c r="K1718" s="57"/>
      <c r="L1718" s="57"/>
    </row>
    <row r="1719" spans="2:12" ht="18.95" customHeight="1" x14ac:dyDescent="0.25">
      <c r="B1719" s="75"/>
      <c r="C1719" s="75"/>
      <c r="D1719" s="75"/>
      <c r="E1719" s="57"/>
      <c r="F1719" s="57"/>
      <c r="G1719" s="57"/>
      <c r="H1719" s="57"/>
      <c r="I1719" s="57"/>
      <c r="J1719" s="57"/>
      <c r="K1719" s="57"/>
      <c r="L1719" s="57"/>
    </row>
    <row r="1720" spans="2:12" ht="18.95" customHeight="1" x14ac:dyDescent="0.25">
      <c r="B1720" s="75"/>
      <c r="C1720" s="75"/>
      <c r="D1720" s="75"/>
      <c r="E1720" s="57"/>
      <c r="F1720" s="57"/>
      <c r="G1720" s="57"/>
      <c r="H1720" s="57"/>
      <c r="I1720" s="57"/>
      <c r="J1720" s="57"/>
      <c r="K1720" s="57"/>
      <c r="L1720" s="57"/>
    </row>
    <row r="1721" spans="2:12" ht="18.95" customHeight="1" x14ac:dyDescent="0.25">
      <c r="B1721" s="75"/>
      <c r="C1721" s="75"/>
      <c r="D1721" s="75"/>
      <c r="E1721" s="57"/>
      <c r="F1721" s="57"/>
      <c r="G1721" s="57"/>
      <c r="H1721" s="57"/>
      <c r="I1721" s="57"/>
      <c r="J1721" s="57"/>
      <c r="K1721" s="57"/>
      <c r="L1721" s="57"/>
    </row>
    <row r="1722" spans="2:12" ht="18.95" customHeight="1" x14ac:dyDescent="0.25">
      <c r="B1722" s="75"/>
      <c r="C1722" s="75"/>
      <c r="D1722" s="75"/>
      <c r="E1722" s="57"/>
      <c r="F1722" s="57"/>
      <c r="G1722" s="57"/>
      <c r="H1722" s="57"/>
      <c r="I1722" s="57"/>
      <c r="J1722" s="57"/>
      <c r="K1722" s="57"/>
      <c r="L1722" s="57"/>
    </row>
    <row r="1723" spans="2:12" ht="18.95" customHeight="1" x14ac:dyDescent="0.25">
      <c r="B1723" s="75"/>
      <c r="C1723" s="75"/>
      <c r="D1723" s="75"/>
      <c r="E1723" s="57"/>
      <c r="F1723" s="57"/>
      <c r="G1723" s="57"/>
      <c r="H1723" s="57"/>
      <c r="I1723" s="57"/>
      <c r="J1723" s="57"/>
      <c r="K1723" s="57"/>
      <c r="L1723" s="57"/>
    </row>
    <row r="1724" spans="2:12" ht="18.95" customHeight="1" x14ac:dyDescent="0.25">
      <c r="B1724" s="75"/>
      <c r="C1724" s="75"/>
      <c r="D1724" s="75"/>
      <c r="E1724" s="57"/>
      <c r="F1724" s="57"/>
      <c r="G1724" s="57"/>
      <c r="H1724" s="57"/>
      <c r="I1724" s="57"/>
      <c r="J1724" s="57"/>
      <c r="K1724" s="57"/>
      <c r="L1724" s="57"/>
    </row>
    <row r="1725" spans="2:12" ht="18.95" customHeight="1" x14ac:dyDescent="0.25">
      <c r="B1725" s="75"/>
      <c r="C1725" s="75"/>
      <c r="D1725" s="75"/>
      <c r="E1725" s="57"/>
      <c r="F1725" s="57"/>
      <c r="G1725" s="57"/>
      <c r="H1725" s="57"/>
      <c r="I1725" s="57"/>
      <c r="J1725" s="57"/>
      <c r="K1725" s="57"/>
      <c r="L1725" s="57"/>
    </row>
    <row r="1726" spans="2:12" ht="18.95" customHeight="1" x14ac:dyDescent="0.25">
      <c r="B1726" s="75"/>
      <c r="C1726" s="75"/>
      <c r="D1726" s="75"/>
      <c r="E1726" s="57"/>
      <c r="F1726" s="57"/>
      <c r="G1726" s="57"/>
      <c r="H1726" s="57"/>
      <c r="I1726" s="57"/>
      <c r="J1726" s="57"/>
      <c r="K1726" s="57"/>
      <c r="L1726" s="57"/>
    </row>
    <row r="1727" spans="2:12" ht="18.95" customHeight="1" x14ac:dyDescent="0.25">
      <c r="B1727" s="75"/>
      <c r="C1727" s="75"/>
      <c r="D1727" s="75"/>
      <c r="E1727" s="57"/>
      <c r="F1727" s="57"/>
      <c r="G1727" s="57"/>
      <c r="H1727" s="57"/>
      <c r="I1727" s="57"/>
      <c r="J1727" s="57"/>
      <c r="K1727" s="57"/>
      <c r="L1727" s="57"/>
    </row>
    <row r="1728" spans="2:12" ht="18.95" customHeight="1" x14ac:dyDescent="0.25">
      <c r="B1728" s="75"/>
      <c r="C1728" s="75"/>
      <c r="D1728" s="75"/>
      <c r="E1728" s="57"/>
      <c r="F1728" s="57"/>
      <c r="G1728" s="57"/>
      <c r="H1728" s="57"/>
      <c r="I1728" s="57"/>
      <c r="J1728" s="57"/>
      <c r="K1728" s="57"/>
      <c r="L1728" s="57"/>
    </row>
    <row r="1729" spans="2:12" ht="18.95" customHeight="1" x14ac:dyDescent="0.25">
      <c r="B1729" s="75"/>
      <c r="C1729" s="75"/>
      <c r="D1729" s="75"/>
      <c r="E1729" s="57"/>
      <c r="F1729" s="57"/>
      <c r="G1729" s="57"/>
      <c r="H1729" s="57"/>
      <c r="I1729" s="57"/>
      <c r="J1729" s="57"/>
      <c r="K1729" s="57"/>
      <c r="L1729" s="57"/>
    </row>
    <row r="1730" spans="2:12" ht="18.95" customHeight="1" x14ac:dyDescent="0.25">
      <c r="B1730" s="75"/>
      <c r="C1730" s="75"/>
      <c r="D1730" s="75"/>
      <c r="E1730" s="57"/>
      <c r="F1730" s="57"/>
      <c r="G1730" s="57"/>
      <c r="H1730" s="57"/>
      <c r="I1730" s="57"/>
      <c r="J1730" s="57"/>
      <c r="K1730" s="57"/>
      <c r="L1730" s="57"/>
    </row>
    <row r="1731" spans="2:12" ht="18.95" customHeight="1" x14ac:dyDescent="0.25">
      <c r="B1731" s="75"/>
      <c r="C1731" s="75"/>
      <c r="D1731" s="75"/>
      <c r="E1731" s="57"/>
      <c r="F1731" s="57"/>
      <c r="G1731" s="57"/>
      <c r="H1731" s="57"/>
      <c r="I1731" s="57"/>
      <c r="J1731" s="57"/>
      <c r="K1731" s="57"/>
      <c r="L1731" s="57"/>
    </row>
    <row r="1732" spans="2:12" ht="18.95" customHeight="1" x14ac:dyDescent="0.25">
      <c r="B1732" s="75"/>
      <c r="C1732" s="75"/>
      <c r="D1732" s="75"/>
      <c r="E1732" s="57"/>
      <c r="F1732" s="57"/>
      <c r="G1732" s="57"/>
      <c r="H1732" s="57"/>
      <c r="I1732" s="57"/>
      <c r="J1732" s="57"/>
      <c r="K1732" s="57"/>
      <c r="L1732" s="57"/>
    </row>
    <row r="1733" spans="2:12" ht="18.95" customHeight="1" x14ac:dyDescent="0.25">
      <c r="B1733" s="75"/>
      <c r="C1733" s="75"/>
      <c r="D1733" s="75"/>
      <c r="E1733" s="57"/>
      <c r="F1733" s="57"/>
      <c r="G1733" s="57"/>
      <c r="H1733" s="57"/>
      <c r="I1733" s="57"/>
      <c r="J1733" s="57"/>
      <c r="K1733" s="57"/>
      <c r="L1733" s="57"/>
    </row>
    <row r="1734" spans="2:12" ht="18.95" customHeight="1" x14ac:dyDescent="0.25">
      <c r="B1734" s="75"/>
      <c r="C1734" s="75"/>
      <c r="D1734" s="75"/>
      <c r="E1734" s="57"/>
      <c r="F1734" s="57"/>
      <c r="G1734" s="57"/>
      <c r="H1734" s="57"/>
      <c r="I1734" s="57"/>
      <c r="J1734" s="57"/>
      <c r="K1734" s="57"/>
      <c r="L1734" s="57"/>
    </row>
    <row r="1735" spans="2:12" ht="18.95" customHeight="1" x14ac:dyDescent="0.25">
      <c r="B1735" s="75"/>
      <c r="C1735" s="75"/>
      <c r="D1735" s="75"/>
      <c r="E1735" s="57"/>
      <c r="F1735" s="57"/>
      <c r="G1735" s="57"/>
      <c r="H1735" s="57"/>
      <c r="I1735" s="57"/>
      <c r="J1735" s="57"/>
      <c r="K1735" s="57"/>
      <c r="L1735" s="57"/>
    </row>
    <row r="1736" spans="2:12" ht="18.95" customHeight="1" x14ac:dyDescent="0.25">
      <c r="B1736" s="75"/>
      <c r="C1736" s="75"/>
      <c r="D1736" s="75"/>
      <c r="E1736" s="57"/>
      <c r="F1736" s="57"/>
      <c r="G1736" s="57"/>
      <c r="H1736" s="57"/>
      <c r="I1736" s="57"/>
      <c r="J1736" s="57"/>
      <c r="K1736" s="57"/>
      <c r="L1736" s="57"/>
    </row>
    <row r="1737" spans="2:12" ht="18.95" customHeight="1" x14ac:dyDescent="0.25">
      <c r="B1737" s="75"/>
      <c r="C1737" s="75"/>
      <c r="D1737" s="75"/>
      <c r="E1737" s="57"/>
      <c r="F1737" s="57"/>
      <c r="G1737" s="57"/>
      <c r="H1737" s="57"/>
      <c r="I1737" s="57"/>
      <c r="J1737" s="57"/>
      <c r="K1737" s="57"/>
      <c r="L1737" s="57"/>
    </row>
    <row r="1738" spans="2:12" ht="18.95" customHeight="1" x14ac:dyDescent="0.25">
      <c r="B1738" s="75"/>
      <c r="C1738" s="75"/>
      <c r="D1738" s="75"/>
      <c r="E1738" s="57"/>
      <c r="F1738" s="57"/>
      <c r="G1738" s="57"/>
      <c r="H1738" s="57"/>
      <c r="I1738" s="57"/>
      <c r="J1738" s="57"/>
      <c r="K1738" s="57"/>
      <c r="L1738" s="57"/>
    </row>
    <row r="1739" spans="2:12" ht="18.95" customHeight="1" x14ac:dyDescent="0.25">
      <c r="B1739" s="75"/>
      <c r="C1739" s="75"/>
      <c r="D1739" s="75"/>
      <c r="E1739" s="57"/>
      <c r="F1739" s="57"/>
      <c r="G1739" s="57"/>
      <c r="H1739" s="57"/>
      <c r="I1739" s="57"/>
      <c r="J1739" s="57"/>
      <c r="K1739" s="57"/>
      <c r="L1739" s="57"/>
    </row>
    <row r="1740" spans="2:12" ht="18.95" customHeight="1" x14ac:dyDescent="0.25">
      <c r="B1740" s="75"/>
      <c r="C1740" s="75"/>
      <c r="D1740" s="75"/>
      <c r="E1740" s="57"/>
      <c r="F1740" s="57"/>
      <c r="G1740" s="57"/>
      <c r="H1740" s="57"/>
      <c r="I1740" s="57"/>
      <c r="J1740" s="57"/>
      <c r="K1740" s="57"/>
      <c r="L1740" s="57"/>
    </row>
    <row r="1741" spans="2:12" ht="18.95" customHeight="1" x14ac:dyDescent="0.25">
      <c r="B1741" s="75"/>
      <c r="C1741" s="75"/>
      <c r="D1741" s="75"/>
      <c r="E1741" s="57"/>
      <c r="F1741" s="57"/>
      <c r="G1741" s="57"/>
      <c r="H1741" s="57"/>
      <c r="I1741" s="57"/>
      <c r="J1741" s="57"/>
      <c r="K1741" s="57"/>
      <c r="L1741" s="57"/>
    </row>
    <row r="1742" spans="2:12" ht="18.95" customHeight="1" x14ac:dyDescent="0.25">
      <c r="B1742" s="75"/>
      <c r="C1742" s="75"/>
      <c r="D1742" s="75"/>
      <c r="E1742" s="57"/>
      <c r="F1742" s="57"/>
      <c r="G1742" s="57"/>
      <c r="H1742" s="57"/>
      <c r="I1742" s="57"/>
      <c r="J1742" s="57"/>
      <c r="K1742" s="57"/>
      <c r="L1742" s="57"/>
    </row>
    <row r="1743" spans="2:12" ht="18.95" customHeight="1" x14ac:dyDescent="0.25">
      <c r="B1743" s="75"/>
      <c r="C1743" s="75"/>
      <c r="D1743" s="75"/>
      <c r="E1743" s="57"/>
      <c r="F1743" s="57"/>
      <c r="G1743" s="57"/>
      <c r="H1743" s="57"/>
      <c r="I1743" s="57"/>
      <c r="J1743" s="57"/>
      <c r="K1743" s="57"/>
      <c r="L1743" s="57"/>
    </row>
    <row r="1744" spans="2:12" ht="18.95" customHeight="1" x14ac:dyDescent="0.25">
      <c r="B1744" s="75"/>
      <c r="C1744" s="75"/>
      <c r="D1744" s="75"/>
      <c r="E1744" s="57"/>
      <c r="F1744" s="57"/>
      <c r="G1744" s="57"/>
      <c r="H1744" s="57"/>
      <c r="I1744" s="57"/>
      <c r="J1744" s="57"/>
      <c r="K1744" s="57"/>
      <c r="L1744" s="57"/>
    </row>
    <row r="1745" spans="2:12" ht="18.95" customHeight="1" x14ac:dyDescent="0.25">
      <c r="B1745" s="75"/>
      <c r="C1745" s="75"/>
      <c r="D1745" s="75"/>
      <c r="E1745" s="57"/>
      <c r="F1745" s="57"/>
      <c r="G1745" s="57"/>
      <c r="H1745" s="57"/>
      <c r="I1745" s="57"/>
      <c r="J1745" s="57"/>
      <c r="K1745" s="57"/>
      <c r="L1745" s="57"/>
    </row>
    <row r="1746" spans="2:12" ht="18.95" customHeight="1" x14ac:dyDescent="0.25">
      <c r="B1746" s="75"/>
      <c r="C1746" s="75"/>
      <c r="D1746" s="75"/>
      <c r="E1746" s="57"/>
      <c r="F1746" s="57"/>
      <c r="G1746" s="57"/>
      <c r="H1746" s="57"/>
      <c r="I1746" s="57"/>
      <c r="J1746" s="57"/>
      <c r="K1746" s="57"/>
      <c r="L1746" s="57"/>
    </row>
    <row r="1747" spans="2:12" ht="18.95" customHeight="1" x14ac:dyDescent="0.25">
      <c r="B1747" s="75"/>
      <c r="C1747" s="75"/>
      <c r="D1747" s="75"/>
      <c r="E1747" s="57"/>
      <c r="F1747" s="57"/>
      <c r="G1747" s="57"/>
      <c r="H1747" s="57"/>
      <c r="I1747" s="57"/>
      <c r="J1747" s="57"/>
      <c r="K1747" s="57"/>
      <c r="L1747" s="57"/>
    </row>
    <row r="1748" spans="2:12" ht="18.95" customHeight="1" x14ac:dyDescent="0.25">
      <c r="B1748" s="75"/>
      <c r="C1748" s="75"/>
      <c r="D1748" s="75"/>
      <c r="E1748" s="57"/>
      <c r="F1748" s="57"/>
      <c r="G1748" s="57"/>
      <c r="H1748" s="57"/>
      <c r="I1748" s="57"/>
      <c r="J1748" s="57"/>
      <c r="K1748" s="57"/>
      <c r="L1748" s="57"/>
    </row>
    <row r="1749" spans="2:12" ht="18.95" customHeight="1" x14ac:dyDescent="0.25">
      <c r="B1749" s="75"/>
      <c r="C1749" s="75"/>
      <c r="D1749" s="75"/>
      <c r="E1749" s="57"/>
      <c r="F1749" s="57"/>
      <c r="G1749" s="57"/>
      <c r="H1749" s="57"/>
      <c r="I1749" s="57"/>
      <c r="J1749" s="57"/>
      <c r="K1749" s="57"/>
      <c r="L1749" s="57"/>
    </row>
    <row r="1750" spans="2:12" ht="18.95" customHeight="1" x14ac:dyDescent="0.25">
      <c r="B1750" s="75"/>
      <c r="C1750" s="75"/>
      <c r="D1750" s="75"/>
      <c r="E1750" s="57"/>
      <c r="F1750" s="57"/>
      <c r="G1750" s="57"/>
      <c r="H1750" s="57"/>
      <c r="I1750" s="57"/>
      <c r="J1750" s="57"/>
      <c r="K1750" s="57"/>
      <c r="L1750" s="57"/>
    </row>
    <row r="1751" spans="2:12" ht="18.95" customHeight="1" x14ac:dyDescent="0.25">
      <c r="B1751" s="75"/>
      <c r="C1751" s="75"/>
      <c r="D1751" s="75"/>
      <c r="E1751" s="57"/>
      <c r="F1751" s="57"/>
      <c r="G1751" s="57"/>
      <c r="H1751" s="57"/>
      <c r="I1751" s="57"/>
      <c r="J1751" s="57"/>
      <c r="K1751" s="57"/>
      <c r="L1751" s="57"/>
    </row>
    <row r="1752" spans="2:12" ht="18.95" customHeight="1" x14ac:dyDescent="0.25">
      <c r="B1752" s="75"/>
      <c r="C1752" s="75"/>
      <c r="D1752" s="75"/>
      <c r="E1752" s="57"/>
      <c r="F1752" s="57"/>
      <c r="G1752" s="57"/>
      <c r="H1752" s="57"/>
      <c r="I1752" s="57"/>
      <c r="J1752" s="57"/>
      <c r="K1752" s="57"/>
      <c r="L1752" s="57"/>
    </row>
    <row r="1753" spans="2:12" ht="18.95" customHeight="1" x14ac:dyDescent="0.25">
      <c r="B1753" s="75"/>
      <c r="C1753" s="75"/>
      <c r="D1753" s="75"/>
      <c r="E1753" s="57"/>
      <c r="F1753" s="57"/>
      <c r="G1753" s="57"/>
      <c r="H1753" s="57"/>
      <c r="I1753" s="57"/>
      <c r="J1753" s="57"/>
      <c r="K1753" s="57"/>
      <c r="L1753" s="57"/>
    </row>
    <row r="1754" spans="2:12" ht="18.95" customHeight="1" x14ac:dyDescent="0.25">
      <c r="B1754" s="75"/>
      <c r="C1754" s="75"/>
      <c r="D1754" s="75"/>
      <c r="E1754" s="57"/>
      <c r="F1754" s="57"/>
      <c r="G1754" s="57"/>
      <c r="H1754" s="57"/>
      <c r="I1754" s="57"/>
      <c r="J1754" s="57"/>
      <c r="K1754" s="57"/>
      <c r="L1754" s="57"/>
    </row>
    <row r="1755" spans="2:12" ht="18.95" customHeight="1" x14ac:dyDescent="0.25">
      <c r="B1755" s="75"/>
      <c r="C1755" s="75"/>
      <c r="D1755" s="75"/>
      <c r="E1755" s="57"/>
      <c r="F1755" s="57"/>
      <c r="G1755" s="57"/>
      <c r="H1755" s="57"/>
      <c r="I1755" s="57"/>
      <c r="J1755" s="57"/>
      <c r="K1755" s="57"/>
      <c r="L1755" s="57"/>
    </row>
    <row r="1756" spans="2:12" ht="18.95" customHeight="1" x14ac:dyDescent="0.25">
      <c r="B1756" s="75"/>
      <c r="C1756" s="75"/>
      <c r="D1756" s="75"/>
      <c r="E1756" s="57"/>
      <c r="F1756" s="57"/>
      <c r="G1756" s="57"/>
      <c r="H1756" s="57"/>
      <c r="I1756" s="57"/>
      <c r="J1756" s="57"/>
      <c r="K1756" s="57"/>
      <c r="L1756" s="57"/>
    </row>
    <row r="1757" spans="2:12" ht="18.95" customHeight="1" x14ac:dyDescent="0.25">
      <c r="B1757" s="75"/>
      <c r="C1757" s="75"/>
      <c r="D1757" s="75"/>
      <c r="E1757" s="57"/>
      <c r="F1757" s="57"/>
      <c r="G1757" s="57"/>
      <c r="H1757" s="57"/>
      <c r="I1757" s="57"/>
      <c r="J1757" s="57"/>
      <c r="K1757" s="57"/>
      <c r="L1757" s="57"/>
    </row>
    <row r="1758" spans="2:12" ht="18.95" customHeight="1" x14ac:dyDescent="0.25">
      <c r="B1758" s="75"/>
      <c r="C1758" s="75"/>
      <c r="D1758" s="75"/>
      <c r="E1758" s="57"/>
      <c r="F1758" s="57"/>
      <c r="G1758" s="57"/>
      <c r="H1758" s="57"/>
      <c r="I1758" s="57"/>
      <c r="J1758" s="57"/>
      <c r="K1758" s="57"/>
      <c r="L1758" s="57"/>
    </row>
    <row r="1759" spans="2:12" ht="18.95" customHeight="1" x14ac:dyDescent="0.25">
      <c r="B1759" s="75"/>
      <c r="C1759" s="75"/>
      <c r="D1759" s="75"/>
      <c r="E1759" s="57"/>
      <c r="F1759" s="57"/>
      <c r="G1759" s="57"/>
      <c r="H1759" s="57"/>
      <c r="I1759" s="57"/>
      <c r="J1759" s="57"/>
      <c r="K1759" s="57"/>
      <c r="L1759" s="57"/>
    </row>
    <row r="1760" spans="2:12" ht="18.95" customHeight="1" x14ac:dyDescent="0.25">
      <c r="B1760" s="75"/>
      <c r="C1760" s="75"/>
      <c r="D1760" s="75"/>
      <c r="E1760" s="57"/>
      <c r="F1760" s="57"/>
      <c r="G1760" s="57"/>
      <c r="H1760" s="57"/>
      <c r="I1760" s="57"/>
      <c r="J1760" s="57"/>
      <c r="K1760" s="57"/>
      <c r="L1760" s="57"/>
    </row>
    <row r="1761" spans="2:12" ht="18.95" customHeight="1" x14ac:dyDescent="0.25">
      <c r="B1761" s="75"/>
      <c r="C1761" s="75"/>
      <c r="D1761" s="75"/>
      <c r="E1761" s="57"/>
      <c r="F1761" s="57"/>
      <c r="G1761" s="57"/>
      <c r="H1761" s="57"/>
      <c r="I1761" s="57"/>
      <c r="J1761" s="57"/>
      <c r="K1761" s="57"/>
      <c r="L1761" s="57"/>
    </row>
    <row r="1762" spans="2:12" ht="18.95" customHeight="1" x14ac:dyDescent="0.25">
      <c r="B1762" s="75"/>
      <c r="C1762" s="75"/>
      <c r="D1762" s="75"/>
      <c r="E1762" s="57"/>
      <c r="F1762" s="57"/>
      <c r="G1762" s="57"/>
      <c r="H1762" s="57"/>
      <c r="I1762" s="57"/>
      <c r="J1762" s="57"/>
      <c r="K1762" s="57"/>
      <c r="L1762" s="57"/>
    </row>
    <row r="1763" spans="2:12" ht="18.95" customHeight="1" x14ac:dyDescent="0.25">
      <c r="B1763" s="75"/>
      <c r="C1763" s="75"/>
      <c r="D1763" s="75"/>
      <c r="E1763" s="57"/>
      <c r="F1763" s="57"/>
      <c r="G1763" s="57"/>
      <c r="H1763" s="57"/>
      <c r="I1763" s="57"/>
      <c r="J1763" s="57"/>
      <c r="K1763" s="57"/>
      <c r="L1763" s="57"/>
    </row>
    <row r="1764" spans="2:12" ht="18.95" customHeight="1" x14ac:dyDescent="0.25">
      <c r="B1764" s="75"/>
      <c r="C1764" s="75"/>
      <c r="D1764" s="75"/>
      <c r="E1764" s="57"/>
      <c r="F1764" s="57"/>
      <c r="G1764" s="57"/>
      <c r="H1764" s="57"/>
      <c r="I1764" s="57"/>
      <c r="J1764" s="57"/>
      <c r="K1764" s="57"/>
      <c r="L1764" s="57"/>
    </row>
    <row r="1765" spans="2:12" ht="18.95" customHeight="1" x14ac:dyDescent="0.25">
      <c r="B1765" s="75"/>
      <c r="C1765" s="75"/>
      <c r="D1765" s="75"/>
      <c r="E1765" s="57"/>
      <c r="F1765" s="57"/>
      <c r="G1765" s="57"/>
      <c r="H1765" s="57"/>
      <c r="I1765" s="57"/>
      <c r="J1765" s="57"/>
      <c r="K1765" s="57"/>
      <c r="L1765" s="57"/>
    </row>
    <row r="1766" spans="2:12" ht="18.95" customHeight="1" x14ac:dyDescent="0.25">
      <c r="B1766" s="75"/>
      <c r="C1766" s="75"/>
      <c r="D1766" s="75"/>
      <c r="E1766" s="57"/>
      <c r="F1766" s="57"/>
      <c r="G1766" s="57"/>
      <c r="H1766" s="57"/>
      <c r="I1766" s="57"/>
      <c r="J1766" s="57"/>
      <c r="K1766" s="57"/>
      <c r="L1766" s="57"/>
    </row>
    <row r="1767" spans="2:12" ht="18.95" customHeight="1" x14ac:dyDescent="0.25">
      <c r="B1767" s="75"/>
      <c r="C1767" s="75"/>
      <c r="D1767" s="75"/>
      <c r="E1767" s="57"/>
      <c r="F1767" s="57"/>
      <c r="G1767" s="57"/>
      <c r="H1767" s="57"/>
      <c r="I1767" s="57"/>
      <c r="J1767" s="57"/>
      <c r="K1767" s="57"/>
      <c r="L1767" s="57"/>
    </row>
    <row r="1768" spans="2:12" ht="18.95" customHeight="1" x14ac:dyDescent="0.25">
      <c r="B1768" s="75"/>
      <c r="C1768" s="75"/>
      <c r="D1768" s="75"/>
      <c r="E1768" s="57"/>
      <c r="F1768" s="57"/>
      <c r="G1768" s="57"/>
      <c r="H1768" s="57"/>
      <c r="I1768" s="57"/>
      <c r="J1768" s="57"/>
      <c r="K1768" s="57"/>
      <c r="L1768" s="57"/>
    </row>
    <row r="1769" spans="2:12" ht="18.95" customHeight="1" x14ac:dyDescent="0.25">
      <c r="B1769" s="75"/>
      <c r="C1769" s="75"/>
      <c r="D1769" s="75"/>
      <c r="E1769" s="57"/>
      <c r="F1769" s="57"/>
      <c r="G1769" s="57"/>
      <c r="H1769" s="57"/>
      <c r="I1769" s="57"/>
      <c r="J1769" s="57"/>
      <c r="K1769" s="57"/>
      <c r="L1769" s="57"/>
    </row>
    <row r="1770" spans="2:12" ht="18.95" customHeight="1" x14ac:dyDescent="0.25">
      <c r="B1770" s="75"/>
      <c r="C1770" s="75"/>
      <c r="D1770" s="75"/>
      <c r="E1770" s="57"/>
      <c r="F1770" s="57"/>
      <c r="G1770" s="57"/>
      <c r="H1770" s="57"/>
      <c r="I1770" s="57"/>
      <c r="J1770" s="57"/>
      <c r="K1770" s="57"/>
      <c r="L1770" s="57"/>
    </row>
    <row r="1771" spans="2:12" ht="18.95" customHeight="1" x14ac:dyDescent="0.25">
      <c r="B1771" s="75"/>
      <c r="C1771" s="75"/>
      <c r="D1771" s="75"/>
      <c r="E1771" s="57"/>
      <c r="F1771" s="57"/>
      <c r="G1771" s="57"/>
      <c r="H1771" s="57"/>
      <c r="I1771" s="57"/>
      <c r="J1771" s="57"/>
      <c r="K1771" s="57"/>
      <c r="L1771" s="57"/>
    </row>
    <row r="1772" spans="2:12" ht="18.95" customHeight="1" x14ac:dyDescent="0.25">
      <c r="B1772" s="75"/>
      <c r="C1772" s="75"/>
      <c r="D1772" s="75"/>
      <c r="E1772" s="57"/>
      <c r="F1772" s="57"/>
      <c r="G1772" s="57"/>
      <c r="H1772" s="57"/>
      <c r="I1772" s="57"/>
      <c r="J1772" s="57"/>
      <c r="K1772" s="57"/>
      <c r="L1772" s="57"/>
    </row>
    <row r="1773" spans="2:12" ht="18.95" customHeight="1" x14ac:dyDescent="0.25">
      <c r="B1773" s="75"/>
      <c r="C1773" s="75"/>
      <c r="D1773" s="75"/>
      <c r="E1773" s="57"/>
      <c r="F1773" s="57"/>
      <c r="G1773" s="57"/>
      <c r="H1773" s="57"/>
      <c r="I1773" s="57"/>
      <c r="J1773" s="57"/>
      <c r="K1773" s="57"/>
      <c r="L1773" s="57"/>
    </row>
    <row r="1774" spans="2:12" ht="18.95" customHeight="1" x14ac:dyDescent="0.25">
      <c r="B1774" s="75"/>
      <c r="C1774" s="75"/>
      <c r="D1774" s="75"/>
      <c r="E1774" s="57"/>
      <c r="F1774" s="57"/>
      <c r="G1774" s="57"/>
      <c r="H1774" s="57"/>
      <c r="I1774" s="57"/>
      <c r="J1774" s="57"/>
      <c r="K1774" s="57"/>
      <c r="L1774" s="57"/>
    </row>
    <row r="1775" spans="2:12" ht="18.95" customHeight="1" x14ac:dyDescent="0.25">
      <c r="B1775" s="75"/>
      <c r="C1775" s="75"/>
      <c r="D1775" s="75"/>
      <c r="E1775" s="57"/>
      <c r="F1775" s="57"/>
      <c r="G1775" s="57"/>
      <c r="H1775" s="57"/>
      <c r="I1775" s="57"/>
      <c r="J1775" s="57"/>
      <c r="K1775" s="57"/>
      <c r="L1775" s="57"/>
    </row>
    <row r="1776" spans="2:12" ht="18.95" customHeight="1" x14ac:dyDescent="0.25">
      <c r="B1776" s="75"/>
      <c r="C1776" s="75"/>
      <c r="D1776" s="75"/>
      <c r="E1776" s="57"/>
      <c r="F1776" s="57"/>
      <c r="G1776" s="57"/>
      <c r="H1776" s="57"/>
      <c r="I1776" s="57"/>
      <c r="J1776" s="57"/>
      <c r="K1776" s="57"/>
      <c r="L1776" s="57"/>
    </row>
    <row r="1777" spans="2:12" ht="18.95" customHeight="1" x14ac:dyDescent="0.25">
      <c r="B1777" s="75"/>
      <c r="C1777" s="75"/>
      <c r="D1777" s="75"/>
      <c r="E1777" s="57"/>
      <c r="F1777" s="57"/>
      <c r="G1777" s="57"/>
      <c r="H1777" s="57"/>
      <c r="I1777" s="57"/>
      <c r="J1777" s="57"/>
      <c r="K1777" s="57"/>
      <c r="L1777" s="57"/>
    </row>
    <row r="1778" spans="2:12" ht="18.95" customHeight="1" x14ac:dyDescent="0.25">
      <c r="B1778" s="75"/>
      <c r="C1778" s="75"/>
      <c r="D1778" s="75"/>
      <c r="E1778" s="57"/>
      <c r="F1778" s="57"/>
      <c r="G1778" s="57"/>
      <c r="H1778" s="57"/>
      <c r="I1778" s="57"/>
      <c r="J1778" s="57"/>
      <c r="K1778" s="57"/>
      <c r="L1778" s="57"/>
    </row>
    <row r="1779" spans="2:12" ht="18.95" customHeight="1" x14ac:dyDescent="0.25">
      <c r="B1779" s="75"/>
      <c r="C1779" s="75"/>
      <c r="D1779" s="75"/>
      <c r="E1779" s="57"/>
      <c r="F1779" s="57"/>
      <c r="G1779" s="57"/>
      <c r="H1779" s="57"/>
      <c r="I1779" s="57"/>
      <c r="J1779" s="57"/>
      <c r="K1779" s="57"/>
      <c r="L1779" s="57"/>
    </row>
    <row r="1780" spans="2:12" ht="18.95" customHeight="1" x14ac:dyDescent="0.25">
      <c r="B1780" s="75"/>
      <c r="C1780" s="75"/>
      <c r="D1780" s="75"/>
      <c r="E1780" s="57"/>
      <c r="F1780" s="57"/>
      <c r="G1780" s="57"/>
      <c r="H1780" s="57"/>
      <c r="I1780" s="57"/>
      <c r="J1780" s="57"/>
      <c r="K1780" s="57"/>
      <c r="L1780" s="57"/>
    </row>
    <row r="1781" spans="2:12" ht="18.95" customHeight="1" x14ac:dyDescent="0.25">
      <c r="B1781" s="75"/>
      <c r="C1781" s="75"/>
      <c r="D1781" s="75"/>
      <c r="E1781" s="57"/>
      <c r="F1781" s="57"/>
      <c r="G1781" s="57"/>
      <c r="H1781" s="57"/>
      <c r="I1781" s="57"/>
      <c r="J1781" s="57"/>
      <c r="K1781" s="57"/>
      <c r="L1781" s="57"/>
    </row>
    <row r="1782" spans="2:12" ht="18.95" customHeight="1" x14ac:dyDescent="0.25">
      <c r="B1782" s="75"/>
      <c r="C1782" s="75"/>
      <c r="D1782" s="75"/>
      <c r="E1782" s="57"/>
      <c r="F1782" s="57"/>
      <c r="G1782" s="57"/>
      <c r="H1782" s="57"/>
      <c r="I1782" s="57"/>
      <c r="J1782" s="57"/>
      <c r="K1782" s="57"/>
      <c r="L1782" s="57"/>
    </row>
    <row r="1783" spans="2:12" ht="18.95" customHeight="1" x14ac:dyDescent="0.25">
      <c r="B1783" s="75"/>
      <c r="C1783" s="75"/>
      <c r="D1783" s="75"/>
      <c r="E1783" s="57"/>
      <c r="F1783" s="57"/>
      <c r="G1783" s="57"/>
      <c r="H1783" s="57"/>
      <c r="I1783" s="57"/>
      <c r="J1783" s="57"/>
      <c r="K1783" s="57"/>
      <c r="L1783" s="57"/>
    </row>
    <row r="1784" spans="2:12" ht="18.95" customHeight="1" x14ac:dyDescent="0.25">
      <c r="B1784" s="75"/>
      <c r="C1784" s="75"/>
      <c r="D1784" s="75"/>
      <c r="E1784" s="57"/>
      <c r="F1784" s="57"/>
      <c r="G1784" s="57"/>
      <c r="H1784" s="57"/>
      <c r="I1784" s="57"/>
      <c r="J1784" s="57"/>
      <c r="K1784" s="57"/>
      <c r="L1784" s="57"/>
    </row>
    <row r="1785" spans="2:12" ht="18.95" customHeight="1" x14ac:dyDescent="0.25">
      <c r="B1785" s="75"/>
      <c r="C1785" s="75"/>
      <c r="D1785" s="75"/>
      <c r="E1785" s="57"/>
      <c r="F1785" s="57"/>
      <c r="G1785" s="57"/>
      <c r="H1785" s="57"/>
      <c r="I1785" s="57"/>
      <c r="J1785" s="57"/>
      <c r="K1785" s="57"/>
      <c r="L1785" s="57"/>
    </row>
    <row r="1786" spans="2:12" ht="18.95" customHeight="1" x14ac:dyDescent="0.25">
      <c r="B1786" s="75"/>
      <c r="C1786" s="75"/>
      <c r="D1786" s="75"/>
      <c r="E1786" s="57"/>
      <c r="F1786" s="57"/>
      <c r="G1786" s="57"/>
      <c r="H1786" s="57"/>
      <c r="I1786" s="57"/>
      <c r="J1786" s="57"/>
      <c r="K1786" s="57"/>
      <c r="L1786" s="57"/>
    </row>
    <row r="1787" spans="2:12" ht="18.95" customHeight="1" x14ac:dyDescent="0.25">
      <c r="B1787" s="75"/>
      <c r="C1787" s="75"/>
      <c r="D1787" s="75"/>
      <c r="E1787" s="57"/>
      <c r="F1787" s="57"/>
      <c r="G1787" s="57"/>
      <c r="H1787" s="57"/>
      <c r="I1787" s="57"/>
      <c r="J1787" s="57"/>
      <c r="K1787" s="57"/>
      <c r="L1787" s="57"/>
    </row>
    <row r="1788" spans="2:12" ht="18.95" customHeight="1" x14ac:dyDescent="0.25">
      <c r="B1788" s="75"/>
      <c r="C1788" s="75"/>
      <c r="D1788" s="75"/>
      <c r="E1788" s="57"/>
      <c r="F1788" s="57"/>
      <c r="G1788" s="57"/>
      <c r="H1788" s="57"/>
      <c r="I1788" s="57"/>
      <c r="J1788" s="57"/>
      <c r="K1788" s="57"/>
      <c r="L1788" s="57"/>
    </row>
    <row r="1789" spans="2:12" ht="18.95" customHeight="1" x14ac:dyDescent="0.25">
      <c r="B1789" s="75"/>
      <c r="C1789" s="75"/>
      <c r="D1789" s="75"/>
      <c r="E1789" s="57"/>
      <c r="F1789" s="57"/>
      <c r="G1789" s="57"/>
      <c r="H1789" s="57"/>
      <c r="I1789" s="57"/>
      <c r="J1789" s="57"/>
      <c r="K1789" s="57"/>
      <c r="L1789" s="57"/>
    </row>
    <row r="1790" spans="2:12" ht="18.95" customHeight="1" x14ac:dyDescent="0.25">
      <c r="B1790" s="75"/>
      <c r="C1790" s="75"/>
      <c r="D1790" s="75"/>
      <c r="E1790" s="57"/>
      <c r="F1790" s="57"/>
      <c r="G1790" s="57"/>
      <c r="H1790" s="57"/>
      <c r="I1790" s="57"/>
      <c r="J1790" s="57"/>
      <c r="K1790" s="57"/>
      <c r="L1790" s="57"/>
    </row>
    <row r="1791" spans="2:12" ht="18.95" customHeight="1" x14ac:dyDescent="0.25">
      <c r="B1791" s="75"/>
      <c r="C1791" s="75"/>
      <c r="D1791" s="75"/>
      <c r="E1791" s="57"/>
      <c r="F1791" s="57"/>
      <c r="G1791" s="57"/>
      <c r="H1791" s="57"/>
      <c r="I1791" s="57"/>
      <c r="J1791" s="57"/>
      <c r="K1791" s="57"/>
      <c r="L1791" s="57"/>
    </row>
    <row r="1792" spans="2:12" ht="18.95" customHeight="1" x14ac:dyDescent="0.25">
      <c r="B1792" s="75"/>
      <c r="C1792" s="75"/>
      <c r="D1792" s="75"/>
      <c r="E1792" s="57"/>
      <c r="F1792" s="57"/>
      <c r="G1792" s="57"/>
      <c r="H1792" s="57"/>
      <c r="I1792" s="57"/>
      <c r="J1792" s="57"/>
      <c r="K1792" s="57"/>
      <c r="L1792" s="57"/>
    </row>
    <row r="1793" spans="2:12" ht="18.95" customHeight="1" x14ac:dyDescent="0.25">
      <c r="B1793" s="75"/>
      <c r="C1793" s="75"/>
      <c r="D1793" s="75"/>
      <c r="E1793" s="57"/>
      <c r="F1793" s="57"/>
      <c r="G1793" s="57"/>
      <c r="H1793" s="57"/>
      <c r="I1793" s="57"/>
      <c r="J1793" s="57"/>
      <c r="K1793" s="57"/>
      <c r="L1793" s="57"/>
    </row>
    <row r="1794" spans="2:12" ht="18.95" customHeight="1" x14ac:dyDescent="0.25">
      <c r="B1794" s="75"/>
      <c r="C1794" s="75"/>
      <c r="D1794" s="75"/>
      <c r="E1794" s="57"/>
      <c r="F1794" s="57"/>
      <c r="G1794" s="57"/>
      <c r="H1794" s="57"/>
      <c r="I1794" s="57"/>
      <c r="J1794" s="57"/>
      <c r="K1794" s="57"/>
      <c r="L1794" s="57"/>
    </row>
    <row r="1795" spans="2:12" ht="18.95" customHeight="1" x14ac:dyDescent="0.25">
      <c r="B1795" s="75"/>
      <c r="C1795" s="75"/>
      <c r="D1795" s="75"/>
      <c r="E1795" s="57"/>
      <c r="F1795" s="57"/>
      <c r="G1795" s="57"/>
      <c r="H1795" s="57"/>
      <c r="I1795" s="57"/>
      <c r="J1795" s="57"/>
      <c r="K1795" s="57"/>
      <c r="L1795" s="57"/>
    </row>
    <row r="1796" spans="2:12" ht="18.95" customHeight="1" x14ac:dyDescent="0.25">
      <c r="B1796" s="75"/>
      <c r="C1796" s="75"/>
      <c r="D1796" s="75"/>
      <c r="E1796" s="57"/>
      <c r="F1796" s="57"/>
      <c r="G1796" s="57"/>
      <c r="H1796" s="57"/>
      <c r="I1796" s="57"/>
      <c r="J1796" s="57"/>
      <c r="K1796" s="57"/>
      <c r="L1796" s="57"/>
    </row>
    <row r="1797" spans="2:12" ht="18.95" customHeight="1" x14ac:dyDescent="0.25">
      <c r="B1797" s="75"/>
      <c r="C1797" s="75"/>
      <c r="D1797" s="75"/>
      <c r="E1797" s="57"/>
      <c r="F1797" s="57"/>
      <c r="G1797" s="57"/>
      <c r="H1797" s="57"/>
      <c r="I1797" s="57"/>
      <c r="J1797" s="57"/>
      <c r="K1797" s="57"/>
      <c r="L1797" s="57"/>
    </row>
    <row r="1798" spans="2:12" ht="18.95" customHeight="1" x14ac:dyDescent="0.25">
      <c r="B1798" s="75"/>
      <c r="C1798" s="75"/>
      <c r="D1798" s="75"/>
      <c r="E1798" s="57"/>
      <c r="F1798" s="57"/>
      <c r="G1798" s="57"/>
      <c r="H1798" s="57"/>
      <c r="I1798" s="57"/>
      <c r="J1798" s="57"/>
      <c r="K1798" s="57"/>
      <c r="L1798" s="57"/>
    </row>
    <row r="1799" spans="2:12" ht="18.95" customHeight="1" x14ac:dyDescent="0.25">
      <c r="B1799" s="75"/>
      <c r="C1799" s="75"/>
      <c r="D1799" s="75"/>
      <c r="E1799" s="57"/>
      <c r="F1799" s="57"/>
      <c r="G1799" s="57"/>
      <c r="H1799" s="57"/>
      <c r="I1799" s="57"/>
      <c r="J1799" s="57"/>
      <c r="K1799" s="57"/>
      <c r="L1799" s="57"/>
    </row>
    <row r="1800" spans="2:12" ht="18.95" customHeight="1" x14ac:dyDescent="0.25">
      <c r="B1800" s="75"/>
      <c r="C1800" s="75"/>
      <c r="D1800" s="75"/>
      <c r="E1800" s="57"/>
      <c r="F1800" s="57"/>
      <c r="G1800" s="57"/>
      <c r="H1800" s="57"/>
      <c r="I1800" s="57"/>
      <c r="J1800" s="57"/>
      <c r="K1800" s="57"/>
      <c r="L1800" s="57"/>
    </row>
    <row r="1801" spans="2:12" ht="18.95" customHeight="1" x14ac:dyDescent="0.25">
      <c r="B1801" s="75"/>
      <c r="C1801" s="75"/>
      <c r="D1801" s="75"/>
      <c r="E1801" s="57"/>
      <c r="F1801" s="57"/>
      <c r="G1801" s="57"/>
      <c r="H1801" s="57"/>
      <c r="I1801" s="57"/>
      <c r="J1801" s="57"/>
      <c r="K1801" s="57"/>
      <c r="L1801" s="57"/>
    </row>
    <row r="1802" spans="2:12" ht="18.95" customHeight="1" x14ac:dyDescent="0.25">
      <c r="B1802" s="75"/>
      <c r="C1802" s="75"/>
      <c r="D1802" s="75"/>
      <c r="E1802" s="57"/>
      <c r="F1802" s="57"/>
      <c r="G1802" s="57"/>
      <c r="H1802" s="57"/>
      <c r="I1802" s="57"/>
      <c r="J1802" s="57"/>
      <c r="K1802" s="57"/>
      <c r="L1802" s="57"/>
    </row>
    <row r="1803" spans="2:12" ht="18.95" customHeight="1" x14ac:dyDescent="0.25">
      <c r="B1803" s="75"/>
      <c r="C1803" s="75"/>
      <c r="D1803" s="75"/>
      <c r="E1803" s="57"/>
      <c r="F1803" s="57"/>
      <c r="G1803" s="57"/>
      <c r="H1803" s="57"/>
      <c r="I1803" s="57"/>
      <c r="J1803" s="57"/>
      <c r="K1803" s="57"/>
      <c r="L1803" s="57"/>
    </row>
    <row r="1804" spans="2:12" ht="18.95" customHeight="1" x14ac:dyDescent="0.25">
      <c r="B1804" s="75"/>
      <c r="C1804" s="75"/>
      <c r="D1804" s="75"/>
      <c r="E1804" s="57"/>
      <c r="F1804" s="57"/>
      <c r="G1804" s="57"/>
      <c r="H1804" s="57"/>
      <c r="I1804" s="57"/>
      <c r="J1804" s="57"/>
      <c r="K1804" s="57"/>
      <c r="L1804" s="57"/>
    </row>
    <row r="1805" spans="2:12" ht="18.95" customHeight="1" x14ac:dyDescent="0.25">
      <c r="B1805" s="75"/>
      <c r="C1805" s="75"/>
      <c r="D1805" s="75"/>
      <c r="E1805" s="57"/>
      <c r="F1805" s="57"/>
      <c r="G1805" s="57"/>
      <c r="H1805" s="57"/>
      <c r="I1805" s="57"/>
      <c r="J1805" s="57"/>
      <c r="K1805" s="57"/>
      <c r="L1805" s="57"/>
    </row>
    <row r="1806" spans="2:12" ht="18.95" customHeight="1" x14ac:dyDescent="0.25">
      <c r="B1806" s="75"/>
      <c r="C1806" s="75"/>
      <c r="D1806" s="75"/>
      <c r="E1806" s="57"/>
      <c r="F1806" s="57"/>
      <c r="G1806" s="57"/>
      <c r="H1806" s="57"/>
      <c r="I1806" s="57"/>
      <c r="J1806" s="57"/>
      <c r="K1806" s="57"/>
      <c r="L1806" s="57"/>
    </row>
    <row r="1807" spans="2:12" ht="18.95" customHeight="1" x14ac:dyDescent="0.25">
      <c r="B1807" s="75"/>
      <c r="C1807" s="75"/>
      <c r="D1807" s="75"/>
      <c r="E1807" s="57"/>
      <c r="F1807" s="57"/>
      <c r="G1807" s="57"/>
      <c r="H1807" s="57"/>
      <c r="I1807" s="57"/>
      <c r="J1807" s="57"/>
      <c r="K1807" s="57"/>
      <c r="L1807" s="57"/>
    </row>
    <row r="1808" spans="2:12" ht="18.95" customHeight="1" x14ac:dyDescent="0.25">
      <c r="B1808" s="75"/>
      <c r="C1808" s="75"/>
      <c r="D1808" s="75"/>
      <c r="E1808" s="57"/>
      <c r="F1808" s="57"/>
      <c r="G1808" s="57"/>
      <c r="H1808" s="57"/>
      <c r="I1808" s="57"/>
      <c r="J1808" s="57"/>
      <c r="K1808" s="57"/>
      <c r="L1808" s="57"/>
    </row>
    <row r="1809" spans="2:12" ht="18.95" customHeight="1" x14ac:dyDescent="0.25">
      <c r="B1809" s="75"/>
      <c r="C1809" s="75"/>
      <c r="D1809" s="75"/>
      <c r="E1809" s="57"/>
      <c r="F1809" s="57"/>
      <c r="G1809" s="57"/>
      <c r="H1809" s="57"/>
      <c r="I1809" s="57"/>
      <c r="J1809" s="57"/>
      <c r="K1809" s="57"/>
      <c r="L1809" s="57"/>
    </row>
    <row r="1810" spans="2:12" ht="18.95" customHeight="1" x14ac:dyDescent="0.25">
      <c r="B1810" s="75"/>
      <c r="C1810" s="75"/>
      <c r="D1810" s="75"/>
      <c r="E1810" s="57"/>
      <c r="F1810" s="57"/>
      <c r="G1810" s="57"/>
      <c r="H1810" s="57"/>
      <c r="I1810" s="57"/>
      <c r="J1810" s="57"/>
      <c r="K1810" s="57"/>
      <c r="L1810" s="57"/>
    </row>
    <row r="1811" spans="2:12" ht="18.95" customHeight="1" x14ac:dyDescent="0.25">
      <c r="B1811" s="75"/>
      <c r="C1811" s="75"/>
      <c r="D1811" s="75"/>
      <c r="E1811" s="57"/>
      <c r="F1811" s="57"/>
      <c r="G1811" s="57"/>
      <c r="H1811" s="57"/>
      <c r="I1811" s="57"/>
      <c r="J1811" s="57"/>
      <c r="K1811" s="57"/>
      <c r="L1811" s="57"/>
    </row>
    <row r="1812" spans="2:12" ht="18.95" customHeight="1" x14ac:dyDescent="0.25">
      <c r="B1812" s="75"/>
      <c r="C1812" s="75"/>
      <c r="D1812" s="75"/>
      <c r="E1812" s="57"/>
      <c r="F1812" s="57"/>
      <c r="G1812" s="57"/>
      <c r="H1812" s="57"/>
      <c r="I1812" s="57"/>
      <c r="J1812" s="57"/>
      <c r="K1812" s="57"/>
      <c r="L1812" s="57"/>
    </row>
    <row r="1813" spans="2:12" ht="18.95" customHeight="1" x14ac:dyDescent="0.25">
      <c r="B1813" s="75"/>
      <c r="C1813" s="75"/>
      <c r="D1813" s="75"/>
      <c r="E1813" s="57"/>
      <c r="F1813" s="57"/>
      <c r="G1813" s="57"/>
      <c r="H1813" s="57"/>
      <c r="I1813" s="57"/>
      <c r="J1813" s="57"/>
      <c r="K1813" s="57"/>
      <c r="L1813" s="57"/>
    </row>
    <row r="1814" spans="2:12" ht="18.95" customHeight="1" x14ac:dyDescent="0.25">
      <c r="B1814" s="75"/>
      <c r="C1814" s="75"/>
      <c r="D1814" s="75"/>
      <c r="E1814" s="57"/>
      <c r="F1814" s="57"/>
      <c r="G1814" s="57"/>
      <c r="H1814" s="57"/>
      <c r="I1814" s="57"/>
      <c r="J1814" s="57"/>
      <c r="K1814" s="57"/>
      <c r="L1814" s="57"/>
    </row>
    <row r="1815" spans="2:12" ht="18.95" customHeight="1" x14ac:dyDescent="0.25">
      <c r="B1815" s="75"/>
      <c r="C1815" s="75"/>
      <c r="D1815" s="75"/>
      <c r="E1815" s="57"/>
      <c r="F1815" s="57"/>
      <c r="G1815" s="57"/>
      <c r="H1815" s="57"/>
      <c r="I1815" s="57"/>
      <c r="J1815" s="57"/>
      <c r="K1815" s="57"/>
      <c r="L1815" s="57"/>
    </row>
    <row r="1816" spans="2:12" ht="18.95" customHeight="1" x14ac:dyDescent="0.25">
      <c r="B1816" s="75"/>
      <c r="C1816" s="75"/>
      <c r="D1816" s="75"/>
      <c r="E1816" s="57"/>
      <c r="F1816" s="57"/>
      <c r="G1816" s="57"/>
      <c r="H1816" s="57"/>
      <c r="I1816" s="57"/>
      <c r="J1816" s="57"/>
      <c r="K1816" s="57"/>
      <c r="L1816" s="57"/>
    </row>
    <row r="1817" spans="2:12" ht="18.95" customHeight="1" x14ac:dyDescent="0.25">
      <c r="B1817" s="75"/>
      <c r="C1817" s="75"/>
      <c r="D1817" s="75"/>
      <c r="E1817" s="57"/>
      <c r="F1817" s="57"/>
      <c r="G1817" s="57"/>
      <c r="H1817" s="57"/>
      <c r="I1817" s="57"/>
      <c r="J1817" s="57"/>
      <c r="K1817" s="57"/>
      <c r="L1817" s="57"/>
    </row>
    <row r="1818" spans="2:12" ht="18.95" customHeight="1" x14ac:dyDescent="0.25">
      <c r="B1818" s="75"/>
      <c r="C1818" s="75"/>
      <c r="D1818" s="75"/>
      <c r="E1818" s="57"/>
      <c r="F1818" s="57"/>
      <c r="G1818" s="57"/>
      <c r="H1818" s="57"/>
      <c r="I1818" s="57"/>
      <c r="J1818" s="57"/>
      <c r="K1818" s="57"/>
      <c r="L1818" s="57"/>
    </row>
    <row r="1819" spans="2:12" ht="18.95" customHeight="1" x14ac:dyDescent="0.25">
      <c r="B1819" s="75"/>
      <c r="C1819" s="75"/>
      <c r="D1819" s="75"/>
      <c r="E1819" s="57"/>
      <c r="F1819" s="57"/>
      <c r="G1819" s="57"/>
      <c r="H1819" s="57"/>
      <c r="I1819" s="57"/>
      <c r="J1819" s="57"/>
      <c r="K1819" s="57"/>
      <c r="L1819" s="57"/>
    </row>
    <row r="1820" spans="2:12" ht="18.95" customHeight="1" x14ac:dyDescent="0.25">
      <c r="B1820" s="75"/>
      <c r="C1820" s="75"/>
      <c r="D1820" s="75"/>
      <c r="E1820" s="57"/>
      <c r="F1820" s="57"/>
      <c r="G1820" s="57"/>
      <c r="H1820" s="57"/>
      <c r="I1820" s="57"/>
      <c r="J1820" s="57"/>
      <c r="K1820" s="57"/>
      <c r="L1820" s="57"/>
    </row>
    <row r="1821" spans="2:12" ht="18.95" customHeight="1" x14ac:dyDescent="0.25">
      <c r="B1821" s="75"/>
      <c r="C1821" s="75"/>
      <c r="D1821" s="75"/>
      <c r="E1821" s="57"/>
      <c r="F1821" s="57"/>
      <c r="G1821" s="57"/>
      <c r="H1821" s="57"/>
      <c r="I1821" s="57"/>
      <c r="J1821" s="57"/>
      <c r="K1821" s="57"/>
      <c r="L1821" s="57"/>
    </row>
    <row r="1822" spans="2:12" ht="18.95" customHeight="1" x14ac:dyDescent="0.25">
      <c r="B1822" s="75"/>
      <c r="C1822" s="75"/>
      <c r="D1822" s="75"/>
      <c r="E1822" s="57"/>
      <c r="F1822" s="57"/>
      <c r="G1822" s="57"/>
      <c r="H1822" s="57"/>
      <c r="I1822" s="57"/>
      <c r="J1822" s="57"/>
      <c r="K1822" s="57"/>
      <c r="L1822" s="57"/>
    </row>
    <row r="1823" spans="2:12" ht="18.95" customHeight="1" x14ac:dyDescent="0.25">
      <c r="B1823" s="75"/>
      <c r="C1823" s="75"/>
      <c r="D1823" s="75"/>
      <c r="E1823" s="57"/>
      <c r="F1823" s="57"/>
      <c r="G1823" s="57"/>
      <c r="H1823" s="57"/>
      <c r="I1823" s="57"/>
      <c r="J1823" s="57"/>
      <c r="K1823" s="57"/>
      <c r="L1823" s="57"/>
    </row>
    <row r="1824" spans="2:12" ht="18.95" customHeight="1" x14ac:dyDescent="0.25">
      <c r="B1824" s="75"/>
      <c r="C1824" s="75"/>
      <c r="D1824" s="75"/>
      <c r="E1824" s="57"/>
      <c r="F1824" s="57"/>
      <c r="G1824" s="57"/>
      <c r="H1824" s="57"/>
      <c r="I1824" s="57"/>
      <c r="J1824" s="57"/>
      <c r="K1824" s="57"/>
      <c r="L1824" s="57"/>
    </row>
    <row r="1825" spans="2:12" ht="18.95" customHeight="1" x14ac:dyDescent="0.25">
      <c r="B1825" s="75"/>
      <c r="C1825" s="75"/>
      <c r="D1825" s="75"/>
      <c r="E1825" s="57"/>
      <c r="F1825" s="57"/>
      <c r="G1825" s="57"/>
      <c r="H1825" s="57"/>
      <c r="I1825" s="57"/>
      <c r="J1825" s="57"/>
      <c r="K1825" s="57"/>
      <c r="L1825" s="57"/>
    </row>
    <row r="1826" spans="2:12" ht="18.95" customHeight="1" x14ac:dyDescent="0.25">
      <c r="B1826" s="75"/>
      <c r="C1826" s="75"/>
      <c r="D1826" s="75"/>
      <c r="E1826" s="57"/>
      <c r="F1826" s="57"/>
      <c r="G1826" s="57"/>
      <c r="H1826" s="57"/>
      <c r="I1826" s="57"/>
      <c r="J1826" s="57"/>
      <c r="K1826" s="57"/>
      <c r="L1826" s="57"/>
    </row>
    <row r="1827" spans="2:12" ht="18.95" customHeight="1" x14ac:dyDescent="0.25">
      <c r="B1827" s="75"/>
      <c r="C1827" s="75"/>
      <c r="D1827" s="75"/>
      <c r="E1827" s="57"/>
      <c r="F1827" s="57"/>
      <c r="G1827" s="57"/>
      <c r="H1827" s="57"/>
      <c r="I1827" s="57"/>
      <c r="J1827" s="57"/>
      <c r="K1827" s="57"/>
      <c r="L1827" s="57"/>
    </row>
    <row r="1828" spans="2:12" ht="18.95" customHeight="1" x14ac:dyDescent="0.25">
      <c r="B1828" s="75"/>
      <c r="C1828" s="75"/>
      <c r="D1828" s="75"/>
      <c r="E1828" s="57"/>
      <c r="F1828" s="57"/>
      <c r="G1828" s="57"/>
      <c r="H1828" s="57"/>
      <c r="I1828" s="57"/>
      <c r="J1828" s="57"/>
      <c r="K1828" s="57"/>
      <c r="L1828" s="57"/>
    </row>
    <row r="1829" spans="2:12" ht="18.95" customHeight="1" x14ac:dyDescent="0.25">
      <c r="B1829" s="75"/>
      <c r="C1829" s="75"/>
      <c r="D1829" s="75"/>
      <c r="E1829" s="57"/>
      <c r="F1829" s="57"/>
      <c r="G1829" s="57"/>
      <c r="H1829" s="57"/>
      <c r="I1829" s="57"/>
      <c r="J1829" s="57"/>
      <c r="K1829" s="57"/>
      <c r="L1829" s="57"/>
    </row>
    <row r="1830" spans="2:12" ht="18.95" customHeight="1" x14ac:dyDescent="0.25">
      <c r="B1830" s="75"/>
      <c r="C1830" s="75"/>
      <c r="D1830" s="75"/>
      <c r="E1830" s="57"/>
      <c r="F1830" s="57"/>
      <c r="G1830" s="57"/>
      <c r="H1830" s="57"/>
      <c r="I1830" s="57"/>
      <c r="J1830" s="57"/>
      <c r="K1830" s="57"/>
      <c r="L1830" s="57"/>
    </row>
    <row r="1831" spans="2:12" ht="18.95" customHeight="1" x14ac:dyDescent="0.25">
      <c r="B1831" s="75"/>
      <c r="C1831" s="75"/>
      <c r="D1831" s="75"/>
      <c r="E1831" s="57"/>
      <c r="F1831" s="57"/>
      <c r="G1831" s="57"/>
      <c r="H1831" s="57"/>
      <c r="I1831" s="57"/>
      <c r="J1831" s="57"/>
      <c r="K1831" s="57"/>
      <c r="L1831" s="57"/>
    </row>
    <row r="1832" spans="2:12" ht="18.95" customHeight="1" x14ac:dyDescent="0.25">
      <c r="B1832" s="75"/>
      <c r="C1832" s="75"/>
      <c r="D1832" s="75"/>
      <c r="E1832" s="57"/>
      <c r="F1832" s="57"/>
      <c r="G1832" s="57"/>
      <c r="H1832" s="57"/>
      <c r="I1832" s="57"/>
      <c r="J1832" s="57"/>
      <c r="K1832" s="57"/>
      <c r="L1832" s="57"/>
    </row>
    <row r="1833" spans="2:12" ht="18.95" customHeight="1" x14ac:dyDescent="0.25">
      <c r="B1833" s="75"/>
      <c r="C1833" s="75"/>
      <c r="D1833" s="75"/>
      <c r="E1833" s="57"/>
      <c r="F1833" s="57"/>
      <c r="G1833" s="57"/>
      <c r="H1833" s="57"/>
      <c r="I1833" s="57"/>
      <c r="J1833" s="57"/>
      <c r="K1833" s="57"/>
      <c r="L1833" s="57"/>
    </row>
    <row r="1834" spans="2:12" ht="18.95" customHeight="1" x14ac:dyDescent="0.25">
      <c r="B1834" s="75"/>
      <c r="C1834" s="75"/>
      <c r="D1834" s="75"/>
      <c r="E1834" s="57"/>
      <c r="F1834" s="57"/>
      <c r="G1834" s="57"/>
      <c r="H1834" s="57"/>
      <c r="I1834" s="57"/>
      <c r="J1834" s="57"/>
      <c r="K1834" s="57"/>
      <c r="L1834" s="57"/>
    </row>
    <row r="1835" spans="2:12" ht="18.95" customHeight="1" x14ac:dyDescent="0.25">
      <c r="B1835" s="75"/>
      <c r="C1835" s="75"/>
      <c r="D1835" s="75"/>
      <c r="E1835" s="57"/>
      <c r="F1835" s="57"/>
      <c r="G1835" s="57"/>
      <c r="H1835" s="57"/>
      <c r="I1835" s="57"/>
      <c r="J1835" s="57"/>
      <c r="K1835" s="57"/>
      <c r="L1835" s="57"/>
    </row>
    <row r="1836" spans="2:12" ht="18.95" customHeight="1" x14ac:dyDescent="0.25">
      <c r="B1836" s="75"/>
      <c r="C1836" s="75"/>
      <c r="D1836" s="75"/>
      <c r="E1836" s="57"/>
      <c r="F1836" s="57"/>
      <c r="G1836" s="57"/>
      <c r="H1836" s="57"/>
      <c r="I1836" s="57"/>
      <c r="J1836" s="57"/>
      <c r="K1836" s="57"/>
      <c r="L1836" s="57"/>
    </row>
    <row r="1837" spans="2:12" ht="18.95" customHeight="1" x14ac:dyDescent="0.25">
      <c r="B1837" s="75"/>
      <c r="C1837" s="75"/>
      <c r="D1837" s="75"/>
      <c r="E1837" s="57"/>
      <c r="F1837" s="57"/>
      <c r="G1837" s="57"/>
      <c r="H1837" s="57"/>
      <c r="I1837" s="57"/>
      <c r="J1837" s="57"/>
      <c r="K1837" s="57"/>
      <c r="L1837" s="57"/>
    </row>
    <row r="1838" spans="2:12" ht="18.95" customHeight="1" x14ac:dyDescent="0.25">
      <c r="B1838" s="75"/>
      <c r="C1838" s="75"/>
      <c r="D1838" s="75"/>
      <c r="E1838" s="57"/>
      <c r="F1838" s="57"/>
      <c r="G1838" s="57"/>
      <c r="H1838" s="57"/>
      <c r="I1838" s="57"/>
      <c r="J1838" s="57"/>
      <c r="K1838" s="57"/>
      <c r="L1838" s="57"/>
    </row>
    <row r="1839" spans="2:12" ht="18.95" customHeight="1" x14ac:dyDescent="0.25">
      <c r="B1839" s="75"/>
      <c r="C1839" s="75"/>
      <c r="D1839" s="75"/>
      <c r="E1839" s="57"/>
      <c r="F1839" s="57"/>
      <c r="G1839" s="57"/>
      <c r="H1839" s="57"/>
      <c r="I1839" s="57"/>
      <c r="J1839" s="57"/>
      <c r="K1839" s="57"/>
      <c r="L1839" s="57"/>
    </row>
    <row r="1840" spans="2:12" ht="18.95" customHeight="1" x14ac:dyDescent="0.25">
      <c r="B1840" s="75"/>
      <c r="C1840" s="75"/>
      <c r="D1840" s="75"/>
      <c r="E1840" s="57"/>
      <c r="F1840" s="57"/>
      <c r="G1840" s="57"/>
      <c r="H1840" s="57"/>
      <c r="I1840" s="57"/>
      <c r="J1840" s="57"/>
      <c r="K1840" s="57"/>
      <c r="L1840" s="57"/>
    </row>
    <row r="1841" spans="2:12" ht="18.95" customHeight="1" x14ac:dyDescent="0.25">
      <c r="B1841" s="75"/>
      <c r="C1841" s="75"/>
      <c r="D1841" s="75"/>
      <c r="E1841" s="57"/>
      <c r="F1841" s="57"/>
      <c r="G1841" s="57"/>
      <c r="H1841" s="57"/>
      <c r="I1841" s="57"/>
      <c r="J1841" s="57"/>
      <c r="K1841" s="57"/>
      <c r="L1841" s="57"/>
    </row>
    <row r="1842" spans="2:12" ht="18.95" customHeight="1" x14ac:dyDescent="0.25">
      <c r="B1842" s="75"/>
      <c r="C1842" s="75"/>
      <c r="D1842" s="75"/>
      <c r="E1842" s="57"/>
      <c r="F1842" s="57"/>
      <c r="G1842" s="57"/>
      <c r="H1842" s="57"/>
      <c r="I1842" s="57"/>
      <c r="J1842" s="57"/>
      <c r="K1842" s="57"/>
      <c r="L1842" s="57"/>
    </row>
    <row r="1843" spans="2:12" ht="18.95" customHeight="1" x14ac:dyDescent="0.25">
      <c r="B1843" s="75"/>
      <c r="C1843" s="75"/>
      <c r="D1843" s="75"/>
      <c r="E1843" s="57"/>
      <c r="F1843" s="57"/>
      <c r="G1843" s="57"/>
      <c r="H1843" s="57"/>
      <c r="I1843" s="57"/>
      <c r="J1843" s="57"/>
      <c r="K1843" s="57"/>
      <c r="L1843" s="57"/>
    </row>
    <row r="1844" spans="2:12" ht="18.95" customHeight="1" x14ac:dyDescent="0.25">
      <c r="B1844" s="75"/>
      <c r="C1844" s="75"/>
      <c r="D1844" s="75"/>
      <c r="E1844" s="57"/>
      <c r="F1844" s="57"/>
      <c r="G1844" s="57"/>
      <c r="H1844" s="57"/>
      <c r="I1844" s="57"/>
      <c r="J1844" s="57"/>
      <c r="K1844" s="57"/>
      <c r="L1844" s="57"/>
    </row>
    <row r="1845" spans="2:12" ht="18.95" customHeight="1" x14ac:dyDescent="0.25">
      <c r="B1845" s="75"/>
      <c r="C1845" s="75"/>
      <c r="D1845" s="75"/>
      <c r="E1845" s="57"/>
      <c r="F1845" s="57"/>
      <c r="G1845" s="57"/>
      <c r="H1845" s="57"/>
      <c r="I1845" s="57"/>
      <c r="J1845" s="57"/>
      <c r="K1845" s="57"/>
      <c r="L1845" s="57"/>
    </row>
    <row r="1846" spans="2:12" ht="18.95" customHeight="1" x14ac:dyDescent="0.25">
      <c r="B1846" s="75"/>
      <c r="C1846" s="75"/>
      <c r="D1846" s="75"/>
      <c r="E1846" s="57"/>
      <c r="F1846" s="57"/>
      <c r="G1846" s="57"/>
      <c r="H1846" s="57"/>
      <c r="I1846" s="57"/>
      <c r="J1846" s="57"/>
      <c r="K1846" s="57"/>
      <c r="L1846" s="57"/>
    </row>
    <row r="1847" spans="2:12" ht="18.95" customHeight="1" x14ac:dyDescent="0.25">
      <c r="B1847" s="75"/>
      <c r="C1847" s="75"/>
      <c r="D1847" s="75"/>
      <c r="E1847" s="57"/>
      <c r="F1847" s="57"/>
      <c r="G1847" s="57"/>
      <c r="H1847" s="57"/>
      <c r="I1847" s="57"/>
      <c r="J1847" s="57"/>
      <c r="K1847" s="57"/>
      <c r="L1847" s="57"/>
    </row>
    <row r="1848" spans="2:12" ht="18.95" customHeight="1" x14ac:dyDescent="0.25">
      <c r="B1848" s="75"/>
      <c r="C1848" s="75"/>
      <c r="D1848" s="75"/>
      <c r="E1848" s="57"/>
      <c r="F1848" s="57"/>
      <c r="G1848" s="57"/>
      <c r="H1848" s="57"/>
      <c r="I1848" s="57"/>
      <c r="J1848" s="57"/>
      <c r="K1848" s="57"/>
      <c r="L1848" s="57"/>
    </row>
    <row r="1849" spans="2:12" ht="18.95" customHeight="1" x14ac:dyDescent="0.25">
      <c r="B1849" s="75"/>
      <c r="C1849" s="75"/>
      <c r="D1849" s="75"/>
      <c r="E1849" s="57"/>
      <c r="F1849" s="57"/>
      <c r="G1849" s="57"/>
      <c r="H1849" s="57"/>
      <c r="I1849" s="57"/>
      <c r="J1849" s="57"/>
      <c r="K1849" s="57"/>
      <c r="L1849" s="57"/>
    </row>
    <row r="1850" spans="2:12" ht="18.95" customHeight="1" x14ac:dyDescent="0.25">
      <c r="B1850" s="75"/>
      <c r="C1850" s="75"/>
      <c r="D1850" s="75"/>
      <c r="E1850" s="57"/>
      <c r="F1850" s="57"/>
      <c r="G1850" s="57"/>
      <c r="H1850" s="57"/>
      <c r="I1850" s="57"/>
      <c r="J1850" s="57"/>
      <c r="K1850" s="57"/>
      <c r="L1850" s="57"/>
    </row>
    <row r="1851" spans="2:12" ht="18.95" customHeight="1" x14ac:dyDescent="0.25">
      <c r="B1851" s="75"/>
      <c r="C1851" s="75"/>
      <c r="D1851" s="75"/>
      <c r="E1851" s="57"/>
      <c r="F1851" s="57"/>
      <c r="G1851" s="57"/>
      <c r="H1851" s="57"/>
      <c r="I1851" s="57"/>
      <c r="J1851" s="57"/>
      <c r="K1851" s="57"/>
      <c r="L1851" s="57"/>
    </row>
    <row r="1852" spans="2:12" ht="18.95" customHeight="1" x14ac:dyDescent="0.25">
      <c r="B1852" s="75"/>
      <c r="C1852" s="75"/>
      <c r="D1852" s="75"/>
      <c r="E1852" s="57"/>
      <c r="F1852" s="57"/>
      <c r="G1852" s="57"/>
      <c r="H1852" s="57"/>
      <c r="I1852" s="57"/>
      <c r="J1852" s="57"/>
      <c r="K1852" s="57"/>
      <c r="L1852" s="57"/>
    </row>
    <row r="1853" spans="2:12" ht="18.95" customHeight="1" x14ac:dyDescent="0.25">
      <c r="B1853" s="75"/>
      <c r="C1853" s="75"/>
      <c r="D1853" s="75"/>
      <c r="E1853" s="57"/>
      <c r="F1853" s="57"/>
      <c r="G1853" s="57"/>
      <c r="H1853" s="57"/>
      <c r="I1853" s="57"/>
      <c r="J1853" s="57"/>
      <c r="K1853" s="57"/>
      <c r="L1853" s="57"/>
    </row>
    <row r="1854" spans="2:12" ht="18.95" customHeight="1" x14ac:dyDescent="0.25">
      <c r="B1854" s="75"/>
      <c r="C1854" s="75"/>
      <c r="D1854" s="75"/>
      <c r="E1854" s="57"/>
      <c r="F1854" s="57"/>
      <c r="G1854" s="57"/>
      <c r="H1854" s="57"/>
      <c r="I1854" s="57"/>
      <c r="J1854" s="57"/>
      <c r="K1854" s="57"/>
      <c r="L1854" s="57"/>
    </row>
    <row r="1855" spans="2:12" ht="18.95" customHeight="1" x14ac:dyDescent="0.25">
      <c r="B1855" s="75"/>
      <c r="C1855" s="75"/>
      <c r="D1855" s="75"/>
      <c r="E1855" s="57"/>
      <c r="F1855" s="57"/>
      <c r="G1855" s="57"/>
      <c r="H1855" s="57"/>
      <c r="I1855" s="57"/>
      <c r="J1855" s="57"/>
      <c r="K1855" s="57"/>
      <c r="L1855" s="57"/>
    </row>
    <row r="1856" spans="2:12" ht="18.95" customHeight="1" x14ac:dyDescent="0.25">
      <c r="B1856" s="75"/>
      <c r="C1856" s="75"/>
      <c r="D1856" s="75"/>
      <c r="E1856" s="57"/>
      <c r="F1856" s="57"/>
      <c r="G1856" s="57"/>
      <c r="H1856" s="57"/>
      <c r="I1856" s="57"/>
      <c r="J1856" s="57"/>
      <c r="K1856" s="57"/>
      <c r="L1856" s="57"/>
    </row>
    <row r="1857" spans="2:12" ht="18.95" customHeight="1" x14ac:dyDescent="0.25">
      <c r="B1857" s="75"/>
      <c r="C1857" s="75"/>
      <c r="D1857" s="75"/>
      <c r="E1857" s="57"/>
      <c r="F1857" s="57"/>
      <c r="G1857" s="57"/>
      <c r="H1857" s="57"/>
      <c r="I1857" s="57"/>
      <c r="J1857" s="57"/>
      <c r="K1857" s="57"/>
      <c r="L1857" s="57"/>
    </row>
    <row r="1858" spans="2:12" ht="18.95" customHeight="1" x14ac:dyDescent="0.25">
      <c r="B1858" s="75"/>
      <c r="C1858" s="75"/>
      <c r="D1858" s="75"/>
      <c r="E1858" s="57"/>
      <c r="F1858" s="57"/>
      <c r="G1858" s="57"/>
      <c r="H1858" s="57"/>
      <c r="I1858" s="57"/>
      <c r="J1858" s="57"/>
      <c r="K1858" s="57"/>
      <c r="L1858" s="57"/>
    </row>
    <row r="1859" spans="2:12" ht="18.95" customHeight="1" x14ac:dyDescent="0.25">
      <c r="B1859" s="75"/>
      <c r="C1859" s="75"/>
      <c r="D1859" s="75"/>
      <c r="E1859" s="57"/>
      <c r="F1859" s="57"/>
      <c r="G1859" s="57"/>
      <c r="H1859" s="57"/>
      <c r="I1859" s="57"/>
      <c r="J1859" s="57"/>
      <c r="K1859" s="57"/>
      <c r="L1859" s="57"/>
    </row>
    <row r="1860" spans="2:12" ht="18.95" customHeight="1" x14ac:dyDescent="0.25">
      <c r="B1860" s="75"/>
      <c r="C1860" s="75"/>
      <c r="D1860" s="75"/>
      <c r="E1860" s="57"/>
      <c r="F1860" s="57"/>
      <c r="G1860" s="57"/>
      <c r="H1860" s="57"/>
      <c r="I1860" s="57"/>
      <c r="J1860" s="57"/>
      <c r="K1860" s="57"/>
      <c r="L1860" s="57"/>
    </row>
    <row r="1861" spans="2:12" ht="18.95" customHeight="1" x14ac:dyDescent="0.25">
      <c r="B1861" s="75"/>
      <c r="C1861" s="75"/>
      <c r="D1861" s="75"/>
      <c r="E1861" s="57"/>
      <c r="F1861" s="57"/>
      <c r="G1861" s="57"/>
      <c r="H1861" s="57"/>
      <c r="I1861" s="57"/>
      <c r="J1861" s="57"/>
      <c r="K1861" s="57"/>
      <c r="L1861" s="57"/>
    </row>
    <row r="1862" spans="2:12" ht="18.95" customHeight="1" x14ac:dyDescent="0.25">
      <c r="B1862" s="75"/>
      <c r="C1862" s="75"/>
      <c r="D1862" s="75"/>
      <c r="E1862" s="57"/>
      <c r="F1862" s="57"/>
      <c r="G1862" s="57"/>
      <c r="H1862" s="57"/>
      <c r="I1862" s="57"/>
      <c r="J1862" s="57"/>
      <c r="K1862" s="57"/>
      <c r="L1862" s="57"/>
    </row>
    <row r="1863" spans="2:12" ht="18.95" customHeight="1" x14ac:dyDescent="0.25">
      <c r="B1863" s="75"/>
      <c r="C1863" s="75"/>
      <c r="D1863" s="75"/>
      <c r="E1863" s="57"/>
      <c r="F1863" s="57"/>
      <c r="G1863" s="57"/>
      <c r="H1863" s="57"/>
      <c r="I1863" s="57"/>
      <c r="J1863" s="57"/>
      <c r="K1863" s="57"/>
      <c r="L1863" s="57"/>
    </row>
    <row r="1864" spans="2:12" ht="18.95" customHeight="1" x14ac:dyDescent="0.25">
      <c r="B1864" s="75"/>
      <c r="C1864" s="75"/>
      <c r="D1864" s="75"/>
      <c r="E1864" s="57"/>
      <c r="F1864" s="57"/>
      <c r="G1864" s="57"/>
      <c r="H1864" s="57"/>
      <c r="I1864" s="57"/>
      <c r="J1864" s="57"/>
      <c r="K1864" s="57"/>
      <c r="L1864" s="57"/>
    </row>
    <row r="1865" spans="2:12" ht="18.95" customHeight="1" x14ac:dyDescent="0.25">
      <c r="B1865" s="75"/>
      <c r="C1865" s="75"/>
      <c r="D1865" s="75"/>
      <c r="E1865" s="57"/>
      <c r="F1865" s="57"/>
      <c r="G1865" s="57"/>
      <c r="H1865" s="57"/>
      <c r="I1865" s="57"/>
      <c r="J1865" s="57"/>
      <c r="K1865" s="57"/>
      <c r="L1865" s="57"/>
    </row>
    <row r="1866" spans="2:12" ht="18.95" customHeight="1" x14ac:dyDescent="0.25">
      <c r="B1866" s="75"/>
      <c r="C1866" s="75"/>
      <c r="D1866" s="75"/>
      <c r="E1866" s="57"/>
      <c r="F1866" s="57"/>
      <c r="G1866" s="57"/>
      <c r="H1866" s="57"/>
      <c r="I1866" s="57"/>
      <c r="J1866" s="57"/>
      <c r="K1866" s="57"/>
      <c r="L1866" s="57"/>
    </row>
    <row r="1867" spans="2:12" ht="18.95" customHeight="1" x14ac:dyDescent="0.25">
      <c r="B1867" s="75"/>
      <c r="C1867" s="75"/>
      <c r="D1867" s="75"/>
      <c r="E1867" s="57"/>
      <c r="F1867" s="57"/>
      <c r="G1867" s="57"/>
      <c r="H1867" s="57"/>
      <c r="I1867" s="57"/>
      <c r="J1867" s="57"/>
      <c r="K1867" s="57"/>
      <c r="L1867" s="57"/>
    </row>
    <row r="1868" spans="2:12" ht="18.95" customHeight="1" x14ac:dyDescent="0.25">
      <c r="B1868" s="75"/>
      <c r="C1868" s="75"/>
      <c r="D1868" s="75"/>
      <c r="E1868" s="57"/>
      <c r="F1868" s="57"/>
      <c r="G1868" s="57"/>
      <c r="H1868" s="57"/>
      <c r="I1868" s="57"/>
      <c r="J1868" s="57"/>
      <c r="K1868" s="57"/>
      <c r="L1868" s="57"/>
    </row>
    <row r="1869" spans="2:12" ht="18.95" customHeight="1" x14ac:dyDescent="0.25">
      <c r="B1869" s="75"/>
      <c r="C1869" s="75"/>
      <c r="D1869" s="75"/>
      <c r="E1869" s="57"/>
      <c r="F1869" s="57"/>
      <c r="G1869" s="57"/>
      <c r="H1869" s="57"/>
      <c r="I1869" s="57"/>
      <c r="J1869" s="57"/>
      <c r="K1869" s="57"/>
      <c r="L1869" s="57"/>
    </row>
    <row r="1870" spans="2:12" ht="18.95" customHeight="1" x14ac:dyDescent="0.25">
      <c r="B1870" s="75"/>
      <c r="C1870" s="75"/>
      <c r="D1870" s="75"/>
      <c r="E1870" s="57"/>
      <c r="F1870" s="57"/>
      <c r="G1870" s="57"/>
      <c r="H1870" s="57"/>
      <c r="I1870" s="57"/>
      <c r="J1870" s="57"/>
      <c r="K1870" s="57"/>
      <c r="L1870" s="57"/>
    </row>
    <row r="1871" spans="2:12" ht="18.95" customHeight="1" x14ac:dyDescent="0.25">
      <c r="B1871" s="75"/>
      <c r="C1871" s="75"/>
      <c r="D1871" s="75"/>
      <c r="E1871" s="57"/>
      <c r="F1871" s="57"/>
      <c r="G1871" s="57"/>
      <c r="H1871" s="57"/>
      <c r="I1871" s="57"/>
      <c r="J1871" s="57"/>
      <c r="K1871" s="57"/>
      <c r="L1871" s="57"/>
    </row>
    <row r="1872" spans="2:12" ht="18.95" customHeight="1" x14ac:dyDescent="0.25">
      <c r="B1872" s="75"/>
      <c r="C1872" s="75"/>
      <c r="D1872" s="75"/>
      <c r="E1872" s="57"/>
      <c r="F1872" s="57"/>
      <c r="G1872" s="57"/>
      <c r="H1872" s="57"/>
      <c r="I1872" s="57"/>
      <c r="J1872" s="57"/>
      <c r="K1872" s="57"/>
      <c r="L1872" s="57"/>
    </row>
    <row r="1873" spans="2:12" ht="18.95" customHeight="1" x14ac:dyDescent="0.25">
      <c r="B1873" s="75"/>
      <c r="C1873" s="75"/>
      <c r="D1873" s="75"/>
      <c r="E1873" s="57"/>
      <c r="F1873" s="57"/>
      <c r="G1873" s="57"/>
      <c r="H1873" s="57"/>
      <c r="I1873" s="57"/>
      <c r="J1873" s="57"/>
      <c r="K1873" s="57"/>
      <c r="L1873" s="57"/>
    </row>
    <row r="1874" spans="2:12" ht="18.95" customHeight="1" x14ac:dyDescent="0.25">
      <c r="B1874" s="75"/>
      <c r="C1874" s="75"/>
      <c r="D1874" s="75"/>
      <c r="E1874" s="57"/>
      <c r="F1874" s="57"/>
      <c r="G1874" s="57"/>
      <c r="H1874" s="57"/>
      <c r="I1874" s="57"/>
      <c r="J1874" s="57"/>
      <c r="K1874" s="57"/>
      <c r="L1874" s="57"/>
    </row>
    <row r="1875" spans="2:12" ht="18.95" customHeight="1" x14ac:dyDescent="0.25">
      <c r="B1875" s="75"/>
      <c r="C1875" s="75"/>
      <c r="D1875" s="75"/>
      <c r="E1875" s="57"/>
      <c r="F1875" s="57"/>
      <c r="G1875" s="57"/>
      <c r="H1875" s="57"/>
      <c r="I1875" s="57"/>
      <c r="J1875" s="57"/>
      <c r="K1875" s="57"/>
      <c r="L1875" s="57"/>
    </row>
    <row r="1876" spans="2:12" ht="18.95" customHeight="1" x14ac:dyDescent="0.25">
      <c r="B1876" s="75"/>
      <c r="C1876" s="75"/>
      <c r="D1876" s="75"/>
      <c r="E1876" s="57"/>
      <c r="F1876" s="57"/>
      <c r="G1876" s="57"/>
      <c r="H1876" s="57"/>
      <c r="I1876" s="57"/>
      <c r="J1876" s="57"/>
      <c r="K1876" s="57"/>
      <c r="L1876" s="57"/>
    </row>
    <row r="1877" spans="2:12" ht="18.95" customHeight="1" x14ac:dyDescent="0.25">
      <c r="B1877" s="75"/>
      <c r="C1877" s="75"/>
      <c r="D1877" s="75"/>
      <c r="E1877" s="57"/>
      <c r="F1877" s="57"/>
      <c r="G1877" s="57"/>
      <c r="H1877" s="57"/>
      <c r="I1877" s="57"/>
      <c r="J1877" s="57"/>
      <c r="K1877" s="57"/>
      <c r="L1877" s="57"/>
    </row>
    <row r="1878" spans="2:12" ht="18.95" customHeight="1" x14ac:dyDescent="0.25">
      <c r="B1878" s="75"/>
      <c r="C1878" s="75"/>
      <c r="D1878" s="75"/>
      <c r="E1878" s="57"/>
      <c r="F1878" s="57"/>
      <c r="G1878" s="57"/>
      <c r="H1878" s="57"/>
      <c r="I1878" s="57"/>
      <c r="J1878" s="57"/>
      <c r="K1878" s="57"/>
      <c r="L1878" s="57"/>
    </row>
    <row r="1879" spans="2:12" ht="18.95" customHeight="1" x14ac:dyDescent="0.25">
      <c r="B1879" s="75"/>
      <c r="C1879" s="75"/>
      <c r="D1879" s="75"/>
      <c r="E1879" s="57"/>
      <c r="F1879" s="57"/>
      <c r="G1879" s="57"/>
      <c r="H1879" s="57"/>
      <c r="I1879" s="57"/>
      <c r="J1879" s="57"/>
      <c r="K1879" s="57"/>
      <c r="L1879" s="57"/>
    </row>
    <row r="1880" spans="2:12" ht="18.95" customHeight="1" x14ac:dyDescent="0.25">
      <c r="B1880" s="75"/>
      <c r="C1880" s="75"/>
      <c r="D1880" s="75"/>
      <c r="E1880" s="57"/>
      <c r="F1880" s="57"/>
      <c r="G1880" s="57"/>
      <c r="H1880" s="57"/>
      <c r="I1880" s="57"/>
      <c r="J1880" s="57"/>
      <c r="K1880" s="57"/>
      <c r="L1880" s="57"/>
    </row>
    <row r="1881" spans="2:12" ht="18.95" customHeight="1" x14ac:dyDescent="0.25">
      <c r="B1881" s="75"/>
      <c r="C1881" s="75"/>
      <c r="D1881" s="75"/>
      <c r="E1881" s="57"/>
      <c r="F1881" s="57"/>
      <c r="G1881" s="57"/>
      <c r="H1881" s="57"/>
      <c r="I1881" s="57"/>
      <c r="J1881" s="57"/>
      <c r="K1881" s="57"/>
      <c r="L1881" s="57"/>
    </row>
    <row r="1882" spans="2:12" ht="18.95" customHeight="1" x14ac:dyDescent="0.25">
      <c r="B1882" s="75"/>
      <c r="C1882" s="75"/>
      <c r="D1882" s="75"/>
      <c r="E1882" s="57"/>
      <c r="F1882" s="57"/>
      <c r="G1882" s="57"/>
      <c r="H1882" s="57"/>
      <c r="I1882" s="57"/>
      <c r="J1882" s="57"/>
      <c r="K1882" s="57"/>
      <c r="L1882" s="57"/>
    </row>
    <row r="1883" spans="2:12" ht="18.95" customHeight="1" x14ac:dyDescent="0.25">
      <c r="B1883" s="75"/>
      <c r="C1883" s="75"/>
      <c r="D1883" s="75"/>
      <c r="E1883" s="57"/>
      <c r="F1883" s="57"/>
      <c r="G1883" s="57"/>
      <c r="H1883" s="57"/>
      <c r="I1883" s="57"/>
      <c r="J1883" s="57"/>
      <c r="K1883" s="57"/>
      <c r="L1883" s="57"/>
    </row>
    <row r="1884" spans="2:12" ht="18.95" customHeight="1" x14ac:dyDescent="0.25">
      <c r="B1884" s="75"/>
      <c r="C1884" s="75"/>
      <c r="D1884" s="75"/>
      <c r="E1884" s="57"/>
      <c r="F1884" s="57"/>
      <c r="G1884" s="57"/>
      <c r="H1884" s="57"/>
      <c r="I1884" s="57"/>
      <c r="J1884" s="57"/>
      <c r="K1884" s="57"/>
      <c r="L1884" s="57"/>
    </row>
    <row r="1885" spans="2:12" ht="18.95" customHeight="1" x14ac:dyDescent="0.25">
      <c r="B1885" s="75"/>
      <c r="C1885" s="75"/>
      <c r="D1885" s="75"/>
      <c r="E1885" s="57"/>
      <c r="F1885" s="57"/>
      <c r="G1885" s="57"/>
      <c r="H1885" s="57"/>
      <c r="I1885" s="57"/>
      <c r="J1885" s="57"/>
      <c r="K1885" s="57"/>
      <c r="L1885" s="57"/>
    </row>
    <row r="1886" spans="2:12" ht="18.95" customHeight="1" x14ac:dyDescent="0.25">
      <c r="B1886" s="75"/>
      <c r="C1886" s="75"/>
      <c r="D1886" s="75"/>
      <c r="E1886" s="57"/>
      <c r="F1886" s="57"/>
      <c r="G1886" s="57"/>
      <c r="H1886" s="57"/>
      <c r="I1886" s="57"/>
      <c r="J1886" s="57"/>
      <c r="K1886" s="57"/>
      <c r="L1886" s="57"/>
    </row>
    <row r="1887" spans="2:12" ht="18.95" customHeight="1" x14ac:dyDescent="0.25">
      <c r="B1887" s="75"/>
      <c r="C1887" s="75"/>
      <c r="D1887" s="75"/>
      <c r="E1887" s="57"/>
      <c r="F1887" s="57"/>
      <c r="G1887" s="57"/>
      <c r="H1887" s="57"/>
      <c r="I1887" s="57"/>
      <c r="J1887" s="57"/>
      <c r="K1887" s="57"/>
      <c r="L1887" s="57"/>
    </row>
    <row r="1888" spans="2:12" ht="18.95" customHeight="1" x14ac:dyDescent="0.25">
      <c r="B1888" s="75"/>
      <c r="C1888" s="75"/>
      <c r="D1888" s="75"/>
      <c r="E1888" s="57"/>
      <c r="F1888" s="57"/>
      <c r="G1888" s="57"/>
      <c r="H1888" s="57"/>
      <c r="I1888" s="57"/>
      <c r="J1888" s="57"/>
      <c r="K1888" s="57"/>
      <c r="L1888" s="57"/>
    </row>
    <row r="1889" spans="2:12" ht="18.95" customHeight="1" x14ac:dyDescent="0.25">
      <c r="B1889" s="75"/>
      <c r="C1889" s="75"/>
      <c r="D1889" s="75"/>
      <c r="E1889" s="57"/>
      <c r="F1889" s="57"/>
      <c r="G1889" s="57"/>
      <c r="H1889" s="57"/>
      <c r="I1889" s="57"/>
      <c r="J1889" s="57"/>
      <c r="K1889" s="57"/>
      <c r="L1889" s="57"/>
    </row>
    <row r="1890" spans="2:12" ht="18.95" customHeight="1" x14ac:dyDescent="0.25">
      <c r="B1890" s="75"/>
      <c r="C1890" s="75"/>
      <c r="D1890" s="75"/>
      <c r="E1890" s="57"/>
      <c r="F1890" s="57"/>
      <c r="G1890" s="57"/>
      <c r="H1890" s="57"/>
      <c r="I1890" s="57"/>
      <c r="J1890" s="57"/>
      <c r="K1890" s="57"/>
      <c r="L1890" s="57"/>
    </row>
    <row r="1891" spans="2:12" ht="18.95" customHeight="1" x14ac:dyDescent="0.25">
      <c r="B1891" s="75"/>
      <c r="C1891" s="75"/>
      <c r="D1891" s="75"/>
      <c r="E1891" s="57"/>
      <c r="F1891" s="57"/>
      <c r="G1891" s="57"/>
      <c r="H1891" s="57"/>
      <c r="I1891" s="57"/>
      <c r="J1891" s="57"/>
      <c r="K1891" s="57"/>
      <c r="L1891" s="57"/>
    </row>
    <row r="1892" spans="2:12" ht="18.95" customHeight="1" x14ac:dyDescent="0.25">
      <c r="B1892" s="75"/>
      <c r="C1892" s="75"/>
      <c r="D1892" s="75"/>
      <c r="E1892" s="57"/>
      <c r="F1892" s="57"/>
      <c r="G1892" s="57"/>
      <c r="H1892" s="57"/>
      <c r="I1892" s="57"/>
      <c r="J1892" s="57"/>
      <c r="K1892" s="57"/>
      <c r="L1892" s="57"/>
    </row>
    <row r="1893" spans="2:12" ht="18.95" customHeight="1" x14ac:dyDescent="0.25">
      <c r="B1893" s="75"/>
      <c r="C1893" s="75"/>
      <c r="D1893" s="75"/>
      <c r="E1893" s="57"/>
      <c r="F1893" s="57"/>
      <c r="G1893" s="57"/>
      <c r="H1893" s="57"/>
      <c r="I1893" s="57"/>
      <c r="J1893" s="57"/>
      <c r="K1893" s="57"/>
      <c r="L1893" s="57"/>
    </row>
    <row r="1894" spans="2:12" ht="18.95" customHeight="1" x14ac:dyDescent="0.25">
      <c r="B1894" s="75"/>
      <c r="C1894" s="75"/>
      <c r="D1894" s="75"/>
      <c r="E1894" s="57"/>
      <c r="F1894" s="57"/>
      <c r="G1894" s="57"/>
      <c r="H1894" s="57"/>
      <c r="I1894" s="57"/>
      <c r="J1894" s="57"/>
      <c r="K1894" s="57"/>
      <c r="L1894" s="57"/>
    </row>
    <row r="1895" spans="2:12" ht="18.95" customHeight="1" x14ac:dyDescent="0.25">
      <c r="B1895" s="75"/>
      <c r="C1895" s="75"/>
      <c r="D1895" s="75"/>
      <c r="E1895" s="57"/>
      <c r="F1895" s="57"/>
      <c r="G1895" s="57"/>
      <c r="H1895" s="57"/>
      <c r="I1895" s="57"/>
      <c r="J1895" s="57"/>
      <c r="K1895" s="57"/>
      <c r="L1895" s="57"/>
    </row>
    <row r="1896" spans="2:12" ht="18.95" customHeight="1" x14ac:dyDescent="0.25">
      <c r="B1896" s="75"/>
      <c r="C1896" s="75"/>
      <c r="D1896" s="75"/>
      <c r="E1896" s="57"/>
      <c r="F1896" s="57"/>
      <c r="G1896" s="57"/>
      <c r="H1896" s="57"/>
      <c r="I1896" s="57"/>
      <c r="J1896" s="57"/>
      <c r="K1896" s="57"/>
      <c r="L1896" s="57"/>
    </row>
    <row r="1897" spans="2:12" ht="18.95" customHeight="1" x14ac:dyDescent="0.25">
      <c r="B1897" s="75"/>
      <c r="C1897" s="75"/>
      <c r="D1897" s="75"/>
      <c r="E1897" s="57"/>
      <c r="F1897" s="57"/>
      <c r="G1897" s="57"/>
      <c r="H1897" s="57"/>
      <c r="I1897" s="57"/>
      <c r="J1897" s="57"/>
      <c r="K1897" s="57"/>
      <c r="L1897" s="57"/>
    </row>
    <row r="1898" spans="2:12" ht="18.95" customHeight="1" x14ac:dyDescent="0.25">
      <c r="B1898" s="75"/>
      <c r="C1898" s="75"/>
      <c r="D1898" s="75"/>
      <c r="E1898" s="57"/>
      <c r="F1898" s="57"/>
      <c r="G1898" s="57"/>
      <c r="H1898" s="57"/>
      <c r="I1898" s="57"/>
      <c r="J1898" s="57"/>
      <c r="K1898" s="57"/>
      <c r="L1898" s="57"/>
    </row>
    <row r="1899" spans="2:12" ht="18.95" customHeight="1" x14ac:dyDescent="0.25">
      <c r="B1899" s="75"/>
      <c r="C1899" s="75"/>
      <c r="D1899" s="75"/>
      <c r="E1899" s="57"/>
      <c r="F1899" s="57"/>
      <c r="G1899" s="57"/>
      <c r="H1899" s="57"/>
      <c r="I1899" s="57"/>
      <c r="J1899" s="57"/>
      <c r="K1899" s="57"/>
      <c r="L1899" s="57"/>
    </row>
    <row r="1900" spans="2:12" ht="18.95" customHeight="1" x14ac:dyDescent="0.25">
      <c r="B1900" s="75"/>
      <c r="C1900" s="75"/>
      <c r="D1900" s="75"/>
      <c r="E1900" s="57"/>
      <c r="F1900" s="57"/>
      <c r="G1900" s="57"/>
      <c r="H1900" s="57"/>
      <c r="I1900" s="57"/>
      <c r="J1900" s="57"/>
      <c r="K1900" s="57"/>
      <c r="L1900" s="57"/>
    </row>
    <row r="1901" spans="2:12" ht="18.95" customHeight="1" x14ac:dyDescent="0.25">
      <c r="B1901" s="75"/>
      <c r="C1901" s="75"/>
      <c r="D1901" s="75"/>
      <c r="E1901" s="57"/>
      <c r="F1901" s="57"/>
      <c r="G1901" s="57"/>
      <c r="H1901" s="57"/>
      <c r="I1901" s="57"/>
      <c r="J1901" s="57"/>
      <c r="K1901" s="57"/>
      <c r="L1901" s="57"/>
    </row>
    <row r="1902" spans="2:12" ht="18.95" customHeight="1" x14ac:dyDescent="0.25">
      <c r="B1902" s="75"/>
      <c r="C1902" s="75"/>
      <c r="D1902" s="75"/>
      <c r="E1902" s="57"/>
      <c r="F1902" s="57"/>
      <c r="G1902" s="57"/>
      <c r="H1902" s="57"/>
      <c r="I1902" s="57"/>
      <c r="J1902" s="57"/>
      <c r="K1902" s="57"/>
      <c r="L1902" s="57"/>
    </row>
    <row r="1903" spans="2:12" ht="18.95" customHeight="1" x14ac:dyDescent="0.25">
      <c r="B1903" s="75"/>
      <c r="C1903" s="75"/>
      <c r="D1903" s="75"/>
      <c r="E1903" s="57"/>
      <c r="F1903" s="57"/>
      <c r="G1903" s="57"/>
      <c r="H1903" s="57"/>
      <c r="I1903" s="57"/>
      <c r="J1903" s="57"/>
      <c r="K1903" s="57"/>
      <c r="L1903" s="57"/>
    </row>
    <row r="1904" spans="2:12" ht="18.95" customHeight="1" x14ac:dyDescent="0.25">
      <c r="B1904" s="75"/>
      <c r="C1904" s="75"/>
      <c r="D1904" s="75"/>
      <c r="E1904" s="57"/>
      <c r="F1904" s="57"/>
      <c r="G1904" s="57"/>
      <c r="H1904" s="57"/>
      <c r="I1904" s="57"/>
      <c r="J1904" s="57"/>
      <c r="K1904" s="57"/>
      <c r="L1904" s="57"/>
    </row>
    <row r="1905" spans="2:12" ht="18.95" customHeight="1" x14ac:dyDescent="0.25">
      <c r="B1905" s="75"/>
      <c r="C1905" s="75"/>
      <c r="D1905" s="75"/>
      <c r="E1905" s="57"/>
      <c r="F1905" s="57"/>
      <c r="G1905" s="57"/>
      <c r="H1905" s="57"/>
      <c r="I1905" s="57"/>
      <c r="J1905" s="57"/>
      <c r="K1905" s="57"/>
      <c r="L1905" s="57"/>
    </row>
    <row r="1906" spans="2:12" ht="18.95" customHeight="1" x14ac:dyDescent="0.25">
      <c r="B1906" s="75"/>
      <c r="C1906" s="75"/>
      <c r="D1906" s="75"/>
      <c r="E1906" s="57"/>
      <c r="F1906" s="57"/>
      <c r="G1906" s="57"/>
      <c r="H1906" s="57"/>
      <c r="I1906" s="57"/>
      <c r="J1906" s="57"/>
      <c r="K1906" s="57"/>
      <c r="L1906" s="57"/>
    </row>
    <row r="1907" spans="2:12" ht="18.95" customHeight="1" x14ac:dyDescent="0.25">
      <c r="B1907" s="75"/>
      <c r="C1907" s="75"/>
      <c r="D1907" s="75"/>
      <c r="E1907" s="57"/>
      <c r="F1907" s="57"/>
      <c r="G1907" s="57"/>
      <c r="H1907" s="57"/>
      <c r="I1907" s="57"/>
      <c r="J1907" s="57"/>
      <c r="K1907" s="57"/>
      <c r="L1907" s="57"/>
    </row>
    <row r="1908" spans="2:12" ht="18.95" customHeight="1" x14ac:dyDescent="0.25">
      <c r="B1908" s="75"/>
      <c r="C1908" s="75"/>
      <c r="D1908" s="75"/>
      <c r="E1908" s="57"/>
      <c r="F1908" s="57"/>
      <c r="G1908" s="57"/>
      <c r="H1908" s="57"/>
      <c r="I1908" s="57"/>
      <c r="J1908" s="57"/>
      <c r="K1908" s="57"/>
      <c r="L1908" s="57"/>
    </row>
    <row r="1909" spans="2:12" ht="18.95" customHeight="1" x14ac:dyDescent="0.25">
      <c r="B1909" s="75"/>
      <c r="C1909" s="75"/>
      <c r="D1909" s="75"/>
      <c r="E1909" s="57"/>
      <c r="F1909" s="57"/>
      <c r="G1909" s="57"/>
      <c r="H1909" s="57"/>
      <c r="I1909" s="57"/>
      <c r="J1909" s="57"/>
      <c r="K1909" s="57"/>
      <c r="L1909" s="57"/>
    </row>
    <row r="1910" spans="2:12" ht="18.95" customHeight="1" x14ac:dyDescent="0.25">
      <c r="B1910" s="75"/>
      <c r="C1910" s="75"/>
      <c r="D1910" s="75"/>
      <c r="E1910" s="57"/>
      <c r="F1910" s="57"/>
      <c r="G1910" s="57"/>
      <c r="H1910" s="57"/>
      <c r="I1910" s="57"/>
      <c r="J1910" s="57"/>
      <c r="K1910" s="57"/>
      <c r="L1910" s="57"/>
    </row>
    <row r="1911" spans="2:12" ht="18.95" customHeight="1" x14ac:dyDescent="0.25">
      <c r="B1911" s="75"/>
      <c r="C1911" s="75"/>
      <c r="D1911" s="75"/>
      <c r="E1911" s="57"/>
      <c r="F1911" s="57"/>
      <c r="G1911" s="57"/>
      <c r="H1911" s="57"/>
      <c r="I1911" s="57"/>
      <c r="J1911" s="57"/>
      <c r="K1911" s="57"/>
      <c r="L1911" s="57"/>
    </row>
    <row r="1912" spans="2:12" ht="18.95" customHeight="1" x14ac:dyDescent="0.25">
      <c r="B1912" s="75"/>
      <c r="C1912" s="75"/>
      <c r="D1912" s="75"/>
      <c r="E1912" s="57"/>
      <c r="F1912" s="57"/>
      <c r="G1912" s="57"/>
      <c r="H1912" s="57"/>
      <c r="I1912" s="57"/>
      <c r="J1912" s="57"/>
      <c r="K1912" s="57"/>
      <c r="L1912" s="57"/>
    </row>
    <row r="1913" spans="2:12" ht="18.95" customHeight="1" x14ac:dyDescent="0.25">
      <c r="B1913" s="75"/>
      <c r="C1913" s="75"/>
      <c r="D1913" s="75"/>
      <c r="E1913" s="57"/>
      <c r="F1913" s="57"/>
      <c r="G1913" s="57"/>
      <c r="H1913" s="57"/>
      <c r="I1913" s="57"/>
      <c r="J1913" s="57"/>
      <c r="K1913" s="57"/>
      <c r="L1913" s="57"/>
    </row>
    <row r="1914" spans="2:12" ht="18.95" customHeight="1" x14ac:dyDescent="0.25">
      <c r="B1914" s="75"/>
      <c r="C1914" s="75"/>
      <c r="D1914" s="75"/>
      <c r="E1914" s="57"/>
      <c r="F1914" s="57"/>
      <c r="G1914" s="57"/>
      <c r="H1914" s="57"/>
      <c r="I1914" s="57"/>
      <c r="J1914" s="57"/>
      <c r="K1914" s="57"/>
      <c r="L1914" s="57"/>
    </row>
    <row r="1915" spans="2:12" ht="18.95" customHeight="1" x14ac:dyDescent="0.25">
      <c r="B1915" s="75"/>
      <c r="C1915" s="75"/>
      <c r="D1915" s="75"/>
      <c r="E1915" s="57"/>
      <c r="F1915" s="57"/>
      <c r="G1915" s="57"/>
      <c r="H1915" s="57"/>
      <c r="I1915" s="57"/>
      <c r="J1915" s="57"/>
      <c r="K1915" s="57"/>
      <c r="L1915" s="57"/>
    </row>
    <row r="1916" spans="2:12" ht="18.95" customHeight="1" x14ac:dyDescent="0.25">
      <c r="B1916" s="75"/>
      <c r="C1916" s="75"/>
      <c r="D1916" s="75"/>
      <c r="E1916" s="57"/>
      <c r="F1916" s="57"/>
      <c r="G1916" s="57"/>
      <c r="H1916" s="57"/>
      <c r="I1916" s="57"/>
      <c r="J1916" s="57"/>
      <c r="K1916" s="57"/>
      <c r="L1916" s="57"/>
    </row>
    <row r="1917" spans="2:12" ht="18.95" customHeight="1" x14ac:dyDescent="0.25">
      <c r="B1917" s="75"/>
      <c r="C1917" s="75"/>
      <c r="D1917" s="75"/>
      <c r="E1917" s="57"/>
      <c r="F1917" s="57"/>
      <c r="G1917" s="57"/>
      <c r="H1917" s="57"/>
      <c r="I1917" s="57"/>
      <c r="J1917" s="57"/>
      <c r="K1917" s="57"/>
      <c r="L1917" s="57"/>
    </row>
    <row r="1918" spans="2:12" ht="18.95" customHeight="1" x14ac:dyDescent="0.25">
      <c r="B1918" s="75"/>
      <c r="C1918" s="75"/>
      <c r="D1918" s="75"/>
      <c r="E1918" s="57"/>
      <c r="F1918" s="57"/>
      <c r="G1918" s="57"/>
      <c r="H1918" s="57"/>
      <c r="I1918" s="57"/>
      <c r="J1918" s="57"/>
      <c r="K1918" s="57"/>
      <c r="L1918" s="57"/>
    </row>
    <row r="1919" spans="2:12" ht="18.95" customHeight="1" x14ac:dyDescent="0.25">
      <c r="B1919" s="75"/>
      <c r="C1919" s="75"/>
      <c r="D1919" s="75"/>
      <c r="E1919" s="57"/>
      <c r="F1919" s="57"/>
      <c r="G1919" s="57"/>
      <c r="H1919" s="57"/>
      <c r="I1919" s="57"/>
      <c r="J1919" s="57"/>
      <c r="K1919" s="57"/>
      <c r="L1919" s="57"/>
    </row>
    <row r="1920" spans="2:12" ht="18.95" customHeight="1" x14ac:dyDescent="0.25">
      <c r="B1920" s="75"/>
      <c r="C1920" s="75"/>
      <c r="D1920" s="75"/>
      <c r="E1920" s="57"/>
      <c r="F1920" s="57"/>
      <c r="G1920" s="57"/>
      <c r="H1920" s="57"/>
      <c r="I1920" s="57"/>
      <c r="J1920" s="57"/>
      <c r="K1920" s="57"/>
      <c r="L1920" s="57"/>
    </row>
    <row r="1921" spans="2:12" ht="18.95" customHeight="1" x14ac:dyDescent="0.25">
      <c r="B1921" s="75"/>
      <c r="C1921" s="75"/>
      <c r="D1921" s="75"/>
      <c r="E1921" s="57"/>
      <c r="F1921" s="57"/>
      <c r="G1921" s="57"/>
      <c r="H1921" s="57"/>
      <c r="I1921" s="57"/>
      <c r="J1921" s="57"/>
      <c r="K1921" s="57"/>
      <c r="L1921" s="57"/>
    </row>
    <row r="1922" spans="2:12" ht="18.95" customHeight="1" x14ac:dyDescent="0.25">
      <c r="B1922" s="75"/>
      <c r="C1922" s="75"/>
      <c r="D1922" s="75"/>
      <c r="E1922" s="57"/>
      <c r="F1922" s="57"/>
      <c r="G1922" s="57"/>
      <c r="H1922" s="57"/>
      <c r="I1922" s="57"/>
      <c r="J1922" s="57"/>
      <c r="K1922" s="57"/>
      <c r="L1922" s="57"/>
    </row>
    <row r="1923" spans="2:12" ht="18.95" customHeight="1" x14ac:dyDescent="0.25">
      <c r="B1923" s="75"/>
      <c r="C1923" s="75"/>
      <c r="D1923" s="75"/>
      <c r="E1923" s="57"/>
      <c r="F1923" s="57"/>
      <c r="G1923" s="57"/>
      <c r="H1923" s="57"/>
      <c r="I1923" s="57"/>
      <c r="J1923" s="57"/>
      <c r="K1923" s="57"/>
      <c r="L1923" s="57"/>
    </row>
    <row r="1924" spans="2:12" ht="18.95" customHeight="1" x14ac:dyDescent="0.25">
      <c r="B1924" s="75"/>
      <c r="C1924" s="75"/>
      <c r="D1924" s="75"/>
      <c r="E1924" s="57"/>
      <c r="F1924" s="57"/>
      <c r="G1924" s="57"/>
      <c r="H1924" s="57"/>
      <c r="I1924" s="57"/>
      <c r="J1924" s="57"/>
      <c r="K1924" s="57"/>
      <c r="L1924" s="57"/>
    </row>
    <row r="1925" spans="2:12" ht="18.95" customHeight="1" x14ac:dyDescent="0.25">
      <c r="B1925" s="75"/>
      <c r="C1925" s="75"/>
      <c r="D1925" s="75"/>
      <c r="E1925" s="57"/>
      <c r="F1925" s="57"/>
      <c r="G1925" s="57"/>
      <c r="H1925" s="57"/>
      <c r="I1925" s="57"/>
      <c r="J1925" s="57"/>
      <c r="K1925" s="57"/>
      <c r="L1925" s="57"/>
    </row>
    <row r="1926" spans="2:12" ht="18.95" customHeight="1" x14ac:dyDescent="0.25">
      <c r="B1926" s="75"/>
      <c r="C1926" s="75"/>
      <c r="D1926" s="75"/>
      <c r="E1926" s="57"/>
      <c r="F1926" s="57"/>
      <c r="G1926" s="57"/>
      <c r="H1926" s="57"/>
      <c r="I1926" s="57"/>
      <c r="J1926" s="57"/>
      <c r="K1926" s="57"/>
      <c r="L1926" s="57"/>
    </row>
    <row r="1927" spans="2:12" ht="18.95" customHeight="1" x14ac:dyDescent="0.25">
      <c r="B1927" s="75"/>
      <c r="C1927" s="75"/>
      <c r="D1927" s="75"/>
      <c r="E1927" s="57"/>
      <c r="F1927" s="57"/>
      <c r="G1927" s="57"/>
      <c r="H1927" s="57"/>
      <c r="I1927" s="57"/>
      <c r="J1927" s="57"/>
      <c r="K1927" s="57"/>
      <c r="L1927" s="57"/>
    </row>
    <row r="1928" spans="2:12" ht="18.95" customHeight="1" x14ac:dyDescent="0.25">
      <c r="B1928" s="75"/>
      <c r="C1928" s="75"/>
      <c r="D1928" s="75"/>
      <c r="E1928" s="57"/>
      <c r="F1928" s="57"/>
      <c r="G1928" s="57"/>
      <c r="H1928" s="57"/>
      <c r="I1928" s="57"/>
      <c r="J1928" s="57"/>
      <c r="K1928" s="57"/>
      <c r="L1928" s="57"/>
    </row>
    <row r="1929" spans="2:12" ht="18.95" customHeight="1" x14ac:dyDescent="0.25">
      <c r="B1929" s="75"/>
      <c r="C1929" s="75"/>
      <c r="D1929" s="75"/>
      <c r="E1929" s="57"/>
      <c r="F1929" s="57"/>
      <c r="G1929" s="57"/>
      <c r="H1929" s="57"/>
      <c r="I1929" s="57"/>
      <c r="J1929" s="57"/>
      <c r="K1929" s="57"/>
      <c r="L1929" s="57"/>
    </row>
    <row r="1930" spans="2:12" ht="18.95" customHeight="1" x14ac:dyDescent="0.25">
      <c r="B1930" s="75"/>
      <c r="C1930" s="75"/>
      <c r="D1930" s="75"/>
      <c r="E1930" s="57"/>
      <c r="F1930" s="57"/>
      <c r="G1930" s="57"/>
      <c r="H1930" s="57"/>
      <c r="I1930" s="57"/>
      <c r="J1930" s="57"/>
      <c r="K1930" s="57"/>
      <c r="L1930" s="57"/>
    </row>
    <row r="1931" spans="2:12" ht="18.95" customHeight="1" x14ac:dyDescent="0.25">
      <c r="B1931" s="75"/>
      <c r="C1931" s="75"/>
      <c r="D1931" s="75"/>
      <c r="E1931" s="57"/>
      <c r="F1931" s="57"/>
      <c r="G1931" s="57"/>
      <c r="H1931" s="57"/>
      <c r="I1931" s="57"/>
      <c r="J1931" s="57"/>
      <c r="K1931" s="57"/>
      <c r="L1931" s="57"/>
    </row>
    <row r="1932" spans="2:12" ht="18.95" customHeight="1" x14ac:dyDescent="0.25">
      <c r="B1932" s="75"/>
      <c r="C1932" s="75"/>
      <c r="D1932" s="75"/>
      <c r="E1932" s="57"/>
      <c r="F1932" s="57"/>
      <c r="G1932" s="57"/>
      <c r="H1932" s="57"/>
      <c r="I1932" s="57"/>
      <c r="J1932" s="57"/>
      <c r="K1932" s="57"/>
      <c r="L1932" s="57"/>
    </row>
    <row r="1933" spans="2:12" ht="18.95" customHeight="1" x14ac:dyDescent="0.25">
      <c r="B1933" s="75"/>
      <c r="C1933" s="75"/>
      <c r="D1933" s="75"/>
      <c r="E1933" s="57"/>
      <c r="F1933" s="57"/>
      <c r="G1933" s="57"/>
      <c r="H1933" s="57"/>
      <c r="I1933" s="57"/>
      <c r="J1933" s="57"/>
      <c r="K1933" s="57"/>
      <c r="L1933" s="57"/>
    </row>
    <row r="1934" spans="2:12" ht="18.95" customHeight="1" x14ac:dyDescent="0.25">
      <c r="B1934" s="75"/>
      <c r="C1934" s="75"/>
      <c r="D1934" s="75"/>
      <c r="E1934" s="57"/>
      <c r="F1934" s="57"/>
      <c r="G1934" s="57"/>
      <c r="H1934" s="57"/>
      <c r="I1934" s="57"/>
      <c r="J1934" s="57"/>
      <c r="K1934" s="57"/>
      <c r="L1934" s="57"/>
    </row>
    <row r="1935" spans="2:12" ht="18.95" customHeight="1" x14ac:dyDescent="0.25">
      <c r="B1935" s="75"/>
      <c r="C1935" s="75"/>
      <c r="D1935" s="75"/>
      <c r="E1935" s="57"/>
      <c r="F1935" s="57"/>
      <c r="G1935" s="57"/>
      <c r="H1935" s="57"/>
      <c r="I1935" s="57"/>
      <c r="J1935" s="57"/>
      <c r="K1935" s="57"/>
      <c r="L1935" s="57"/>
    </row>
    <row r="1936" spans="2:12" ht="18.95" customHeight="1" x14ac:dyDescent="0.25">
      <c r="B1936" s="75"/>
      <c r="C1936" s="75"/>
      <c r="D1936" s="75"/>
      <c r="E1936" s="57"/>
      <c r="F1936" s="57"/>
      <c r="G1936" s="57"/>
      <c r="H1936" s="57"/>
      <c r="I1936" s="57"/>
      <c r="J1936" s="57"/>
      <c r="K1936" s="57"/>
      <c r="L1936" s="57"/>
    </row>
    <row r="1937" spans="2:12" ht="18.95" customHeight="1" x14ac:dyDescent="0.25">
      <c r="B1937" s="75"/>
      <c r="C1937" s="75"/>
      <c r="D1937" s="75"/>
      <c r="E1937" s="57"/>
      <c r="F1937" s="57"/>
      <c r="G1937" s="57"/>
      <c r="H1937" s="57"/>
      <c r="I1937" s="57"/>
      <c r="J1937" s="57"/>
      <c r="K1937" s="57"/>
      <c r="L1937" s="57"/>
    </row>
    <row r="1938" spans="2:12" ht="18.95" customHeight="1" x14ac:dyDescent="0.25">
      <c r="B1938" s="75"/>
      <c r="C1938" s="75"/>
      <c r="D1938" s="75"/>
      <c r="E1938" s="57"/>
      <c r="F1938" s="57"/>
      <c r="G1938" s="57"/>
      <c r="H1938" s="57"/>
      <c r="I1938" s="57"/>
      <c r="J1938" s="57"/>
      <c r="K1938" s="57"/>
      <c r="L1938" s="57"/>
    </row>
    <row r="1939" spans="2:12" ht="18.95" customHeight="1" x14ac:dyDescent="0.25">
      <c r="B1939" s="75"/>
      <c r="C1939" s="75"/>
      <c r="D1939" s="75"/>
      <c r="E1939" s="57"/>
      <c r="F1939" s="57"/>
      <c r="G1939" s="57"/>
      <c r="H1939" s="57"/>
      <c r="I1939" s="57"/>
      <c r="J1939" s="57"/>
      <c r="K1939" s="57"/>
      <c r="L1939" s="57"/>
    </row>
    <row r="1940" spans="2:12" ht="18.95" customHeight="1" x14ac:dyDescent="0.25">
      <c r="B1940" s="75"/>
      <c r="C1940" s="75"/>
      <c r="D1940" s="75"/>
      <c r="E1940" s="57"/>
      <c r="F1940" s="57"/>
      <c r="G1940" s="57"/>
      <c r="H1940" s="57"/>
      <c r="I1940" s="57"/>
      <c r="J1940" s="57"/>
      <c r="K1940" s="57"/>
      <c r="L1940" s="57"/>
    </row>
    <row r="1941" spans="2:12" ht="18.95" customHeight="1" x14ac:dyDescent="0.25">
      <c r="B1941" s="75"/>
      <c r="C1941" s="75"/>
      <c r="D1941" s="75"/>
      <c r="E1941" s="57"/>
      <c r="F1941" s="57"/>
      <c r="G1941" s="57"/>
      <c r="H1941" s="57"/>
      <c r="I1941" s="57"/>
      <c r="J1941" s="57"/>
      <c r="K1941" s="57"/>
      <c r="L1941" s="57"/>
    </row>
    <row r="1942" spans="2:12" ht="18.95" customHeight="1" x14ac:dyDescent="0.25">
      <c r="B1942" s="75"/>
      <c r="C1942" s="75"/>
      <c r="D1942" s="75"/>
      <c r="E1942" s="57"/>
      <c r="F1942" s="57"/>
      <c r="G1942" s="57"/>
      <c r="H1942" s="57"/>
      <c r="I1942" s="57"/>
      <c r="J1942" s="57"/>
      <c r="K1942" s="57"/>
      <c r="L1942" s="57"/>
    </row>
    <row r="1943" spans="2:12" ht="18.95" customHeight="1" x14ac:dyDescent="0.25">
      <c r="B1943" s="75"/>
      <c r="C1943" s="75"/>
      <c r="D1943" s="75"/>
      <c r="E1943" s="57"/>
      <c r="F1943" s="57"/>
      <c r="G1943" s="57"/>
      <c r="H1943" s="57"/>
      <c r="I1943" s="57"/>
      <c r="J1943" s="57"/>
      <c r="K1943" s="57"/>
      <c r="L1943" s="57"/>
    </row>
    <row r="1944" spans="2:12" ht="18.95" customHeight="1" x14ac:dyDescent="0.25">
      <c r="B1944" s="75"/>
      <c r="C1944" s="75"/>
      <c r="D1944" s="75"/>
      <c r="E1944" s="57"/>
      <c r="F1944" s="57"/>
      <c r="G1944" s="57"/>
      <c r="H1944" s="57"/>
      <c r="I1944" s="57"/>
      <c r="J1944" s="57"/>
      <c r="K1944" s="57"/>
      <c r="L1944" s="57"/>
    </row>
    <row r="1945" spans="2:12" ht="18.95" customHeight="1" x14ac:dyDescent="0.25">
      <c r="B1945" s="75"/>
      <c r="C1945" s="75"/>
      <c r="D1945" s="75"/>
      <c r="E1945" s="57"/>
      <c r="F1945" s="57"/>
      <c r="G1945" s="57"/>
      <c r="H1945" s="57"/>
      <c r="I1945" s="57"/>
      <c r="J1945" s="57"/>
      <c r="K1945" s="57"/>
      <c r="L1945" s="57"/>
    </row>
    <row r="1946" spans="2:12" ht="18.95" customHeight="1" x14ac:dyDescent="0.25">
      <c r="B1946" s="75"/>
      <c r="C1946" s="75"/>
      <c r="D1946" s="75"/>
      <c r="E1946" s="57"/>
      <c r="F1946" s="57"/>
      <c r="G1946" s="57"/>
      <c r="H1946" s="57"/>
      <c r="I1946" s="57"/>
      <c r="J1946" s="57"/>
      <c r="K1946" s="57"/>
      <c r="L1946" s="57"/>
    </row>
    <row r="1947" spans="2:12" ht="18.95" customHeight="1" x14ac:dyDescent="0.25">
      <c r="B1947" s="75"/>
      <c r="C1947" s="75"/>
      <c r="D1947" s="75"/>
      <c r="E1947" s="57"/>
      <c r="F1947" s="57"/>
      <c r="G1947" s="57"/>
      <c r="H1947" s="57"/>
      <c r="I1947" s="57"/>
      <c r="J1947" s="57"/>
      <c r="K1947" s="57"/>
      <c r="L1947" s="57"/>
    </row>
    <row r="1948" spans="2:12" ht="18.95" customHeight="1" x14ac:dyDescent="0.25">
      <c r="B1948" s="75"/>
      <c r="C1948" s="75"/>
      <c r="D1948" s="75"/>
      <c r="E1948" s="57"/>
      <c r="F1948" s="57"/>
      <c r="G1948" s="57"/>
      <c r="H1948" s="57"/>
      <c r="I1948" s="57"/>
      <c r="J1948" s="57"/>
      <c r="K1948" s="57"/>
      <c r="L1948" s="57"/>
    </row>
    <row r="1949" spans="2:12" ht="18.95" customHeight="1" x14ac:dyDescent="0.25">
      <c r="B1949" s="75"/>
      <c r="C1949" s="75"/>
      <c r="D1949" s="75"/>
      <c r="E1949" s="57"/>
      <c r="F1949" s="57"/>
      <c r="G1949" s="57"/>
      <c r="H1949" s="57"/>
      <c r="I1949" s="57"/>
      <c r="J1949" s="57"/>
      <c r="K1949" s="57"/>
      <c r="L1949" s="57"/>
    </row>
    <row r="1950" spans="2:12" ht="18.95" customHeight="1" x14ac:dyDescent="0.25">
      <c r="B1950" s="75"/>
      <c r="C1950" s="75"/>
      <c r="D1950" s="75"/>
      <c r="E1950" s="57"/>
      <c r="F1950" s="57"/>
      <c r="G1950" s="57"/>
      <c r="H1950" s="57"/>
      <c r="I1950" s="57"/>
      <c r="J1950" s="57"/>
      <c r="K1950" s="57"/>
      <c r="L1950" s="57"/>
    </row>
    <row r="1951" spans="2:12" ht="18.95" customHeight="1" x14ac:dyDescent="0.25">
      <c r="B1951" s="75"/>
      <c r="C1951" s="75"/>
      <c r="D1951" s="75"/>
      <c r="E1951" s="57"/>
      <c r="F1951" s="57"/>
      <c r="G1951" s="57"/>
      <c r="H1951" s="57"/>
      <c r="I1951" s="57"/>
      <c r="J1951" s="57"/>
      <c r="K1951" s="57"/>
      <c r="L1951" s="57"/>
    </row>
    <row r="1952" spans="2:12" ht="18.95" customHeight="1" x14ac:dyDescent="0.25">
      <c r="B1952" s="75"/>
      <c r="C1952" s="75"/>
      <c r="D1952" s="75"/>
      <c r="E1952" s="57"/>
      <c r="F1952" s="57"/>
      <c r="G1952" s="57"/>
      <c r="H1952" s="57"/>
      <c r="I1952" s="57"/>
      <c r="J1952" s="57"/>
      <c r="K1952" s="57"/>
      <c r="L1952" s="57"/>
    </row>
    <row r="1953" spans="2:12" ht="18.95" customHeight="1" x14ac:dyDescent="0.25">
      <c r="B1953" s="75"/>
      <c r="C1953" s="75"/>
      <c r="D1953" s="75"/>
      <c r="E1953" s="57"/>
      <c r="F1953" s="57"/>
      <c r="G1953" s="57"/>
      <c r="H1953" s="57"/>
      <c r="I1953" s="57"/>
      <c r="J1953" s="57"/>
      <c r="K1953" s="57"/>
      <c r="L1953" s="57"/>
    </row>
    <row r="1954" spans="2:12" ht="18.95" customHeight="1" x14ac:dyDescent="0.25">
      <c r="B1954" s="75"/>
      <c r="C1954" s="75"/>
      <c r="D1954" s="75"/>
      <c r="E1954" s="57"/>
      <c r="F1954" s="57"/>
      <c r="G1954" s="57"/>
      <c r="H1954" s="57"/>
      <c r="I1954" s="57"/>
      <c r="J1954" s="57"/>
      <c r="K1954" s="57"/>
      <c r="L1954" s="57"/>
    </row>
    <row r="1955" spans="2:12" ht="18.95" customHeight="1" x14ac:dyDescent="0.25">
      <c r="B1955" s="75"/>
      <c r="C1955" s="75"/>
      <c r="D1955" s="75"/>
      <c r="E1955" s="57"/>
      <c r="F1955" s="57"/>
      <c r="G1955" s="57"/>
      <c r="H1955" s="57"/>
      <c r="I1955" s="57"/>
      <c r="J1955" s="57"/>
      <c r="K1955" s="57"/>
      <c r="L1955" s="57"/>
    </row>
    <row r="1956" spans="2:12" ht="18.95" customHeight="1" x14ac:dyDescent="0.25">
      <c r="B1956" s="75"/>
      <c r="C1956" s="75"/>
      <c r="D1956" s="75"/>
      <c r="E1956" s="57"/>
      <c r="F1956" s="57"/>
      <c r="G1956" s="57"/>
      <c r="H1956" s="57"/>
      <c r="I1956" s="57"/>
      <c r="J1956" s="57"/>
      <c r="K1956" s="57"/>
      <c r="L1956" s="57"/>
    </row>
    <row r="1957" spans="2:12" ht="18.95" customHeight="1" x14ac:dyDescent="0.25">
      <c r="B1957" s="75"/>
      <c r="C1957" s="75"/>
      <c r="D1957" s="75"/>
      <c r="E1957" s="57"/>
      <c r="F1957" s="57"/>
      <c r="G1957" s="57"/>
      <c r="H1957" s="57"/>
      <c r="I1957" s="57"/>
      <c r="J1957" s="57"/>
      <c r="K1957" s="57"/>
      <c r="L1957" s="57"/>
    </row>
    <row r="1958" spans="2:12" ht="18.95" customHeight="1" x14ac:dyDescent="0.25">
      <c r="B1958" s="75"/>
      <c r="C1958" s="75"/>
      <c r="D1958" s="75"/>
      <c r="E1958" s="57"/>
      <c r="F1958" s="57"/>
      <c r="G1958" s="57"/>
      <c r="H1958" s="57"/>
      <c r="I1958" s="57"/>
      <c r="J1958" s="57"/>
      <c r="K1958" s="57"/>
      <c r="L1958" s="57"/>
    </row>
    <row r="1959" spans="2:12" ht="18.95" customHeight="1" x14ac:dyDescent="0.25">
      <c r="B1959" s="75"/>
      <c r="C1959" s="75"/>
      <c r="D1959" s="75"/>
      <c r="E1959" s="57"/>
      <c r="F1959" s="57"/>
      <c r="G1959" s="57"/>
      <c r="H1959" s="57"/>
      <c r="I1959" s="57"/>
      <c r="J1959" s="57"/>
      <c r="K1959" s="57"/>
      <c r="L1959" s="57"/>
    </row>
    <row r="1960" spans="2:12" ht="18.95" customHeight="1" x14ac:dyDescent="0.25">
      <c r="B1960" s="75"/>
      <c r="C1960" s="75"/>
      <c r="D1960" s="75"/>
      <c r="E1960" s="57"/>
      <c r="F1960" s="57"/>
      <c r="G1960" s="57"/>
      <c r="H1960" s="57"/>
      <c r="I1960" s="57"/>
      <c r="J1960" s="57"/>
      <c r="K1960" s="57"/>
      <c r="L1960" s="57"/>
    </row>
    <row r="1961" spans="2:12" ht="18.95" customHeight="1" x14ac:dyDescent="0.25">
      <c r="B1961" s="75"/>
      <c r="C1961" s="75"/>
      <c r="D1961" s="75"/>
      <c r="E1961" s="57"/>
      <c r="F1961" s="57"/>
      <c r="G1961" s="57"/>
      <c r="H1961" s="57"/>
      <c r="I1961" s="57"/>
      <c r="J1961" s="57"/>
      <c r="K1961" s="57"/>
      <c r="L1961" s="57"/>
    </row>
    <row r="1962" spans="2:12" ht="18.95" customHeight="1" x14ac:dyDescent="0.25">
      <c r="B1962" s="75"/>
      <c r="C1962" s="75"/>
      <c r="D1962" s="75"/>
      <c r="E1962" s="57"/>
      <c r="F1962" s="57"/>
      <c r="G1962" s="57"/>
      <c r="H1962" s="57"/>
      <c r="I1962" s="57"/>
      <c r="J1962" s="57"/>
      <c r="K1962" s="57"/>
      <c r="L1962" s="57"/>
    </row>
    <row r="1963" spans="2:12" ht="18.95" customHeight="1" x14ac:dyDescent="0.25">
      <c r="B1963" s="75"/>
      <c r="C1963" s="75"/>
      <c r="D1963" s="75"/>
      <c r="E1963" s="57"/>
      <c r="F1963" s="57"/>
      <c r="G1963" s="57"/>
      <c r="H1963" s="57"/>
      <c r="I1963" s="57"/>
      <c r="J1963" s="57"/>
      <c r="K1963" s="57"/>
      <c r="L1963" s="57"/>
    </row>
    <row r="1964" spans="2:12" ht="18.95" customHeight="1" x14ac:dyDescent="0.25">
      <c r="B1964" s="75"/>
      <c r="C1964" s="75"/>
      <c r="D1964" s="75"/>
      <c r="E1964" s="57"/>
      <c r="F1964" s="57"/>
      <c r="G1964" s="57"/>
      <c r="H1964" s="57"/>
      <c r="I1964" s="57"/>
      <c r="J1964" s="57"/>
      <c r="K1964" s="57"/>
      <c r="L1964" s="57"/>
    </row>
    <row r="1965" spans="2:12" ht="18.95" customHeight="1" x14ac:dyDescent="0.25">
      <c r="B1965" s="75"/>
      <c r="C1965" s="75"/>
      <c r="D1965" s="75"/>
      <c r="E1965" s="57"/>
      <c r="F1965" s="57"/>
      <c r="G1965" s="57"/>
      <c r="H1965" s="57"/>
      <c r="I1965" s="57"/>
      <c r="J1965" s="57"/>
      <c r="K1965" s="57"/>
      <c r="L1965" s="57"/>
    </row>
    <row r="1966" spans="2:12" ht="18.95" customHeight="1" x14ac:dyDescent="0.25">
      <c r="B1966" s="75"/>
      <c r="C1966" s="75"/>
      <c r="D1966" s="75"/>
      <c r="E1966" s="57"/>
      <c r="F1966" s="57"/>
      <c r="G1966" s="57"/>
      <c r="H1966" s="57"/>
      <c r="I1966" s="57"/>
      <c r="J1966" s="57"/>
      <c r="K1966" s="57"/>
      <c r="L1966" s="57"/>
    </row>
    <row r="1967" spans="2:12" ht="18.95" customHeight="1" x14ac:dyDescent="0.25">
      <c r="B1967" s="75"/>
      <c r="C1967" s="75"/>
      <c r="D1967" s="75"/>
      <c r="E1967" s="57"/>
      <c r="F1967" s="57"/>
      <c r="G1967" s="57"/>
      <c r="H1967" s="57"/>
      <c r="I1967" s="57"/>
      <c r="J1967" s="57"/>
      <c r="K1967" s="57"/>
      <c r="L1967" s="57"/>
    </row>
    <row r="1968" spans="2:12" ht="18.95" customHeight="1" x14ac:dyDescent="0.25">
      <c r="B1968" s="75"/>
      <c r="C1968" s="75"/>
      <c r="D1968" s="75"/>
      <c r="E1968" s="57"/>
      <c r="F1968" s="57"/>
      <c r="G1968" s="57"/>
      <c r="H1968" s="57"/>
      <c r="I1968" s="57"/>
      <c r="J1968" s="57"/>
      <c r="K1968" s="57"/>
      <c r="L1968" s="57"/>
    </row>
    <row r="1969" spans="2:12" ht="18.95" customHeight="1" x14ac:dyDescent="0.25">
      <c r="B1969" s="75"/>
      <c r="C1969" s="75"/>
      <c r="D1969" s="75"/>
      <c r="E1969" s="57"/>
      <c r="F1969" s="57"/>
      <c r="G1969" s="57"/>
      <c r="H1969" s="57"/>
      <c r="I1969" s="57"/>
      <c r="J1969" s="57"/>
      <c r="K1969" s="57"/>
      <c r="L1969" s="57"/>
    </row>
    <row r="1970" spans="2:12" ht="18.95" customHeight="1" x14ac:dyDescent="0.25">
      <c r="B1970" s="75"/>
      <c r="C1970" s="75"/>
      <c r="D1970" s="75"/>
      <c r="E1970" s="57"/>
      <c r="F1970" s="57"/>
      <c r="G1970" s="57"/>
      <c r="H1970" s="57"/>
      <c r="I1970" s="57"/>
      <c r="J1970" s="57"/>
      <c r="K1970" s="57"/>
      <c r="L1970" s="57"/>
    </row>
    <row r="1971" spans="2:12" ht="18.95" customHeight="1" x14ac:dyDescent="0.25">
      <c r="B1971" s="75"/>
      <c r="C1971" s="75"/>
      <c r="D1971" s="75"/>
      <c r="E1971" s="57"/>
      <c r="F1971" s="57"/>
      <c r="G1971" s="57"/>
      <c r="H1971" s="57"/>
      <c r="I1971" s="57"/>
      <c r="J1971" s="57"/>
      <c r="K1971" s="57"/>
      <c r="L1971" s="57"/>
    </row>
    <row r="1972" spans="2:12" ht="18.95" customHeight="1" x14ac:dyDescent="0.25">
      <c r="B1972" s="75"/>
      <c r="C1972" s="75"/>
      <c r="D1972" s="75"/>
      <c r="E1972" s="57"/>
      <c r="F1972" s="57"/>
      <c r="G1972" s="57"/>
      <c r="H1972" s="57"/>
      <c r="I1972" s="57"/>
      <c r="J1972" s="57"/>
      <c r="K1972" s="57"/>
      <c r="L1972" s="57"/>
    </row>
    <row r="1973" spans="2:12" ht="18.95" customHeight="1" x14ac:dyDescent="0.25">
      <c r="B1973" s="75"/>
      <c r="C1973" s="75"/>
      <c r="D1973" s="75"/>
      <c r="E1973" s="57"/>
      <c r="F1973" s="57"/>
      <c r="G1973" s="57"/>
      <c r="H1973" s="57"/>
      <c r="I1973" s="57"/>
      <c r="J1973" s="57"/>
      <c r="K1973" s="57"/>
      <c r="L1973" s="57"/>
    </row>
    <row r="1974" spans="2:12" ht="18.95" customHeight="1" x14ac:dyDescent="0.25">
      <c r="B1974" s="75"/>
      <c r="C1974" s="75"/>
      <c r="D1974" s="75"/>
      <c r="E1974" s="57"/>
      <c r="F1974" s="57"/>
      <c r="G1974" s="57"/>
      <c r="H1974" s="57"/>
      <c r="I1974" s="57"/>
      <c r="J1974" s="57"/>
      <c r="K1974" s="57"/>
      <c r="L1974" s="57"/>
    </row>
    <row r="1975" spans="2:12" ht="18.95" customHeight="1" x14ac:dyDescent="0.25">
      <c r="B1975" s="75"/>
      <c r="C1975" s="75"/>
      <c r="D1975" s="75"/>
      <c r="E1975" s="57"/>
      <c r="F1975" s="57"/>
      <c r="G1975" s="57"/>
      <c r="H1975" s="57"/>
      <c r="I1975" s="57"/>
      <c r="J1975" s="57"/>
      <c r="K1975" s="57"/>
      <c r="L1975" s="57"/>
    </row>
    <row r="1976" spans="2:12" ht="18.95" customHeight="1" x14ac:dyDescent="0.25">
      <c r="B1976" s="75"/>
      <c r="C1976" s="75"/>
      <c r="D1976" s="75"/>
      <c r="E1976" s="57"/>
      <c r="F1976" s="57"/>
      <c r="G1976" s="57"/>
      <c r="H1976" s="57"/>
      <c r="I1976" s="57"/>
      <c r="J1976" s="57"/>
      <c r="K1976" s="57"/>
      <c r="L1976" s="57"/>
    </row>
    <row r="1977" spans="2:12" ht="18.95" customHeight="1" x14ac:dyDescent="0.25">
      <c r="B1977" s="75"/>
      <c r="C1977" s="75"/>
      <c r="D1977" s="75"/>
      <c r="E1977" s="57"/>
      <c r="F1977" s="57"/>
      <c r="G1977" s="57"/>
      <c r="H1977" s="57"/>
      <c r="I1977" s="57"/>
      <c r="J1977" s="57"/>
      <c r="K1977" s="57"/>
      <c r="L1977" s="57"/>
    </row>
    <row r="1978" spans="2:12" ht="18.95" customHeight="1" x14ac:dyDescent="0.25">
      <c r="B1978" s="75"/>
      <c r="C1978" s="75"/>
      <c r="D1978" s="75"/>
      <c r="E1978" s="57"/>
      <c r="F1978" s="57"/>
      <c r="G1978" s="57"/>
      <c r="H1978" s="57"/>
      <c r="I1978" s="57"/>
      <c r="J1978" s="57"/>
      <c r="K1978" s="57"/>
      <c r="L1978" s="57"/>
    </row>
    <row r="1979" spans="2:12" ht="18.95" customHeight="1" x14ac:dyDescent="0.25">
      <c r="B1979" s="75"/>
      <c r="C1979" s="75"/>
      <c r="D1979" s="75"/>
      <c r="E1979" s="57"/>
      <c r="F1979" s="57"/>
      <c r="G1979" s="57"/>
      <c r="H1979" s="57"/>
      <c r="I1979" s="57"/>
      <c r="J1979" s="57"/>
      <c r="K1979" s="57"/>
      <c r="L1979" s="57"/>
    </row>
    <row r="1980" spans="2:12" ht="18.95" customHeight="1" x14ac:dyDescent="0.25">
      <c r="B1980" s="75"/>
      <c r="C1980" s="75"/>
      <c r="D1980" s="75"/>
      <c r="E1980" s="57"/>
      <c r="F1980" s="57"/>
      <c r="G1980" s="57"/>
      <c r="H1980" s="57"/>
      <c r="I1980" s="57"/>
      <c r="J1980" s="57"/>
      <c r="K1980" s="57"/>
      <c r="L1980" s="57"/>
    </row>
    <row r="1981" spans="2:12" ht="18.95" customHeight="1" x14ac:dyDescent="0.25">
      <c r="B1981" s="75"/>
      <c r="C1981" s="75"/>
      <c r="D1981" s="75"/>
      <c r="E1981" s="57"/>
      <c r="F1981" s="57"/>
      <c r="G1981" s="57"/>
      <c r="H1981" s="57"/>
      <c r="I1981" s="57"/>
      <c r="J1981" s="57"/>
      <c r="K1981" s="57"/>
      <c r="L1981" s="57"/>
    </row>
    <row r="1982" spans="2:12" ht="18.95" customHeight="1" x14ac:dyDescent="0.25">
      <c r="B1982" s="75"/>
      <c r="C1982" s="75"/>
      <c r="D1982" s="75"/>
      <c r="E1982" s="57"/>
      <c r="F1982" s="57"/>
      <c r="G1982" s="57"/>
      <c r="H1982" s="57"/>
      <c r="I1982" s="57"/>
      <c r="J1982" s="57"/>
      <c r="K1982" s="57"/>
      <c r="L1982" s="57"/>
    </row>
    <row r="1983" spans="2:12" ht="18.95" customHeight="1" x14ac:dyDescent="0.25">
      <c r="B1983" s="75"/>
      <c r="C1983" s="75"/>
      <c r="D1983" s="75"/>
      <c r="E1983" s="57"/>
      <c r="F1983" s="57"/>
      <c r="G1983" s="57"/>
      <c r="H1983" s="57"/>
      <c r="I1983" s="57"/>
      <c r="J1983" s="57"/>
      <c r="K1983" s="57"/>
      <c r="L1983" s="57"/>
    </row>
    <row r="1984" spans="2:12" ht="18.95" customHeight="1" x14ac:dyDescent="0.25">
      <c r="B1984" s="75"/>
      <c r="C1984" s="75"/>
      <c r="D1984" s="75"/>
      <c r="E1984" s="57"/>
      <c r="F1984" s="57"/>
      <c r="G1984" s="57"/>
      <c r="H1984" s="57"/>
      <c r="I1984" s="57"/>
      <c r="J1984" s="57"/>
      <c r="K1984" s="57"/>
      <c r="L1984" s="57"/>
    </row>
    <row r="1985" spans="2:12" ht="18.95" customHeight="1" x14ac:dyDescent="0.25">
      <c r="B1985" s="75"/>
      <c r="C1985" s="75"/>
      <c r="D1985" s="75"/>
      <c r="E1985" s="57"/>
      <c r="F1985" s="57"/>
      <c r="G1985" s="57"/>
      <c r="H1985" s="57"/>
      <c r="I1985" s="57"/>
      <c r="J1985" s="57"/>
      <c r="K1985" s="57"/>
      <c r="L1985" s="57"/>
    </row>
    <row r="1986" spans="2:12" ht="18.95" customHeight="1" x14ac:dyDescent="0.25">
      <c r="B1986" s="75"/>
      <c r="C1986" s="75"/>
      <c r="D1986" s="75"/>
      <c r="E1986" s="57"/>
      <c r="F1986" s="57"/>
      <c r="G1986" s="57"/>
      <c r="H1986" s="57"/>
      <c r="I1986" s="57"/>
      <c r="J1986" s="57"/>
      <c r="K1986" s="57"/>
      <c r="L1986" s="57"/>
    </row>
    <row r="1987" spans="2:12" ht="18.95" customHeight="1" x14ac:dyDescent="0.25">
      <c r="B1987" s="75"/>
      <c r="C1987" s="75"/>
      <c r="D1987" s="75"/>
      <c r="E1987" s="57"/>
      <c r="F1987" s="57"/>
      <c r="G1987" s="57"/>
      <c r="H1987" s="57"/>
      <c r="I1987" s="57"/>
      <c r="J1987" s="57"/>
      <c r="K1987" s="57"/>
      <c r="L1987" s="57"/>
    </row>
    <row r="1988" spans="2:12" ht="18.95" customHeight="1" x14ac:dyDescent="0.25">
      <c r="B1988" s="75"/>
      <c r="C1988" s="75"/>
      <c r="D1988" s="75"/>
      <c r="E1988" s="57"/>
      <c r="F1988" s="57"/>
      <c r="G1988" s="57"/>
      <c r="H1988" s="57"/>
      <c r="I1988" s="57"/>
      <c r="J1988" s="57"/>
      <c r="K1988" s="57"/>
      <c r="L1988" s="57"/>
    </row>
    <row r="1989" spans="2:12" ht="18.95" customHeight="1" x14ac:dyDescent="0.25">
      <c r="B1989" s="75"/>
      <c r="C1989" s="75"/>
      <c r="D1989" s="75"/>
      <c r="E1989" s="57"/>
      <c r="F1989" s="57"/>
      <c r="G1989" s="57"/>
      <c r="H1989" s="57"/>
      <c r="I1989" s="57"/>
      <c r="J1989" s="57"/>
      <c r="K1989" s="57"/>
      <c r="L1989" s="57"/>
    </row>
    <row r="1990" spans="2:12" ht="18.95" customHeight="1" x14ac:dyDescent="0.25">
      <c r="B1990" s="75"/>
      <c r="C1990" s="75"/>
      <c r="D1990" s="75"/>
      <c r="E1990" s="57"/>
      <c r="F1990" s="57"/>
      <c r="G1990" s="57"/>
      <c r="H1990" s="57"/>
      <c r="I1990" s="57"/>
      <c r="J1990" s="57"/>
      <c r="K1990" s="57"/>
      <c r="L1990" s="57"/>
    </row>
    <row r="1991" spans="2:12" ht="18.95" customHeight="1" x14ac:dyDescent="0.25">
      <c r="B1991" s="75"/>
      <c r="C1991" s="75"/>
      <c r="D1991" s="75"/>
      <c r="E1991" s="57"/>
      <c r="F1991" s="57"/>
      <c r="G1991" s="57"/>
      <c r="H1991" s="57"/>
      <c r="I1991" s="57"/>
      <c r="J1991" s="57"/>
      <c r="K1991" s="57"/>
      <c r="L1991" s="57"/>
    </row>
    <row r="1992" spans="2:12" ht="18.95" customHeight="1" x14ac:dyDescent="0.25">
      <c r="B1992" s="75"/>
      <c r="C1992" s="75"/>
      <c r="D1992" s="75"/>
      <c r="E1992" s="57"/>
      <c r="F1992" s="57"/>
      <c r="G1992" s="57"/>
      <c r="H1992" s="57"/>
      <c r="I1992" s="57"/>
      <c r="J1992" s="57"/>
      <c r="K1992" s="57"/>
      <c r="L1992" s="57"/>
    </row>
    <row r="1993" spans="2:12" ht="18.95" customHeight="1" x14ac:dyDescent="0.25">
      <c r="B1993" s="75"/>
      <c r="C1993" s="75"/>
      <c r="D1993" s="75"/>
      <c r="E1993" s="57"/>
      <c r="F1993" s="57"/>
      <c r="G1993" s="57"/>
      <c r="H1993" s="57"/>
      <c r="I1993" s="57"/>
      <c r="J1993" s="57"/>
      <c r="K1993" s="57"/>
      <c r="L1993" s="57"/>
    </row>
    <row r="1994" spans="2:12" ht="18.95" customHeight="1" x14ac:dyDescent="0.25">
      <c r="B1994" s="75"/>
      <c r="C1994" s="75"/>
      <c r="D1994" s="75"/>
      <c r="E1994" s="57"/>
      <c r="F1994" s="57"/>
      <c r="G1994" s="57"/>
      <c r="H1994" s="57"/>
      <c r="I1994" s="57"/>
      <c r="J1994" s="57"/>
      <c r="K1994" s="57"/>
      <c r="L1994" s="57"/>
    </row>
    <row r="1995" spans="2:12" ht="18.95" customHeight="1" x14ac:dyDescent="0.25">
      <c r="B1995" s="75"/>
      <c r="C1995" s="75"/>
      <c r="D1995" s="75"/>
      <c r="E1995" s="57"/>
      <c r="F1995" s="57"/>
      <c r="G1995" s="57"/>
      <c r="H1995" s="57"/>
      <c r="I1995" s="57"/>
      <c r="J1995" s="57"/>
      <c r="K1995" s="57"/>
      <c r="L1995" s="57"/>
    </row>
    <row r="1996" spans="2:12" ht="18.95" customHeight="1" x14ac:dyDescent="0.25">
      <c r="B1996" s="75"/>
      <c r="C1996" s="75"/>
      <c r="D1996" s="75"/>
      <c r="E1996" s="57"/>
      <c r="F1996" s="57"/>
      <c r="G1996" s="57"/>
      <c r="H1996" s="57"/>
      <c r="I1996" s="57"/>
      <c r="J1996" s="57"/>
      <c r="K1996" s="57"/>
      <c r="L1996" s="57"/>
    </row>
    <row r="1997" spans="2:12" ht="18.95" customHeight="1" x14ac:dyDescent="0.25">
      <c r="B1997" s="75"/>
      <c r="C1997" s="75"/>
      <c r="D1997" s="75"/>
      <c r="E1997" s="57"/>
      <c r="F1997" s="57"/>
      <c r="G1997" s="57"/>
      <c r="H1997" s="57"/>
      <c r="I1997" s="57"/>
      <c r="J1997" s="57"/>
      <c r="K1997" s="57"/>
      <c r="L1997" s="57"/>
    </row>
    <row r="1998" spans="2:12" ht="18.95" customHeight="1" x14ac:dyDescent="0.25">
      <c r="B1998" s="75"/>
      <c r="C1998" s="75"/>
      <c r="D1998" s="75"/>
      <c r="E1998" s="57"/>
      <c r="F1998" s="57"/>
      <c r="G1998" s="57"/>
      <c r="H1998" s="57"/>
      <c r="I1998" s="57"/>
      <c r="J1998" s="57"/>
      <c r="K1998" s="57"/>
      <c r="L1998" s="57"/>
    </row>
    <row r="1999" spans="2:12" ht="18.95" customHeight="1" x14ac:dyDescent="0.25">
      <c r="B1999" s="75"/>
      <c r="C1999" s="75"/>
      <c r="D1999" s="75"/>
      <c r="E1999" s="57"/>
      <c r="F1999" s="57"/>
      <c r="G1999" s="57"/>
      <c r="H1999" s="57"/>
      <c r="I1999" s="57"/>
      <c r="J1999" s="57"/>
      <c r="K1999" s="57"/>
      <c r="L1999" s="57"/>
    </row>
    <row r="2000" spans="2:12" ht="18.95" customHeight="1" x14ac:dyDescent="0.25">
      <c r="B2000" s="75"/>
      <c r="C2000" s="75"/>
      <c r="D2000" s="75"/>
      <c r="E2000" s="57"/>
      <c r="F2000" s="57"/>
      <c r="G2000" s="57"/>
      <c r="H2000" s="57"/>
      <c r="I2000" s="57"/>
      <c r="J2000" s="57"/>
      <c r="K2000" s="57"/>
      <c r="L2000" s="57"/>
    </row>
    <row r="2001" spans="2:12" ht="18.95" customHeight="1" x14ac:dyDescent="0.25">
      <c r="B2001" s="75"/>
      <c r="C2001" s="75"/>
      <c r="D2001" s="75"/>
      <c r="E2001" s="57"/>
      <c r="F2001" s="57"/>
      <c r="G2001" s="57"/>
      <c r="H2001" s="57"/>
      <c r="I2001" s="57"/>
      <c r="J2001" s="57"/>
      <c r="K2001" s="57"/>
      <c r="L2001" s="57"/>
    </row>
    <row r="2002" spans="2:12" ht="18.95" customHeight="1" x14ac:dyDescent="0.25">
      <c r="B2002" s="75"/>
      <c r="C2002" s="75"/>
      <c r="D2002" s="75"/>
      <c r="E2002" s="57"/>
      <c r="F2002" s="57"/>
      <c r="G2002" s="57"/>
      <c r="H2002" s="57"/>
      <c r="I2002" s="57"/>
      <c r="J2002" s="57"/>
      <c r="K2002" s="57"/>
      <c r="L2002" s="57"/>
    </row>
    <row r="2003" spans="2:12" ht="18.95" customHeight="1" x14ac:dyDescent="0.25">
      <c r="B2003" s="75"/>
      <c r="C2003" s="75"/>
      <c r="D2003" s="75"/>
      <c r="E2003" s="57"/>
      <c r="F2003" s="57"/>
      <c r="G2003" s="57"/>
      <c r="H2003" s="57"/>
      <c r="I2003" s="57"/>
      <c r="J2003" s="57"/>
      <c r="K2003" s="57"/>
      <c r="L2003" s="57"/>
    </row>
    <row r="2004" spans="2:12" ht="18.95" customHeight="1" x14ac:dyDescent="0.25">
      <c r="B2004" s="75"/>
      <c r="C2004" s="75"/>
      <c r="D2004" s="75"/>
      <c r="E2004" s="57"/>
      <c r="F2004" s="57"/>
      <c r="G2004" s="57"/>
      <c r="H2004" s="57"/>
      <c r="I2004" s="57"/>
      <c r="J2004" s="57"/>
      <c r="K2004" s="57"/>
      <c r="L2004" s="57"/>
    </row>
    <row r="2005" spans="2:12" ht="18.95" customHeight="1" x14ac:dyDescent="0.25">
      <c r="B2005" s="75"/>
      <c r="C2005" s="75"/>
      <c r="D2005" s="75"/>
      <c r="E2005" s="57"/>
      <c r="F2005" s="57"/>
      <c r="G2005" s="57"/>
      <c r="H2005" s="57"/>
      <c r="I2005" s="57"/>
      <c r="J2005" s="57"/>
      <c r="K2005" s="57"/>
      <c r="L2005" s="57"/>
    </row>
    <row r="2006" spans="2:12" ht="18.95" customHeight="1" x14ac:dyDescent="0.25">
      <c r="B2006" s="75"/>
      <c r="C2006" s="75"/>
      <c r="D2006" s="75"/>
      <c r="E2006" s="57"/>
      <c r="F2006" s="57"/>
      <c r="G2006" s="57"/>
      <c r="H2006" s="57"/>
      <c r="I2006" s="57"/>
      <c r="J2006" s="57"/>
      <c r="K2006" s="57"/>
      <c r="L2006" s="57"/>
    </row>
    <row r="2007" spans="2:12" ht="18.95" customHeight="1" x14ac:dyDescent="0.25">
      <c r="B2007" s="75"/>
      <c r="C2007" s="75"/>
      <c r="D2007" s="75"/>
      <c r="E2007" s="57"/>
      <c r="F2007" s="57"/>
      <c r="G2007" s="57"/>
      <c r="H2007" s="57"/>
      <c r="I2007" s="57"/>
      <c r="J2007" s="57"/>
      <c r="K2007" s="57"/>
      <c r="L2007" s="57"/>
    </row>
    <row r="2008" spans="2:12" ht="18.95" customHeight="1" x14ac:dyDescent="0.25">
      <c r="B2008" s="75"/>
      <c r="C2008" s="75"/>
      <c r="D2008" s="75"/>
      <c r="E2008" s="57"/>
      <c r="F2008" s="57"/>
      <c r="G2008" s="57"/>
      <c r="H2008" s="57"/>
      <c r="I2008" s="57"/>
      <c r="J2008" s="57"/>
      <c r="K2008" s="57"/>
      <c r="L2008" s="57"/>
    </row>
    <row r="2009" spans="2:12" ht="18.95" customHeight="1" x14ac:dyDescent="0.25">
      <c r="B2009" s="75"/>
      <c r="C2009" s="75"/>
      <c r="D2009" s="75"/>
      <c r="E2009" s="57"/>
      <c r="F2009" s="57"/>
      <c r="G2009" s="57"/>
      <c r="H2009" s="57"/>
      <c r="I2009" s="57"/>
      <c r="J2009" s="57"/>
      <c r="K2009" s="57"/>
      <c r="L2009" s="57"/>
    </row>
    <row r="2010" spans="2:12" ht="18.95" customHeight="1" x14ac:dyDescent="0.25">
      <c r="B2010" s="75"/>
      <c r="C2010" s="75"/>
      <c r="D2010" s="75"/>
      <c r="E2010" s="57"/>
      <c r="F2010" s="57"/>
      <c r="G2010" s="57"/>
      <c r="H2010" s="57"/>
      <c r="I2010" s="57"/>
      <c r="J2010" s="57"/>
      <c r="K2010" s="57"/>
      <c r="L2010" s="57"/>
    </row>
    <row r="2011" spans="2:12" ht="18.95" customHeight="1" x14ac:dyDescent="0.25">
      <c r="B2011" s="75"/>
      <c r="C2011" s="75"/>
      <c r="D2011" s="75"/>
      <c r="E2011" s="57"/>
      <c r="F2011" s="57"/>
      <c r="G2011" s="57"/>
      <c r="H2011" s="57"/>
      <c r="I2011" s="57"/>
      <c r="J2011" s="57"/>
      <c r="K2011" s="57"/>
      <c r="L2011" s="57"/>
    </row>
    <row r="2012" spans="2:12" ht="18.95" customHeight="1" x14ac:dyDescent="0.25">
      <c r="B2012" s="75"/>
      <c r="C2012" s="75"/>
      <c r="D2012" s="75"/>
      <c r="E2012" s="57"/>
      <c r="F2012" s="57"/>
      <c r="G2012" s="57"/>
      <c r="H2012" s="57"/>
      <c r="I2012" s="57"/>
      <c r="J2012" s="57"/>
      <c r="K2012" s="57"/>
      <c r="L2012" s="57"/>
    </row>
    <row r="2013" spans="2:12" ht="18.95" customHeight="1" x14ac:dyDescent="0.25">
      <c r="B2013" s="75"/>
      <c r="C2013" s="75"/>
      <c r="D2013" s="75"/>
      <c r="E2013" s="57"/>
      <c r="F2013" s="57"/>
      <c r="G2013" s="57"/>
      <c r="H2013" s="57"/>
      <c r="I2013" s="57"/>
      <c r="J2013" s="57"/>
      <c r="K2013" s="57"/>
      <c r="L2013" s="57"/>
    </row>
    <row r="2014" spans="2:12" ht="18.95" customHeight="1" x14ac:dyDescent="0.25">
      <c r="B2014" s="75"/>
      <c r="C2014" s="75"/>
      <c r="D2014" s="75"/>
      <c r="E2014" s="57"/>
      <c r="F2014" s="57"/>
      <c r="G2014" s="57"/>
      <c r="H2014" s="57"/>
      <c r="I2014" s="57"/>
      <c r="J2014" s="57"/>
      <c r="K2014" s="57"/>
      <c r="L2014" s="57"/>
    </row>
    <row r="2015" spans="2:12" ht="18.95" customHeight="1" x14ac:dyDescent="0.25">
      <c r="B2015" s="75"/>
      <c r="C2015" s="75"/>
      <c r="D2015" s="75"/>
      <c r="E2015" s="57"/>
      <c r="F2015" s="57"/>
      <c r="G2015" s="57"/>
      <c r="H2015" s="57"/>
      <c r="I2015" s="57"/>
      <c r="J2015" s="57"/>
      <c r="K2015" s="57"/>
      <c r="L2015" s="57"/>
    </row>
    <row r="2016" spans="2:12" ht="18.95" customHeight="1" x14ac:dyDescent="0.25">
      <c r="B2016" s="75"/>
      <c r="C2016" s="75"/>
      <c r="D2016" s="75"/>
      <c r="E2016" s="57"/>
      <c r="F2016" s="57"/>
      <c r="G2016" s="57"/>
      <c r="H2016" s="57"/>
      <c r="I2016" s="57"/>
      <c r="J2016" s="57"/>
      <c r="K2016" s="57"/>
      <c r="L2016" s="57"/>
    </row>
    <row r="2017" spans="2:12" ht="18.95" customHeight="1" x14ac:dyDescent="0.25">
      <c r="B2017" s="75"/>
      <c r="C2017" s="75"/>
      <c r="D2017" s="75"/>
      <c r="E2017" s="57"/>
      <c r="F2017" s="57"/>
      <c r="G2017" s="57"/>
      <c r="H2017" s="57"/>
      <c r="I2017" s="57"/>
      <c r="J2017" s="57"/>
      <c r="K2017" s="57"/>
      <c r="L2017" s="57"/>
    </row>
    <row r="2018" spans="2:12" ht="18.95" customHeight="1" x14ac:dyDescent="0.25">
      <c r="B2018" s="75"/>
      <c r="C2018" s="75"/>
      <c r="D2018" s="75"/>
      <c r="E2018" s="57"/>
      <c r="F2018" s="57"/>
      <c r="G2018" s="57"/>
      <c r="H2018" s="57"/>
      <c r="I2018" s="57"/>
      <c r="J2018" s="57"/>
      <c r="K2018" s="57"/>
      <c r="L2018" s="57"/>
    </row>
    <row r="2019" spans="2:12" ht="18.95" customHeight="1" x14ac:dyDescent="0.25">
      <c r="B2019" s="75"/>
      <c r="C2019" s="75"/>
      <c r="D2019" s="75"/>
      <c r="E2019" s="57"/>
      <c r="F2019" s="57"/>
      <c r="G2019" s="57"/>
      <c r="H2019" s="57"/>
      <c r="I2019" s="57"/>
      <c r="J2019" s="57"/>
      <c r="K2019" s="57"/>
      <c r="L2019" s="57"/>
    </row>
    <row r="2020" spans="2:12" ht="18.95" customHeight="1" x14ac:dyDescent="0.25">
      <c r="B2020" s="75"/>
      <c r="C2020" s="75"/>
      <c r="D2020" s="75"/>
      <c r="E2020" s="57"/>
      <c r="F2020" s="57"/>
      <c r="G2020" s="57"/>
      <c r="H2020" s="57"/>
      <c r="I2020" s="57"/>
      <c r="J2020" s="57"/>
      <c r="K2020" s="57"/>
      <c r="L2020" s="57"/>
    </row>
    <row r="2021" spans="2:12" ht="18.95" customHeight="1" x14ac:dyDescent="0.25">
      <c r="B2021" s="75"/>
      <c r="C2021" s="75"/>
      <c r="D2021" s="75"/>
      <c r="E2021" s="57"/>
      <c r="F2021" s="57"/>
      <c r="G2021" s="57"/>
      <c r="H2021" s="57"/>
      <c r="I2021" s="57"/>
      <c r="J2021" s="57"/>
      <c r="K2021" s="57"/>
      <c r="L2021" s="57"/>
    </row>
    <row r="2022" spans="2:12" ht="18.95" customHeight="1" x14ac:dyDescent="0.25">
      <c r="B2022" s="75"/>
      <c r="C2022" s="75"/>
      <c r="D2022" s="75"/>
      <c r="E2022" s="57"/>
      <c r="F2022" s="57"/>
      <c r="G2022" s="57"/>
      <c r="H2022" s="57"/>
      <c r="I2022" s="57"/>
      <c r="J2022" s="57"/>
      <c r="K2022" s="57"/>
      <c r="L2022" s="57"/>
    </row>
    <row r="2023" spans="2:12" ht="18.95" customHeight="1" x14ac:dyDescent="0.25">
      <c r="B2023" s="75"/>
      <c r="C2023" s="75"/>
      <c r="D2023" s="75"/>
      <c r="E2023" s="57"/>
      <c r="F2023" s="57"/>
      <c r="G2023" s="57"/>
      <c r="H2023" s="57"/>
      <c r="I2023" s="57"/>
      <c r="J2023" s="57"/>
      <c r="K2023" s="57"/>
      <c r="L2023" s="57"/>
    </row>
    <row r="2024" spans="2:12" ht="18.95" customHeight="1" x14ac:dyDescent="0.25">
      <c r="B2024" s="75"/>
      <c r="C2024" s="75"/>
      <c r="D2024" s="75"/>
      <c r="E2024" s="57"/>
      <c r="F2024" s="57"/>
      <c r="G2024" s="57"/>
      <c r="H2024" s="57"/>
      <c r="I2024" s="57"/>
      <c r="J2024" s="57"/>
      <c r="K2024" s="57"/>
      <c r="L2024" s="57"/>
    </row>
    <row r="2025" spans="2:12" ht="18.95" customHeight="1" x14ac:dyDescent="0.25">
      <c r="B2025" s="75"/>
      <c r="C2025" s="75"/>
      <c r="D2025" s="75"/>
      <c r="E2025" s="57"/>
      <c r="F2025" s="57"/>
      <c r="G2025" s="57"/>
      <c r="H2025" s="57"/>
      <c r="I2025" s="57"/>
      <c r="J2025" s="57"/>
      <c r="K2025" s="57"/>
      <c r="L2025" s="57"/>
    </row>
    <row r="2026" spans="2:12" ht="18.95" customHeight="1" x14ac:dyDescent="0.25">
      <c r="B2026" s="75"/>
      <c r="C2026" s="75"/>
      <c r="D2026" s="75"/>
      <c r="E2026" s="57"/>
      <c r="F2026" s="57"/>
      <c r="G2026" s="57"/>
      <c r="H2026" s="57"/>
      <c r="I2026" s="57"/>
      <c r="J2026" s="57"/>
      <c r="K2026" s="57"/>
      <c r="L2026" s="57"/>
    </row>
    <row r="2027" spans="2:12" ht="18.95" customHeight="1" x14ac:dyDescent="0.25">
      <c r="B2027" s="75"/>
      <c r="C2027" s="75"/>
      <c r="D2027" s="75"/>
      <c r="E2027" s="57"/>
      <c r="F2027" s="57"/>
      <c r="G2027" s="57"/>
      <c r="H2027" s="57"/>
      <c r="I2027" s="57"/>
      <c r="J2027" s="57"/>
      <c r="K2027" s="57"/>
      <c r="L2027" s="57"/>
    </row>
    <row r="2028" spans="2:12" ht="18.95" customHeight="1" x14ac:dyDescent="0.25">
      <c r="B2028" s="75"/>
      <c r="C2028" s="75"/>
      <c r="D2028" s="75"/>
      <c r="E2028" s="57"/>
      <c r="F2028" s="57"/>
      <c r="G2028" s="57"/>
      <c r="H2028" s="57"/>
      <c r="I2028" s="57"/>
      <c r="J2028" s="57"/>
      <c r="K2028" s="57"/>
      <c r="L2028" s="57"/>
    </row>
    <row r="2029" spans="2:12" ht="18.95" customHeight="1" x14ac:dyDescent="0.25">
      <c r="B2029" s="75"/>
      <c r="C2029" s="75"/>
      <c r="D2029" s="75"/>
      <c r="E2029" s="57"/>
      <c r="F2029" s="57"/>
      <c r="G2029" s="57"/>
      <c r="H2029" s="57"/>
      <c r="I2029" s="57"/>
      <c r="J2029" s="57"/>
      <c r="K2029" s="57"/>
      <c r="L2029" s="57"/>
    </row>
    <row r="2030" spans="2:12" ht="18.95" customHeight="1" x14ac:dyDescent="0.25">
      <c r="B2030" s="75"/>
      <c r="C2030" s="75"/>
      <c r="D2030" s="75"/>
      <c r="E2030" s="57"/>
      <c r="F2030" s="57"/>
      <c r="G2030" s="57"/>
      <c r="H2030" s="57"/>
      <c r="I2030" s="57"/>
      <c r="J2030" s="57"/>
      <c r="K2030" s="57"/>
      <c r="L2030" s="57"/>
    </row>
    <row r="2031" spans="2:12" ht="18.95" customHeight="1" x14ac:dyDescent="0.25">
      <c r="B2031" s="75"/>
      <c r="C2031" s="75"/>
      <c r="D2031" s="75"/>
      <c r="E2031" s="57"/>
      <c r="F2031" s="57"/>
      <c r="G2031" s="57"/>
      <c r="H2031" s="57"/>
      <c r="I2031" s="57"/>
      <c r="J2031" s="57"/>
      <c r="K2031" s="57"/>
      <c r="L2031" s="57"/>
    </row>
    <row r="2032" spans="2:12" ht="18.95" customHeight="1" x14ac:dyDescent="0.25">
      <c r="B2032" s="75"/>
      <c r="C2032" s="75"/>
      <c r="D2032" s="75"/>
      <c r="E2032" s="57"/>
      <c r="F2032" s="57"/>
      <c r="G2032" s="57"/>
      <c r="H2032" s="57"/>
      <c r="I2032" s="57"/>
      <c r="J2032" s="57"/>
      <c r="K2032" s="57"/>
      <c r="L2032" s="57"/>
    </row>
    <row r="2033" spans="2:12" ht="18.95" customHeight="1" x14ac:dyDescent="0.25">
      <c r="B2033" s="75"/>
      <c r="C2033" s="75"/>
      <c r="D2033" s="75"/>
      <c r="E2033" s="57"/>
      <c r="F2033" s="57"/>
      <c r="G2033" s="57"/>
      <c r="H2033" s="57"/>
      <c r="I2033" s="57"/>
      <c r="J2033" s="57"/>
      <c r="K2033" s="57"/>
      <c r="L2033" s="57"/>
    </row>
    <row r="2034" spans="2:12" ht="18.95" customHeight="1" x14ac:dyDescent="0.25">
      <c r="B2034" s="75"/>
      <c r="C2034" s="75"/>
      <c r="D2034" s="75"/>
      <c r="E2034" s="57"/>
      <c r="F2034" s="57"/>
      <c r="G2034" s="57"/>
      <c r="H2034" s="57"/>
      <c r="I2034" s="57"/>
      <c r="J2034" s="57"/>
      <c r="K2034" s="57"/>
      <c r="L2034" s="57"/>
    </row>
    <row r="2035" spans="2:12" ht="18.95" customHeight="1" x14ac:dyDescent="0.25">
      <c r="B2035" s="75"/>
      <c r="C2035" s="75"/>
      <c r="D2035" s="75"/>
      <c r="E2035" s="57"/>
      <c r="F2035" s="57"/>
      <c r="G2035" s="57"/>
      <c r="H2035" s="57"/>
      <c r="I2035" s="57"/>
      <c r="J2035" s="57"/>
      <c r="K2035" s="57"/>
      <c r="L2035" s="57"/>
    </row>
    <row r="2036" spans="2:12" ht="18.95" customHeight="1" x14ac:dyDescent="0.25">
      <c r="B2036" s="75"/>
      <c r="C2036" s="75"/>
      <c r="D2036" s="75"/>
      <c r="E2036" s="57"/>
      <c r="F2036" s="57"/>
      <c r="G2036" s="57"/>
      <c r="H2036" s="57"/>
      <c r="I2036" s="57"/>
      <c r="J2036" s="57"/>
      <c r="K2036" s="57"/>
      <c r="L2036" s="57"/>
    </row>
    <row r="2037" spans="2:12" ht="18.95" customHeight="1" x14ac:dyDescent="0.25">
      <c r="B2037" s="75"/>
      <c r="C2037" s="75"/>
      <c r="D2037" s="75"/>
      <c r="E2037" s="57"/>
      <c r="F2037" s="57"/>
      <c r="G2037" s="57"/>
      <c r="H2037" s="57"/>
      <c r="I2037" s="57"/>
      <c r="J2037" s="57"/>
      <c r="K2037" s="57"/>
      <c r="L2037" s="57"/>
    </row>
    <row r="2038" spans="2:12" ht="18.95" customHeight="1" x14ac:dyDescent="0.25">
      <c r="B2038" s="75"/>
      <c r="C2038" s="75"/>
      <c r="D2038" s="75"/>
      <c r="E2038" s="57"/>
      <c r="F2038" s="57"/>
      <c r="G2038" s="57"/>
      <c r="H2038" s="57"/>
      <c r="I2038" s="57"/>
      <c r="J2038" s="57"/>
      <c r="K2038" s="57"/>
      <c r="L2038" s="57"/>
    </row>
    <row r="2039" spans="2:12" ht="18.95" customHeight="1" x14ac:dyDescent="0.25">
      <c r="B2039" s="75"/>
      <c r="C2039" s="75"/>
      <c r="D2039" s="75"/>
      <c r="E2039" s="57"/>
      <c r="F2039" s="57"/>
      <c r="G2039" s="57"/>
      <c r="H2039" s="57"/>
      <c r="I2039" s="57"/>
      <c r="J2039" s="57"/>
      <c r="K2039" s="57"/>
      <c r="L2039" s="57"/>
    </row>
    <row r="2040" spans="2:12" ht="18.95" customHeight="1" x14ac:dyDescent="0.25">
      <c r="B2040" s="75"/>
      <c r="C2040" s="75"/>
      <c r="D2040" s="75"/>
      <c r="E2040" s="57"/>
      <c r="F2040" s="57"/>
      <c r="G2040" s="57"/>
      <c r="H2040" s="57"/>
      <c r="I2040" s="57"/>
      <c r="J2040" s="57"/>
      <c r="K2040" s="57"/>
      <c r="L2040" s="57"/>
    </row>
    <row r="2041" spans="2:12" ht="18.95" customHeight="1" x14ac:dyDescent="0.25">
      <c r="B2041" s="75"/>
      <c r="C2041" s="75"/>
      <c r="D2041" s="75"/>
      <c r="E2041" s="57"/>
      <c r="F2041" s="57"/>
      <c r="G2041" s="57"/>
      <c r="H2041" s="57"/>
      <c r="I2041" s="57"/>
      <c r="J2041" s="57"/>
      <c r="K2041" s="57"/>
      <c r="L2041" s="57"/>
    </row>
    <row r="2042" spans="2:12" ht="18.95" customHeight="1" x14ac:dyDescent="0.25">
      <c r="B2042" s="75"/>
      <c r="C2042" s="75"/>
      <c r="D2042" s="75"/>
      <c r="E2042" s="57"/>
      <c r="F2042" s="57"/>
      <c r="G2042" s="57"/>
      <c r="H2042" s="57"/>
      <c r="I2042" s="57"/>
      <c r="J2042" s="57"/>
      <c r="K2042" s="57"/>
      <c r="L2042" s="57"/>
    </row>
    <row r="2043" spans="2:12" ht="18.95" customHeight="1" x14ac:dyDescent="0.25">
      <c r="B2043" s="75"/>
      <c r="C2043" s="75"/>
      <c r="D2043" s="75"/>
      <c r="E2043" s="57"/>
      <c r="F2043" s="57"/>
      <c r="G2043" s="57"/>
      <c r="H2043" s="57"/>
      <c r="I2043" s="57"/>
      <c r="J2043" s="57"/>
      <c r="K2043" s="57"/>
      <c r="L2043" s="57"/>
    </row>
    <row r="2044" spans="2:12" ht="18.95" customHeight="1" x14ac:dyDescent="0.25">
      <c r="B2044" s="75"/>
      <c r="C2044" s="75"/>
      <c r="D2044" s="75"/>
      <c r="E2044" s="57"/>
      <c r="F2044" s="57"/>
      <c r="G2044" s="57"/>
      <c r="H2044" s="57"/>
      <c r="I2044" s="57"/>
      <c r="J2044" s="57"/>
      <c r="K2044" s="57"/>
      <c r="L2044" s="57"/>
    </row>
    <row r="2045" spans="2:12" ht="18.95" customHeight="1" x14ac:dyDescent="0.25">
      <c r="B2045" s="75"/>
      <c r="C2045" s="75"/>
      <c r="D2045" s="75"/>
      <c r="E2045" s="57"/>
      <c r="F2045" s="57"/>
      <c r="G2045" s="57"/>
      <c r="H2045" s="57"/>
      <c r="I2045" s="57"/>
      <c r="J2045" s="57"/>
      <c r="K2045" s="57"/>
      <c r="L2045" s="57"/>
    </row>
    <row r="2046" spans="2:12" ht="18.95" customHeight="1" x14ac:dyDescent="0.25">
      <c r="B2046" s="75"/>
      <c r="C2046" s="75"/>
      <c r="D2046" s="75"/>
      <c r="E2046" s="57"/>
      <c r="F2046" s="57"/>
      <c r="G2046" s="57"/>
      <c r="H2046" s="57"/>
      <c r="I2046" s="57"/>
      <c r="J2046" s="57"/>
      <c r="K2046" s="57"/>
      <c r="L2046" s="57"/>
    </row>
    <row r="2047" spans="2:12" ht="18.95" customHeight="1" x14ac:dyDescent="0.25">
      <c r="B2047" s="75"/>
      <c r="C2047" s="75"/>
      <c r="D2047" s="75"/>
      <c r="E2047" s="57"/>
      <c r="F2047" s="57"/>
      <c r="G2047" s="57"/>
      <c r="H2047" s="57"/>
      <c r="I2047" s="57"/>
      <c r="J2047" s="57"/>
      <c r="K2047" s="57"/>
      <c r="L2047" s="57"/>
    </row>
    <row r="2048" spans="2:12" ht="18.95" customHeight="1" x14ac:dyDescent="0.25">
      <c r="B2048" s="75"/>
      <c r="C2048" s="75"/>
      <c r="D2048" s="75"/>
      <c r="E2048" s="57"/>
      <c r="F2048" s="57"/>
      <c r="G2048" s="57"/>
      <c r="H2048" s="57"/>
      <c r="I2048" s="57"/>
      <c r="J2048" s="57"/>
      <c r="K2048" s="57"/>
      <c r="L2048" s="57"/>
    </row>
    <row r="2049" spans="2:12" ht="18.95" customHeight="1" x14ac:dyDescent="0.25">
      <c r="B2049" s="75"/>
      <c r="C2049" s="75"/>
      <c r="D2049" s="75"/>
      <c r="E2049" s="57"/>
      <c r="F2049" s="57"/>
      <c r="G2049" s="57"/>
      <c r="H2049" s="57"/>
      <c r="I2049" s="57"/>
      <c r="J2049" s="57"/>
      <c r="K2049" s="57"/>
      <c r="L2049" s="57"/>
    </row>
    <row r="2050" spans="2:12" ht="18.95" customHeight="1" x14ac:dyDescent="0.25">
      <c r="B2050" s="75"/>
      <c r="C2050" s="75"/>
      <c r="D2050" s="75"/>
      <c r="E2050" s="57"/>
      <c r="F2050" s="57"/>
      <c r="G2050" s="57"/>
      <c r="H2050" s="57"/>
      <c r="I2050" s="57"/>
      <c r="J2050" s="57"/>
      <c r="K2050" s="57"/>
      <c r="L2050" s="57"/>
    </row>
    <row r="2051" spans="2:12" ht="18.95" customHeight="1" x14ac:dyDescent="0.25">
      <c r="B2051" s="75"/>
      <c r="C2051" s="75"/>
      <c r="D2051" s="75"/>
      <c r="E2051" s="57"/>
      <c r="F2051" s="57"/>
      <c r="G2051" s="57"/>
      <c r="H2051" s="57"/>
      <c r="I2051" s="57"/>
      <c r="J2051" s="57"/>
      <c r="K2051" s="57"/>
      <c r="L2051" s="57"/>
    </row>
    <row r="2052" spans="2:12" ht="18.95" customHeight="1" x14ac:dyDescent="0.25">
      <c r="B2052" s="75"/>
      <c r="C2052" s="75"/>
      <c r="D2052" s="75"/>
      <c r="E2052" s="57"/>
      <c r="F2052" s="57"/>
      <c r="G2052" s="57"/>
      <c r="H2052" s="57"/>
      <c r="I2052" s="57"/>
      <c r="J2052" s="57"/>
      <c r="K2052" s="57"/>
      <c r="L2052" s="57"/>
    </row>
    <row r="2053" spans="2:12" ht="18.95" customHeight="1" x14ac:dyDescent="0.25">
      <c r="B2053" s="75"/>
      <c r="C2053" s="75"/>
      <c r="D2053" s="75"/>
      <c r="E2053" s="57"/>
      <c r="F2053" s="57"/>
      <c r="G2053" s="57"/>
      <c r="H2053" s="57"/>
      <c r="I2053" s="57"/>
      <c r="J2053" s="57"/>
      <c r="K2053" s="57"/>
      <c r="L2053" s="57"/>
    </row>
    <row r="2054" spans="2:12" ht="18.95" customHeight="1" x14ac:dyDescent="0.25">
      <c r="B2054" s="75"/>
      <c r="C2054" s="75"/>
      <c r="D2054" s="75"/>
      <c r="E2054" s="57"/>
      <c r="F2054" s="57"/>
      <c r="G2054" s="57"/>
      <c r="H2054" s="57"/>
      <c r="I2054" s="57"/>
      <c r="J2054" s="57"/>
      <c r="K2054" s="57"/>
      <c r="L2054" s="57"/>
    </row>
    <row r="2055" spans="2:12" ht="18.95" customHeight="1" x14ac:dyDescent="0.25">
      <c r="B2055" s="75"/>
      <c r="C2055" s="75"/>
      <c r="D2055" s="75"/>
      <c r="E2055" s="57"/>
      <c r="F2055" s="57"/>
      <c r="G2055" s="57"/>
      <c r="H2055" s="57"/>
      <c r="I2055" s="57"/>
      <c r="J2055" s="57"/>
      <c r="K2055" s="57"/>
      <c r="L2055" s="57"/>
    </row>
    <row r="2056" spans="2:12" ht="18.95" customHeight="1" x14ac:dyDescent="0.25">
      <c r="B2056" s="75"/>
      <c r="C2056" s="75"/>
      <c r="D2056" s="75"/>
      <c r="E2056" s="57"/>
      <c r="F2056" s="57"/>
      <c r="G2056" s="57"/>
      <c r="H2056" s="57"/>
      <c r="I2056" s="57"/>
      <c r="J2056" s="57"/>
      <c r="K2056" s="57"/>
      <c r="L2056" s="57"/>
    </row>
    <row r="2057" spans="2:12" ht="18.95" customHeight="1" x14ac:dyDescent="0.25">
      <c r="B2057" s="75"/>
      <c r="C2057" s="75"/>
      <c r="D2057" s="75"/>
      <c r="E2057" s="57"/>
      <c r="F2057" s="57"/>
      <c r="G2057" s="57"/>
      <c r="H2057" s="57"/>
      <c r="I2057" s="57"/>
      <c r="J2057" s="57"/>
      <c r="K2057" s="57"/>
      <c r="L2057" s="57"/>
    </row>
    <row r="2058" spans="2:12" ht="18.95" customHeight="1" x14ac:dyDescent="0.25">
      <c r="B2058" s="75"/>
      <c r="C2058" s="75"/>
      <c r="D2058" s="75"/>
      <c r="E2058" s="57"/>
      <c r="F2058" s="57"/>
      <c r="G2058" s="57"/>
      <c r="H2058" s="57"/>
      <c r="I2058" s="57"/>
      <c r="J2058" s="57"/>
      <c r="K2058" s="57"/>
      <c r="L2058" s="57"/>
    </row>
    <row r="2059" spans="2:12" ht="18.95" customHeight="1" x14ac:dyDescent="0.25">
      <c r="B2059" s="75"/>
      <c r="C2059" s="75"/>
      <c r="D2059" s="75"/>
      <c r="E2059" s="57"/>
      <c r="F2059" s="57"/>
      <c r="G2059" s="57"/>
      <c r="H2059" s="57"/>
      <c r="I2059" s="57"/>
      <c r="J2059" s="57"/>
      <c r="K2059" s="57"/>
      <c r="L2059" s="57"/>
    </row>
    <row r="2060" spans="2:12" ht="18.95" customHeight="1" x14ac:dyDescent="0.25">
      <c r="B2060" s="75"/>
      <c r="C2060" s="75"/>
      <c r="D2060" s="75"/>
      <c r="E2060" s="57"/>
      <c r="F2060" s="57"/>
      <c r="G2060" s="57"/>
      <c r="H2060" s="57"/>
      <c r="I2060" s="57"/>
      <c r="J2060" s="57"/>
      <c r="K2060" s="57"/>
      <c r="L2060" s="57"/>
    </row>
    <row r="2061" spans="2:12" ht="18.95" customHeight="1" x14ac:dyDescent="0.25">
      <c r="B2061" s="75"/>
      <c r="C2061" s="75"/>
      <c r="D2061" s="75"/>
      <c r="E2061" s="57"/>
      <c r="F2061" s="57"/>
      <c r="G2061" s="57"/>
      <c r="H2061" s="57"/>
      <c r="I2061" s="57"/>
      <c r="J2061" s="57"/>
      <c r="K2061" s="57"/>
      <c r="L2061" s="57"/>
    </row>
    <row r="2062" spans="2:12" ht="18.95" customHeight="1" x14ac:dyDescent="0.25">
      <c r="B2062" s="75"/>
      <c r="C2062" s="75"/>
      <c r="D2062" s="75"/>
      <c r="E2062" s="57"/>
      <c r="F2062" s="57"/>
      <c r="G2062" s="57"/>
      <c r="H2062" s="57"/>
      <c r="I2062" s="57"/>
      <c r="J2062" s="57"/>
      <c r="K2062" s="57"/>
      <c r="L2062" s="57"/>
    </row>
    <row r="2063" spans="2:12" ht="18.95" customHeight="1" x14ac:dyDescent="0.25">
      <c r="B2063" s="75"/>
      <c r="C2063" s="75"/>
      <c r="D2063" s="75"/>
      <c r="E2063" s="57"/>
      <c r="F2063" s="57"/>
      <c r="G2063" s="57"/>
      <c r="H2063" s="57"/>
      <c r="I2063" s="57"/>
      <c r="J2063" s="57"/>
      <c r="K2063" s="57"/>
      <c r="L2063" s="57"/>
    </row>
    <row r="2064" spans="2:12" ht="18.95" customHeight="1" x14ac:dyDescent="0.25">
      <c r="B2064" s="75"/>
      <c r="C2064" s="75"/>
      <c r="D2064" s="75"/>
      <c r="E2064" s="57"/>
      <c r="F2064" s="57"/>
      <c r="G2064" s="57"/>
      <c r="H2064" s="57"/>
      <c r="I2064" s="57"/>
      <c r="J2064" s="57"/>
      <c r="K2064" s="57"/>
      <c r="L2064" s="57"/>
    </row>
    <row r="2065" spans="2:12" ht="18.95" customHeight="1" x14ac:dyDescent="0.25">
      <c r="B2065" s="75"/>
      <c r="C2065" s="75"/>
      <c r="D2065" s="75"/>
      <c r="E2065" s="57"/>
      <c r="F2065" s="57"/>
      <c r="G2065" s="57"/>
      <c r="H2065" s="57"/>
      <c r="I2065" s="57"/>
      <c r="J2065" s="57"/>
      <c r="K2065" s="57"/>
      <c r="L2065" s="57"/>
    </row>
    <row r="2066" spans="2:12" ht="18.95" customHeight="1" x14ac:dyDescent="0.25">
      <c r="B2066" s="75"/>
      <c r="C2066" s="75"/>
      <c r="D2066" s="75"/>
      <c r="E2066" s="57"/>
      <c r="F2066" s="57"/>
      <c r="G2066" s="57"/>
      <c r="H2066" s="57"/>
      <c r="I2066" s="57"/>
      <c r="J2066" s="57"/>
      <c r="K2066" s="57"/>
      <c r="L2066" s="57"/>
    </row>
    <row r="2067" spans="2:12" ht="18.95" customHeight="1" x14ac:dyDescent="0.25">
      <c r="B2067" s="75"/>
      <c r="C2067" s="75"/>
      <c r="D2067" s="75"/>
      <c r="E2067" s="57"/>
      <c r="F2067" s="57"/>
      <c r="G2067" s="57"/>
      <c r="H2067" s="57"/>
      <c r="I2067" s="57"/>
      <c r="J2067" s="57"/>
      <c r="K2067" s="57"/>
      <c r="L2067" s="57"/>
    </row>
    <row r="2068" spans="2:12" ht="18.95" customHeight="1" x14ac:dyDescent="0.25">
      <c r="B2068" s="75"/>
      <c r="C2068" s="75"/>
      <c r="D2068" s="75"/>
      <c r="E2068" s="57"/>
      <c r="F2068" s="57"/>
      <c r="G2068" s="57"/>
      <c r="H2068" s="57"/>
      <c r="I2068" s="57"/>
      <c r="J2068" s="57"/>
      <c r="K2068" s="57"/>
      <c r="L2068" s="57"/>
    </row>
    <row r="2069" spans="2:12" ht="18.95" customHeight="1" x14ac:dyDescent="0.25">
      <c r="B2069" s="75"/>
      <c r="C2069" s="75"/>
      <c r="D2069" s="75"/>
      <c r="E2069" s="57"/>
      <c r="F2069" s="57"/>
      <c r="G2069" s="57"/>
      <c r="H2069" s="57"/>
      <c r="I2069" s="57"/>
      <c r="J2069" s="57"/>
      <c r="K2069" s="57"/>
      <c r="L2069" s="57"/>
    </row>
    <row r="2070" spans="2:12" ht="18.95" customHeight="1" x14ac:dyDescent="0.25">
      <c r="B2070" s="75"/>
      <c r="C2070" s="75"/>
      <c r="D2070" s="75"/>
      <c r="E2070" s="57"/>
      <c r="F2070" s="57"/>
      <c r="G2070" s="57"/>
      <c r="H2070" s="57"/>
      <c r="I2070" s="57"/>
      <c r="J2070" s="57"/>
      <c r="K2070" s="57"/>
      <c r="L2070" s="57"/>
    </row>
    <row r="2071" spans="2:12" ht="18.95" customHeight="1" x14ac:dyDescent="0.25">
      <c r="B2071" s="75"/>
      <c r="C2071" s="75"/>
      <c r="D2071" s="75"/>
      <c r="E2071" s="57"/>
      <c r="F2071" s="57"/>
      <c r="G2071" s="57"/>
      <c r="H2071" s="57"/>
      <c r="I2071" s="57"/>
      <c r="J2071" s="57"/>
      <c r="K2071" s="57"/>
      <c r="L2071" s="57"/>
    </row>
    <row r="2072" spans="2:12" ht="18.95" customHeight="1" x14ac:dyDescent="0.25">
      <c r="B2072" s="75"/>
      <c r="C2072" s="75"/>
      <c r="D2072" s="75"/>
      <c r="E2072" s="57"/>
      <c r="F2072" s="57"/>
      <c r="G2072" s="57"/>
      <c r="H2072" s="57"/>
      <c r="I2072" s="57"/>
      <c r="J2072" s="57"/>
      <c r="K2072" s="57"/>
      <c r="L2072" s="57"/>
    </row>
    <row r="2073" spans="2:12" ht="18.95" customHeight="1" x14ac:dyDescent="0.25">
      <c r="B2073" s="75"/>
      <c r="C2073" s="75"/>
      <c r="D2073" s="75"/>
      <c r="E2073" s="57"/>
      <c r="F2073" s="57"/>
      <c r="G2073" s="57"/>
      <c r="H2073" s="57"/>
      <c r="I2073" s="57"/>
      <c r="J2073" s="57"/>
      <c r="K2073" s="57"/>
      <c r="L2073" s="57"/>
    </row>
    <row r="2074" spans="2:12" ht="18.95" customHeight="1" x14ac:dyDescent="0.25">
      <c r="B2074" s="75"/>
      <c r="C2074" s="75"/>
      <c r="D2074" s="75"/>
      <c r="E2074" s="57"/>
      <c r="F2074" s="57"/>
      <c r="G2074" s="57"/>
      <c r="H2074" s="57"/>
      <c r="I2074" s="57"/>
      <c r="J2074" s="57"/>
      <c r="K2074" s="57"/>
      <c r="L2074" s="57"/>
    </row>
    <row r="2075" spans="2:12" ht="18.95" customHeight="1" x14ac:dyDescent="0.25">
      <c r="B2075" s="75"/>
      <c r="C2075" s="75"/>
      <c r="D2075" s="75"/>
      <c r="E2075" s="57"/>
      <c r="F2075" s="57"/>
      <c r="G2075" s="57"/>
      <c r="H2075" s="57"/>
      <c r="I2075" s="57"/>
      <c r="J2075" s="57"/>
      <c r="K2075" s="57"/>
      <c r="L2075" s="57"/>
    </row>
    <row r="2076" spans="2:12" ht="18.95" customHeight="1" x14ac:dyDescent="0.25">
      <c r="B2076" s="75"/>
      <c r="C2076" s="75"/>
      <c r="D2076" s="75"/>
      <c r="E2076" s="57"/>
      <c r="F2076" s="57"/>
      <c r="G2076" s="57"/>
      <c r="H2076" s="57"/>
      <c r="I2076" s="57"/>
      <c r="J2076" s="57"/>
      <c r="K2076" s="57"/>
      <c r="L2076" s="57"/>
    </row>
    <row r="2077" spans="2:12" ht="18.95" customHeight="1" x14ac:dyDescent="0.25">
      <c r="B2077" s="75"/>
      <c r="C2077" s="75"/>
      <c r="D2077" s="75"/>
      <c r="E2077" s="57"/>
      <c r="F2077" s="57"/>
      <c r="G2077" s="57"/>
      <c r="H2077" s="57"/>
      <c r="I2077" s="57"/>
      <c r="J2077" s="57"/>
      <c r="K2077" s="57"/>
      <c r="L2077" s="57"/>
    </row>
    <row r="2078" spans="2:12" ht="18.95" customHeight="1" x14ac:dyDescent="0.25">
      <c r="B2078" s="75"/>
      <c r="C2078" s="75"/>
      <c r="D2078" s="75"/>
      <c r="E2078" s="57"/>
      <c r="F2078" s="57"/>
      <c r="G2078" s="57"/>
      <c r="H2078" s="57"/>
      <c r="I2078" s="57"/>
      <c r="J2078" s="57"/>
      <c r="K2078" s="57"/>
      <c r="L2078" s="57"/>
    </row>
    <row r="2079" spans="2:12" ht="18.95" customHeight="1" x14ac:dyDescent="0.25">
      <c r="B2079" s="75"/>
      <c r="C2079" s="75"/>
      <c r="D2079" s="75"/>
      <c r="E2079" s="57"/>
      <c r="F2079" s="57"/>
      <c r="G2079" s="57"/>
      <c r="H2079" s="57"/>
      <c r="I2079" s="57"/>
      <c r="J2079" s="57"/>
      <c r="K2079" s="57"/>
      <c r="L2079" s="57"/>
    </row>
    <row r="2080" spans="2:12" ht="18.95" customHeight="1" x14ac:dyDescent="0.25">
      <c r="B2080" s="75"/>
      <c r="C2080" s="75"/>
      <c r="D2080" s="75"/>
      <c r="E2080" s="57"/>
      <c r="F2080" s="57"/>
      <c r="G2080" s="57"/>
      <c r="H2080" s="57"/>
      <c r="I2080" s="57"/>
      <c r="J2080" s="57"/>
      <c r="K2080" s="57"/>
      <c r="L2080" s="57"/>
    </row>
    <row r="2081" spans="2:12" ht="18.95" customHeight="1" x14ac:dyDescent="0.25">
      <c r="B2081" s="75"/>
      <c r="C2081" s="75"/>
      <c r="D2081" s="75"/>
      <c r="E2081" s="57"/>
      <c r="F2081" s="57"/>
      <c r="G2081" s="57"/>
      <c r="H2081" s="57"/>
      <c r="I2081" s="57"/>
      <c r="J2081" s="57"/>
      <c r="K2081" s="57"/>
      <c r="L2081" s="57"/>
    </row>
    <row r="2082" spans="2:12" ht="18.95" customHeight="1" x14ac:dyDescent="0.25">
      <c r="B2082" s="75"/>
      <c r="C2082" s="75"/>
      <c r="D2082" s="75"/>
      <c r="E2082" s="57"/>
      <c r="F2082" s="57"/>
      <c r="G2082" s="57"/>
      <c r="H2082" s="57"/>
      <c r="I2082" s="57"/>
      <c r="J2082" s="57"/>
      <c r="K2082" s="57"/>
      <c r="L2082" s="57"/>
    </row>
    <row r="2083" spans="2:12" ht="18.95" customHeight="1" x14ac:dyDescent="0.25">
      <c r="B2083" s="75"/>
      <c r="C2083" s="75"/>
      <c r="D2083" s="75"/>
      <c r="E2083" s="57"/>
      <c r="F2083" s="57"/>
      <c r="G2083" s="57"/>
      <c r="H2083" s="57"/>
      <c r="I2083" s="57"/>
      <c r="J2083" s="57"/>
      <c r="K2083" s="57"/>
      <c r="L2083" s="57"/>
    </row>
    <row r="2084" spans="2:12" ht="18.95" customHeight="1" x14ac:dyDescent="0.25">
      <c r="B2084" s="75"/>
      <c r="C2084" s="75"/>
      <c r="D2084" s="75"/>
      <c r="E2084" s="57"/>
      <c r="F2084" s="57"/>
      <c r="G2084" s="57"/>
      <c r="H2084" s="57"/>
      <c r="I2084" s="57"/>
      <c r="J2084" s="57"/>
      <c r="K2084" s="57"/>
      <c r="L2084" s="57"/>
    </row>
    <row r="2085" spans="2:12" ht="18.95" customHeight="1" x14ac:dyDescent="0.25">
      <c r="B2085" s="75"/>
      <c r="C2085" s="75"/>
      <c r="D2085" s="75"/>
      <c r="E2085" s="57"/>
      <c r="F2085" s="57"/>
      <c r="G2085" s="57"/>
      <c r="H2085" s="57"/>
      <c r="I2085" s="57"/>
      <c r="J2085" s="57"/>
      <c r="K2085" s="57"/>
      <c r="L2085" s="57"/>
    </row>
    <row r="2086" spans="2:12" ht="18.95" customHeight="1" x14ac:dyDescent="0.25">
      <c r="B2086" s="75"/>
      <c r="C2086" s="75"/>
      <c r="D2086" s="75"/>
      <c r="E2086" s="57"/>
      <c r="F2086" s="57"/>
      <c r="G2086" s="57"/>
      <c r="H2086" s="57"/>
      <c r="I2086" s="57"/>
      <c r="J2086" s="57"/>
      <c r="K2086" s="57"/>
      <c r="L2086" s="57"/>
    </row>
    <row r="2087" spans="2:12" ht="18.95" customHeight="1" x14ac:dyDescent="0.25">
      <c r="B2087" s="75"/>
      <c r="C2087" s="75"/>
      <c r="D2087" s="75"/>
      <c r="E2087" s="57"/>
      <c r="F2087" s="57"/>
      <c r="G2087" s="57"/>
      <c r="H2087" s="57"/>
      <c r="I2087" s="57"/>
      <c r="J2087" s="57"/>
      <c r="K2087" s="57"/>
      <c r="L2087" s="57"/>
    </row>
    <row r="2088" spans="2:12" ht="18.95" customHeight="1" x14ac:dyDescent="0.25">
      <c r="B2088" s="75"/>
      <c r="C2088" s="75"/>
      <c r="D2088" s="75"/>
      <c r="E2088" s="57"/>
      <c r="F2088" s="57"/>
      <c r="G2088" s="57"/>
      <c r="H2088" s="57"/>
      <c r="I2088" s="57"/>
      <c r="J2088" s="57"/>
      <c r="K2088" s="57"/>
      <c r="L2088" s="57"/>
    </row>
    <row r="2089" spans="2:12" ht="18.95" customHeight="1" x14ac:dyDescent="0.25">
      <c r="B2089" s="75"/>
      <c r="C2089" s="75"/>
      <c r="D2089" s="75"/>
      <c r="E2089" s="57"/>
      <c r="F2089" s="57"/>
      <c r="G2089" s="57"/>
      <c r="H2089" s="57"/>
      <c r="I2089" s="57"/>
      <c r="J2089" s="57"/>
      <c r="K2089" s="57"/>
      <c r="L2089" s="57"/>
    </row>
    <row r="2090" spans="2:12" ht="18.95" customHeight="1" x14ac:dyDescent="0.25">
      <c r="B2090" s="75"/>
      <c r="C2090" s="75"/>
      <c r="D2090" s="75"/>
      <c r="E2090" s="57"/>
      <c r="F2090" s="57"/>
      <c r="G2090" s="57"/>
      <c r="H2090" s="57"/>
      <c r="I2090" s="57"/>
      <c r="J2090" s="57"/>
      <c r="K2090" s="57"/>
      <c r="L2090" s="57"/>
    </row>
    <row r="2091" spans="2:12" ht="18.95" customHeight="1" x14ac:dyDescent="0.25">
      <c r="B2091" s="75"/>
      <c r="C2091" s="75"/>
      <c r="D2091" s="75"/>
      <c r="E2091" s="57"/>
      <c r="F2091" s="57"/>
      <c r="G2091" s="57"/>
      <c r="H2091" s="57"/>
      <c r="I2091" s="57"/>
      <c r="J2091" s="57"/>
      <c r="K2091" s="57"/>
      <c r="L2091" s="57"/>
    </row>
    <row r="2092" spans="2:12" ht="18.95" customHeight="1" x14ac:dyDescent="0.25">
      <c r="B2092" s="75"/>
      <c r="C2092" s="75"/>
      <c r="D2092" s="75"/>
      <c r="E2092" s="57"/>
      <c r="F2092" s="57"/>
      <c r="G2092" s="57"/>
      <c r="H2092" s="57"/>
      <c r="I2092" s="57"/>
      <c r="J2092" s="57"/>
      <c r="K2092" s="57"/>
      <c r="L2092" s="57"/>
    </row>
    <row r="2093" spans="2:12" ht="18.95" customHeight="1" x14ac:dyDescent="0.25">
      <c r="B2093" s="75"/>
      <c r="C2093" s="75"/>
      <c r="D2093" s="75"/>
      <c r="E2093" s="57"/>
      <c r="F2093" s="57"/>
      <c r="G2093" s="57"/>
      <c r="H2093" s="57"/>
      <c r="I2093" s="57"/>
      <c r="J2093" s="57"/>
      <c r="K2093" s="57"/>
      <c r="L2093" s="57"/>
    </row>
    <row r="2094" spans="2:12" ht="18.95" customHeight="1" x14ac:dyDescent="0.25">
      <c r="B2094" s="75"/>
      <c r="C2094" s="75"/>
      <c r="D2094" s="75"/>
      <c r="E2094" s="57"/>
      <c r="F2094" s="57"/>
      <c r="G2094" s="57"/>
      <c r="H2094" s="57"/>
      <c r="I2094" s="57"/>
      <c r="J2094" s="57"/>
      <c r="K2094" s="57"/>
      <c r="L2094" s="57"/>
    </row>
    <row r="2095" spans="2:12" ht="18.95" customHeight="1" x14ac:dyDescent="0.25">
      <c r="B2095" s="75"/>
      <c r="C2095" s="75"/>
      <c r="D2095" s="75"/>
      <c r="E2095" s="57"/>
      <c r="F2095" s="57"/>
      <c r="G2095" s="57"/>
      <c r="H2095" s="57"/>
      <c r="I2095" s="57"/>
      <c r="J2095" s="57"/>
      <c r="K2095" s="57"/>
      <c r="L2095" s="57"/>
    </row>
    <row r="2096" spans="2:12" ht="18.95" customHeight="1" x14ac:dyDescent="0.25">
      <c r="B2096" s="75"/>
      <c r="C2096" s="75"/>
      <c r="D2096" s="75"/>
      <c r="E2096" s="57"/>
      <c r="F2096" s="57"/>
      <c r="G2096" s="57"/>
      <c r="H2096" s="57"/>
      <c r="I2096" s="57"/>
      <c r="J2096" s="57"/>
      <c r="K2096" s="57"/>
      <c r="L2096" s="57"/>
    </row>
    <row r="2097" spans="2:12" ht="18.95" customHeight="1" x14ac:dyDescent="0.25">
      <c r="B2097" s="75"/>
      <c r="C2097" s="75"/>
      <c r="D2097" s="75"/>
      <c r="E2097" s="57"/>
      <c r="F2097" s="57"/>
      <c r="G2097" s="57"/>
      <c r="H2097" s="57"/>
      <c r="I2097" s="57"/>
      <c r="J2097" s="57"/>
      <c r="K2097" s="57"/>
      <c r="L2097" s="57"/>
    </row>
    <row r="2098" spans="2:12" ht="18.95" customHeight="1" x14ac:dyDescent="0.25">
      <c r="B2098" s="75"/>
      <c r="C2098" s="75"/>
      <c r="D2098" s="75"/>
      <c r="E2098" s="57"/>
      <c r="F2098" s="57"/>
      <c r="G2098" s="57"/>
      <c r="H2098" s="57"/>
      <c r="I2098" s="57"/>
      <c r="J2098" s="57"/>
      <c r="K2098" s="57"/>
      <c r="L2098" s="57"/>
    </row>
    <row r="2099" spans="2:12" ht="18.95" customHeight="1" x14ac:dyDescent="0.25">
      <c r="B2099" s="75"/>
      <c r="C2099" s="75"/>
      <c r="D2099" s="75"/>
      <c r="E2099" s="57"/>
      <c r="F2099" s="57"/>
      <c r="G2099" s="57"/>
      <c r="H2099" s="57"/>
      <c r="I2099" s="57"/>
      <c r="J2099" s="57"/>
      <c r="K2099" s="57"/>
      <c r="L2099" s="57"/>
    </row>
    <row r="2100" spans="2:12" ht="18.95" customHeight="1" x14ac:dyDescent="0.25">
      <c r="B2100" s="75"/>
      <c r="C2100" s="75"/>
      <c r="D2100" s="75"/>
      <c r="E2100" s="57"/>
      <c r="F2100" s="57"/>
      <c r="G2100" s="57"/>
      <c r="H2100" s="57"/>
      <c r="I2100" s="57"/>
      <c r="J2100" s="57"/>
      <c r="K2100" s="57"/>
      <c r="L2100" s="57"/>
    </row>
    <row r="2101" spans="2:12" ht="18.95" customHeight="1" x14ac:dyDescent="0.25">
      <c r="B2101" s="75"/>
      <c r="C2101" s="75"/>
      <c r="D2101" s="75"/>
      <c r="E2101" s="57"/>
      <c r="F2101" s="57"/>
      <c r="G2101" s="57"/>
      <c r="H2101" s="57"/>
      <c r="I2101" s="57"/>
      <c r="J2101" s="57"/>
      <c r="K2101" s="57"/>
      <c r="L2101" s="57"/>
    </row>
    <row r="2102" spans="2:12" ht="18.95" customHeight="1" x14ac:dyDescent="0.25">
      <c r="B2102" s="75"/>
      <c r="C2102" s="75"/>
      <c r="D2102" s="75"/>
      <c r="E2102" s="57"/>
      <c r="F2102" s="57"/>
      <c r="G2102" s="57"/>
      <c r="H2102" s="57"/>
      <c r="I2102" s="57"/>
      <c r="J2102" s="57"/>
      <c r="K2102" s="57"/>
      <c r="L2102" s="57"/>
    </row>
    <row r="2103" spans="2:12" ht="18.95" customHeight="1" x14ac:dyDescent="0.25">
      <c r="B2103" s="75"/>
      <c r="C2103" s="75"/>
      <c r="D2103" s="75"/>
      <c r="E2103" s="57"/>
      <c r="F2103" s="57"/>
      <c r="G2103" s="57"/>
      <c r="H2103" s="57"/>
      <c r="I2103" s="57"/>
      <c r="J2103" s="57"/>
      <c r="K2103" s="57"/>
      <c r="L2103" s="57"/>
    </row>
    <row r="2104" spans="2:12" ht="18.95" customHeight="1" x14ac:dyDescent="0.25">
      <c r="B2104" s="75"/>
      <c r="C2104" s="75"/>
      <c r="D2104" s="75"/>
      <c r="E2104" s="57"/>
      <c r="F2104" s="57"/>
      <c r="G2104" s="57"/>
      <c r="H2104" s="57"/>
      <c r="I2104" s="57"/>
      <c r="J2104" s="57"/>
      <c r="K2104" s="57"/>
      <c r="L2104" s="57"/>
    </row>
    <row r="2105" spans="2:12" ht="18.95" customHeight="1" x14ac:dyDescent="0.25">
      <c r="B2105" s="75"/>
      <c r="C2105" s="75"/>
      <c r="D2105" s="75"/>
      <c r="E2105" s="57"/>
      <c r="F2105" s="57"/>
      <c r="G2105" s="57"/>
      <c r="H2105" s="57"/>
      <c r="I2105" s="57"/>
      <c r="J2105" s="57"/>
      <c r="K2105" s="57"/>
      <c r="L2105" s="57"/>
    </row>
    <row r="2106" spans="2:12" ht="18.95" customHeight="1" x14ac:dyDescent="0.25">
      <c r="B2106" s="75"/>
      <c r="C2106" s="75"/>
      <c r="D2106" s="75"/>
      <c r="E2106" s="57"/>
      <c r="F2106" s="57"/>
      <c r="G2106" s="57"/>
      <c r="H2106" s="57"/>
      <c r="I2106" s="57"/>
      <c r="J2106" s="57"/>
      <c r="K2106" s="57"/>
      <c r="L2106" s="57"/>
    </row>
    <row r="2107" spans="2:12" ht="18.95" customHeight="1" x14ac:dyDescent="0.25">
      <c r="B2107" s="75"/>
      <c r="C2107" s="75"/>
      <c r="D2107" s="75"/>
      <c r="E2107" s="57"/>
      <c r="F2107" s="57"/>
      <c r="G2107" s="57"/>
      <c r="H2107" s="57"/>
      <c r="I2107" s="57"/>
      <c r="J2107" s="57"/>
      <c r="K2107" s="57"/>
      <c r="L2107" s="57"/>
    </row>
    <row r="2108" spans="2:12" ht="18.95" customHeight="1" x14ac:dyDescent="0.25">
      <c r="B2108" s="75"/>
      <c r="C2108" s="75"/>
      <c r="D2108" s="75"/>
      <c r="E2108" s="57"/>
      <c r="F2108" s="57"/>
      <c r="G2108" s="57"/>
      <c r="H2108" s="57"/>
      <c r="I2108" s="57"/>
      <c r="J2108" s="57"/>
      <c r="K2108" s="57"/>
      <c r="L2108" s="57"/>
    </row>
    <row r="2109" spans="2:12" ht="18.95" customHeight="1" x14ac:dyDescent="0.25">
      <c r="B2109" s="75"/>
      <c r="C2109" s="75"/>
      <c r="D2109" s="75"/>
      <c r="E2109" s="57"/>
      <c r="F2109" s="57"/>
      <c r="G2109" s="57"/>
      <c r="H2109" s="57"/>
      <c r="I2109" s="57"/>
      <c r="J2109" s="57"/>
      <c r="K2109" s="57"/>
      <c r="L2109" s="57"/>
    </row>
    <row r="2110" spans="2:12" ht="18.95" customHeight="1" x14ac:dyDescent="0.25">
      <c r="B2110" s="75"/>
      <c r="C2110" s="75"/>
      <c r="D2110" s="75"/>
      <c r="E2110" s="57"/>
      <c r="F2110" s="57"/>
      <c r="G2110" s="57"/>
      <c r="H2110" s="57"/>
      <c r="I2110" s="57"/>
      <c r="J2110" s="57"/>
      <c r="K2110" s="57"/>
      <c r="L2110" s="57"/>
    </row>
    <row r="2111" spans="2:12" ht="18.95" customHeight="1" x14ac:dyDescent="0.25">
      <c r="B2111" s="75"/>
      <c r="C2111" s="75"/>
      <c r="D2111" s="75"/>
      <c r="E2111" s="57"/>
      <c r="F2111" s="57"/>
      <c r="G2111" s="57"/>
      <c r="H2111" s="57"/>
      <c r="I2111" s="57"/>
      <c r="J2111" s="57"/>
      <c r="K2111" s="57"/>
      <c r="L2111" s="57"/>
    </row>
    <row r="2112" spans="2:12" ht="18.95" customHeight="1" x14ac:dyDescent="0.25">
      <c r="B2112" s="75"/>
      <c r="C2112" s="75"/>
      <c r="D2112" s="75"/>
      <c r="E2112" s="57"/>
      <c r="F2112" s="57"/>
      <c r="G2112" s="57"/>
      <c r="H2112" s="57"/>
      <c r="I2112" s="57"/>
      <c r="J2112" s="57"/>
      <c r="K2112" s="57"/>
      <c r="L2112" s="57"/>
    </row>
    <row r="2113" spans="2:12" ht="18.95" customHeight="1" x14ac:dyDescent="0.25">
      <c r="B2113" s="75"/>
      <c r="C2113" s="75"/>
      <c r="D2113" s="75"/>
      <c r="E2113" s="57"/>
      <c r="F2113" s="57"/>
      <c r="G2113" s="57"/>
      <c r="H2113" s="57"/>
      <c r="I2113" s="57"/>
      <c r="J2113" s="57"/>
      <c r="K2113" s="57"/>
      <c r="L2113" s="57"/>
    </row>
    <row r="2114" spans="2:12" ht="18.95" customHeight="1" x14ac:dyDescent="0.25">
      <c r="B2114" s="75"/>
      <c r="C2114" s="75"/>
      <c r="D2114" s="75"/>
      <c r="E2114" s="57"/>
      <c r="F2114" s="57"/>
      <c r="G2114" s="57"/>
      <c r="H2114" s="57"/>
      <c r="I2114" s="57"/>
      <c r="J2114" s="57"/>
      <c r="K2114" s="57"/>
      <c r="L2114" s="57"/>
    </row>
    <row r="2115" spans="2:12" ht="18.95" customHeight="1" x14ac:dyDescent="0.25">
      <c r="B2115" s="75"/>
      <c r="C2115" s="75"/>
      <c r="D2115" s="75"/>
      <c r="E2115" s="57"/>
      <c r="F2115" s="57"/>
      <c r="G2115" s="57"/>
      <c r="H2115" s="57"/>
      <c r="I2115" s="57"/>
      <c r="J2115" s="57"/>
      <c r="K2115" s="57"/>
      <c r="L2115" s="57"/>
    </row>
    <row r="2116" spans="2:12" ht="18.95" customHeight="1" x14ac:dyDescent="0.25">
      <c r="B2116" s="75"/>
      <c r="C2116" s="75"/>
      <c r="D2116" s="75"/>
      <c r="E2116" s="57"/>
      <c r="F2116" s="57"/>
      <c r="G2116" s="57"/>
      <c r="H2116" s="57"/>
      <c r="I2116" s="57"/>
      <c r="J2116" s="57"/>
      <c r="K2116" s="57"/>
      <c r="L2116" s="57"/>
    </row>
    <row r="2117" spans="2:12" ht="18.95" customHeight="1" x14ac:dyDescent="0.25">
      <c r="B2117" s="75"/>
      <c r="C2117" s="75"/>
      <c r="D2117" s="75"/>
      <c r="E2117" s="57"/>
      <c r="F2117" s="57"/>
      <c r="G2117" s="57"/>
      <c r="H2117" s="57"/>
      <c r="I2117" s="57"/>
      <c r="J2117" s="57"/>
      <c r="K2117" s="57"/>
      <c r="L2117" s="57"/>
    </row>
    <row r="2118" spans="2:12" ht="18.95" customHeight="1" x14ac:dyDescent="0.25">
      <c r="B2118" s="75"/>
      <c r="C2118" s="75"/>
      <c r="D2118" s="75"/>
      <c r="E2118" s="57"/>
      <c r="F2118" s="57"/>
      <c r="G2118" s="57"/>
      <c r="H2118" s="57"/>
      <c r="I2118" s="57"/>
      <c r="J2118" s="57"/>
      <c r="K2118" s="57"/>
      <c r="L2118" s="57"/>
    </row>
    <row r="2119" spans="2:12" ht="18.95" customHeight="1" x14ac:dyDescent="0.25">
      <c r="B2119" s="75"/>
      <c r="C2119" s="75"/>
      <c r="D2119" s="75"/>
      <c r="E2119" s="57"/>
      <c r="F2119" s="57"/>
      <c r="G2119" s="57"/>
      <c r="H2119" s="57"/>
      <c r="I2119" s="57"/>
      <c r="J2119" s="57"/>
      <c r="K2119" s="57"/>
      <c r="L2119" s="57"/>
    </row>
    <row r="2120" spans="2:12" ht="18.95" customHeight="1" x14ac:dyDescent="0.25">
      <c r="B2120" s="75"/>
      <c r="C2120" s="75"/>
      <c r="D2120" s="75"/>
      <c r="E2120" s="57"/>
      <c r="F2120" s="57"/>
      <c r="G2120" s="57"/>
      <c r="H2120" s="57"/>
      <c r="I2120" s="57"/>
      <c r="J2120" s="57"/>
      <c r="K2120" s="57"/>
      <c r="L2120" s="57"/>
    </row>
    <row r="2121" spans="2:12" ht="18.95" customHeight="1" x14ac:dyDescent="0.25">
      <c r="B2121" s="75"/>
      <c r="C2121" s="75"/>
      <c r="D2121" s="75"/>
      <c r="E2121" s="57"/>
      <c r="F2121" s="57"/>
      <c r="G2121" s="57"/>
      <c r="H2121" s="57"/>
      <c r="I2121" s="57"/>
      <c r="J2121" s="57"/>
      <c r="K2121" s="57"/>
      <c r="L2121" s="57"/>
    </row>
    <row r="2122" spans="2:12" ht="18.95" customHeight="1" x14ac:dyDescent="0.25">
      <c r="B2122" s="75"/>
      <c r="C2122" s="75"/>
      <c r="D2122" s="75"/>
      <c r="E2122" s="57"/>
      <c r="F2122" s="57"/>
      <c r="G2122" s="57"/>
      <c r="H2122" s="57"/>
      <c r="I2122" s="57"/>
      <c r="J2122" s="57"/>
      <c r="K2122" s="57"/>
      <c r="L2122" s="57"/>
    </row>
    <row r="2123" spans="2:12" ht="18.95" customHeight="1" x14ac:dyDescent="0.25">
      <c r="B2123" s="75"/>
      <c r="C2123" s="75"/>
      <c r="D2123" s="75"/>
      <c r="E2123" s="57"/>
      <c r="F2123" s="57"/>
      <c r="G2123" s="57"/>
      <c r="H2123" s="57"/>
      <c r="I2123" s="57"/>
      <c r="J2123" s="57"/>
      <c r="K2123" s="57"/>
      <c r="L2123" s="57"/>
    </row>
    <row r="2124" spans="2:12" ht="18.95" customHeight="1" x14ac:dyDescent="0.25">
      <c r="B2124" s="75"/>
      <c r="C2124" s="75"/>
      <c r="D2124" s="75"/>
      <c r="E2124" s="57"/>
      <c r="F2124" s="57"/>
      <c r="G2124" s="57"/>
      <c r="H2124" s="57"/>
      <c r="I2124" s="57"/>
      <c r="J2124" s="57"/>
      <c r="K2124" s="57"/>
      <c r="L2124" s="57"/>
    </row>
    <row r="2125" spans="2:12" ht="18.95" customHeight="1" x14ac:dyDescent="0.25">
      <c r="B2125" s="75"/>
      <c r="C2125" s="75"/>
      <c r="D2125" s="75"/>
      <c r="E2125" s="57"/>
      <c r="F2125" s="57"/>
      <c r="G2125" s="57"/>
      <c r="H2125" s="57"/>
      <c r="I2125" s="57"/>
      <c r="J2125" s="57"/>
      <c r="K2125" s="57"/>
      <c r="L2125" s="57"/>
    </row>
    <row r="2126" spans="2:12" ht="18.95" customHeight="1" x14ac:dyDescent="0.25">
      <c r="B2126" s="75"/>
      <c r="C2126" s="75"/>
      <c r="D2126" s="75"/>
      <c r="E2126" s="57"/>
      <c r="F2126" s="57"/>
      <c r="G2126" s="57"/>
      <c r="H2126" s="57"/>
      <c r="I2126" s="57"/>
      <c r="J2126" s="57"/>
      <c r="K2126" s="57"/>
      <c r="L2126" s="57"/>
    </row>
    <row r="2127" spans="2:12" ht="18.95" customHeight="1" x14ac:dyDescent="0.25">
      <c r="B2127" s="75"/>
      <c r="C2127" s="75"/>
      <c r="D2127" s="75"/>
      <c r="E2127" s="57"/>
      <c r="F2127" s="57"/>
      <c r="G2127" s="57"/>
      <c r="H2127" s="57"/>
      <c r="I2127" s="57"/>
      <c r="J2127" s="57"/>
      <c r="K2127" s="57"/>
      <c r="L2127" s="57"/>
    </row>
    <row r="2128" spans="2:12" ht="18.95" customHeight="1" x14ac:dyDescent="0.25">
      <c r="B2128" s="75"/>
      <c r="C2128" s="75"/>
      <c r="D2128" s="75"/>
      <c r="E2128" s="57"/>
      <c r="F2128" s="57"/>
      <c r="G2128" s="57"/>
      <c r="H2128" s="57"/>
      <c r="I2128" s="57"/>
      <c r="J2128" s="57"/>
      <c r="K2128" s="57"/>
      <c r="L2128" s="57"/>
    </row>
    <row r="2129" spans="2:12" ht="18.95" customHeight="1" x14ac:dyDescent="0.25">
      <c r="B2129" s="75"/>
      <c r="C2129" s="75"/>
      <c r="D2129" s="75"/>
      <c r="E2129" s="57"/>
      <c r="F2129" s="57"/>
      <c r="G2129" s="57"/>
      <c r="H2129" s="57"/>
      <c r="I2129" s="57"/>
      <c r="J2129" s="57"/>
      <c r="K2129" s="57"/>
      <c r="L2129" s="57"/>
    </row>
    <row r="2130" spans="2:12" ht="18.95" customHeight="1" x14ac:dyDescent="0.25">
      <c r="B2130" s="75"/>
      <c r="C2130" s="75"/>
      <c r="D2130" s="75"/>
      <c r="E2130" s="57"/>
      <c r="F2130" s="57"/>
      <c r="G2130" s="57"/>
      <c r="H2130" s="57"/>
      <c r="I2130" s="57"/>
      <c r="J2130" s="57"/>
      <c r="K2130" s="57"/>
      <c r="L2130" s="57"/>
    </row>
    <row r="2131" spans="2:12" ht="18.95" customHeight="1" x14ac:dyDescent="0.25">
      <c r="B2131" s="75"/>
      <c r="C2131" s="75"/>
      <c r="D2131" s="75"/>
      <c r="E2131" s="57"/>
      <c r="F2131" s="57"/>
      <c r="G2131" s="57"/>
      <c r="H2131" s="57"/>
      <c r="I2131" s="57"/>
      <c r="J2131" s="57"/>
      <c r="K2131" s="57"/>
      <c r="L2131" s="57"/>
    </row>
    <row r="2132" spans="2:12" ht="18.95" customHeight="1" x14ac:dyDescent="0.25">
      <c r="B2132" s="75"/>
      <c r="C2132" s="75"/>
      <c r="D2132" s="75"/>
      <c r="E2132" s="57"/>
      <c r="F2132" s="57"/>
      <c r="G2132" s="57"/>
      <c r="H2132" s="57"/>
      <c r="I2132" s="57"/>
      <c r="J2132" s="57"/>
      <c r="K2132" s="57"/>
      <c r="L2132" s="57"/>
    </row>
    <row r="2133" spans="2:12" ht="18.95" customHeight="1" x14ac:dyDescent="0.25">
      <c r="B2133" s="75"/>
      <c r="C2133" s="75"/>
      <c r="D2133" s="75"/>
      <c r="E2133" s="57"/>
      <c r="F2133" s="57"/>
      <c r="G2133" s="57"/>
      <c r="H2133" s="57"/>
      <c r="I2133" s="57"/>
      <c r="J2133" s="57"/>
      <c r="K2133" s="57"/>
      <c r="L2133" s="57"/>
    </row>
    <row r="2134" spans="2:12" ht="18.95" customHeight="1" x14ac:dyDescent="0.25">
      <c r="B2134" s="75"/>
      <c r="C2134" s="75"/>
      <c r="D2134" s="75"/>
      <c r="E2134" s="57"/>
      <c r="F2134" s="57"/>
      <c r="G2134" s="57"/>
      <c r="H2134" s="57"/>
      <c r="I2134" s="57"/>
      <c r="J2134" s="57"/>
      <c r="K2134" s="57"/>
      <c r="L2134" s="57"/>
    </row>
    <row r="2135" spans="2:12" ht="18.95" customHeight="1" x14ac:dyDescent="0.25">
      <c r="B2135" s="75"/>
      <c r="C2135" s="75"/>
      <c r="D2135" s="75"/>
      <c r="E2135" s="57"/>
      <c r="F2135" s="57"/>
      <c r="G2135" s="57"/>
      <c r="H2135" s="57"/>
      <c r="I2135" s="57"/>
      <c r="J2135" s="57"/>
      <c r="K2135" s="57"/>
      <c r="L2135" s="57"/>
    </row>
    <row r="2136" spans="2:12" ht="18.95" customHeight="1" x14ac:dyDescent="0.25">
      <c r="B2136" s="75"/>
      <c r="C2136" s="75"/>
      <c r="D2136" s="75"/>
      <c r="E2136" s="57"/>
      <c r="F2136" s="57"/>
      <c r="G2136" s="57"/>
      <c r="H2136" s="57"/>
      <c r="I2136" s="57"/>
      <c r="J2136" s="57"/>
      <c r="K2136" s="57"/>
      <c r="L2136" s="57"/>
    </row>
    <row r="2137" spans="2:12" ht="18.95" customHeight="1" x14ac:dyDescent="0.25">
      <c r="B2137" s="75"/>
      <c r="C2137" s="75"/>
      <c r="D2137" s="75"/>
      <c r="E2137" s="57"/>
      <c r="F2137" s="57"/>
      <c r="G2137" s="57"/>
      <c r="H2137" s="57"/>
      <c r="I2137" s="57"/>
      <c r="J2137" s="57"/>
      <c r="K2137" s="57"/>
      <c r="L2137" s="57"/>
    </row>
    <row r="2138" spans="2:12" ht="18.95" customHeight="1" x14ac:dyDescent="0.25">
      <c r="B2138" s="75"/>
      <c r="C2138" s="75"/>
      <c r="D2138" s="75"/>
      <c r="E2138" s="57"/>
      <c r="F2138" s="57"/>
      <c r="G2138" s="57"/>
      <c r="H2138" s="57"/>
      <c r="I2138" s="57"/>
      <c r="J2138" s="57"/>
      <c r="K2138" s="57"/>
      <c r="L2138" s="57"/>
    </row>
    <row r="2139" spans="2:12" ht="18.95" customHeight="1" x14ac:dyDescent="0.25">
      <c r="B2139" s="75"/>
      <c r="C2139" s="75"/>
      <c r="D2139" s="75"/>
      <c r="E2139" s="57"/>
      <c r="F2139" s="57"/>
      <c r="G2139" s="57"/>
      <c r="H2139" s="57"/>
      <c r="I2139" s="57"/>
      <c r="J2139" s="57"/>
      <c r="K2139" s="57"/>
      <c r="L2139" s="57"/>
    </row>
    <row r="2140" spans="2:12" ht="18.95" customHeight="1" x14ac:dyDescent="0.25">
      <c r="B2140" s="75"/>
      <c r="C2140" s="75"/>
      <c r="D2140" s="75"/>
      <c r="E2140" s="57"/>
      <c r="F2140" s="57"/>
      <c r="G2140" s="57"/>
      <c r="H2140" s="57"/>
      <c r="I2140" s="57"/>
      <c r="J2140" s="57"/>
      <c r="K2140" s="57"/>
      <c r="L2140" s="57"/>
    </row>
    <row r="2141" spans="2:12" ht="18.95" customHeight="1" x14ac:dyDescent="0.25">
      <c r="B2141" s="75"/>
      <c r="C2141" s="75"/>
      <c r="D2141" s="75"/>
      <c r="E2141" s="57"/>
      <c r="F2141" s="57"/>
      <c r="G2141" s="57"/>
      <c r="H2141" s="57"/>
      <c r="I2141" s="57"/>
      <c r="J2141" s="57"/>
      <c r="K2141" s="57"/>
      <c r="L2141" s="57"/>
    </row>
    <row r="2142" spans="2:12" ht="18.95" customHeight="1" x14ac:dyDescent="0.25">
      <c r="B2142" s="75"/>
      <c r="C2142" s="75"/>
      <c r="D2142" s="75"/>
      <c r="E2142" s="57"/>
      <c r="F2142" s="57"/>
      <c r="G2142" s="57"/>
      <c r="H2142" s="57"/>
      <c r="I2142" s="57"/>
      <c r="J2142" s="57"/>
      <c r="K2142" s="57"/>
      <c r="L2142" s="57"/>
    </row>
    <row r="2143" spans="2:12" ht="18.95" customHeight="1" x14ac:dyDescent="0.25">
      <c r="B2143" s="75"/>
      <c r="C2143" s="75"/>
      <c r="D2143" s="75"/>
      <c r="E2143" s="57"/>
      <c r="F2143" s="57"/>
      <c r="G2143" s="57"/>
      <c r="H2143" s="57"/>
      <c r="I2143" s="57"/>
      <c r="J2143" s="57"/>
      <c r="K2143" s="57"/>
      <c r="L2143" s="57"/>
    </row>
    <row r="2144" spans="2:12" ht="18.95" customHeight="1" x14ac:dyDescent="0.25">
      <c r="B2144" s="75"/>
      <c r="C2144" s="75"/>
      <c r="D2144" s="75"/>
      <c r="E2144" s="57"/>
      <c r="F2144" s="57"/>
      <c r="G2144" s="57"/>
      <c r="H2144" s="57"/>
      <c r="I2144" s="57"/>
      <c r="J2144" s="57"/>
      <c r="K2144" s="57"/>
      <c r="L2144" s="57"/>
    </row>
    <row r="2145" spans="2:12" ht="18.95" customHeight="1" x14ac:dyDescent="0.25">
      <c r="B2145" s="75"/>
      <c r="C2145" s="75"/>
      <c r="D2145" s="75"/>
      <c r="E2145" s="57"/>
      <c r="F2145" s="57"/>
      <c r="G2145" s="57"/>
      <c r="H2145" s="57"/>
      <c r="I2145" s="57"/>
      <c r="J2145" s="57"/>
      <c r="K2145" s="57"/>
      <c r="L2145" s="57"/>
    </row>
    <row r="2146" spans="2:12" ht="18.95" customHeight="1" x14ac:dyDescent="0.25">
      <c r="B2146" s="75"/>
      <c r="C2146" s="75"/>
      <c r="D2146" s="75"/>
      <c r="E2146" s="57"/>
      <c r="F2146" s="57"/>
      <c r="G2146" s="57"/>
      <c r="H2146" s="57"/>
      <c r="I2146" s="57"/>
      <c r="J2146" s="57"/>
      <c r="K2146" s="57"/>
      <c r="L2146" s="57"/>
    </row>
    <row r="2147" spans="2:12" ht="18.95" customHeight="1" x14ac:dyDescent="0.25">
      <c r="B2147" s="75"/>
      <c r="C2147" s="75"/>
      <c r="D2147" s="75"/>
      <c r="E2147" s="57"/>
      <c r="F2147" s="57"/>
      <c r="G2147" s="57"/>
      <c r="H2147" s="57"/>
      <c r="I2147" s="57"/>
      <c r="J2147" s="57"/>
      <c r="K2147" s="57"/>
      <c r="L2147" s="57"/>
    </row>
    <row r="2148" spans="2:12" ht="18.95" customHeight="1" x14ac:dyDescent="0.25">
      <c r="B2148" s="75"/>
      <c r="C2148" s="75"/>
      <c r="D2148" s="75"/>
      <c r="E2148" s="57"/>
      <c r="F2148" s="57"/>
      <c r="G2148" s="57"/>
      <c r="H2148" s="57"/>
      <c r="I2148" s="57"/>
      <c r="J2148" s="57"/>
      <c r="K2148" s="57"/>
      <c r="L2148" s="57"/>
    </row>
    <row r="2149" spans="2:12" ht="18.95" customHeight="1" x14ac:dyDescent="0.25">
      <c r="B2149" s="75"/>
      <c r="C2149" s="75"/>
      <c r="D2149" s="75"/>
      <c r="E2149" s="57"/>
      <c r="F2149" s="57"/>
      <c r="G2149" s="57"/>
      <c r="H2149" s="57"/>
      <c r="I2149" s="57"/>
      <c r="J2149" s="57"/>
      <c r="K2149" s="57"/>
      <c r="L2149" s="57"/>
    </row>
    <row r="2150" spans="2:12" ht="18.95" customHeight="1" x14ac:dyDescent="0.25">
      <c r="B2150" s="75"/>
      <c r="C2150" s="75"/>
      <c r="D2150" s="75"/>
      <c r="E2150" s="57"/>
      <c r="F2150" s="57"/>
      <c r="G2150" s="57"/>
      <c r="H2150" s="57"/>
      <c r="I2150" s="57"/>
      <c r="J2150" s="57"/>
      <c r="K2150" s="57"/>
      <c r="L2150" s="57"/>
    </row>
    <row r="2151" spans="2:12" ht="18.95" customHeight="1" x14ac:dyDescent="0.25">
      <c r="B2151" s="75"/>
      <c r="C2151" s="75"/>
      <c r="D2151" s="75"/>
      <c r="E2151" s="57"/>
      <c r="F2151" s="57"/>
      <c r="G2151" s="57"/>
      <c r="H2151" s="57"/>
      <c r="I2151" s="57"/>
      <c r="J2151" s="57"/>
      <c r="K2151" s="57"/>
      <c r="L2151" s="57"/>
    </row>
    <row r="2152" spans="2:12" ht="18.95" customHeight="1" x14ac:dyDescent="0.25">
      <c r="B2152" s="75"/>
      <c r="C2152" s="75"/>
      <c r="D2152" s="75"/>
      <c r="E2152" s="57"/>
      <c r="F2152" s="57"/>
      <c r="G2152" s="57"/>
      <c r="H2152" s="57"/>
      <c r="I2152" s="57"/>
      <c r="J2152" s="57"/>
      <c r="K2152" s="57"/>
      <c r="L2152" s="57"/>
    </row>
    <row r="2153" spans="2:12" ht="18.95" customHeight="1" x14ac:dyDescent="0.25">
      <c r="B2153" s="75"/>
      <c r="C2153" s="75"/>
      <c r="D2153" s="75"/>
      <c r="E2153" s="57"/>
      <c r="F2153" s="57"/>
      <c r="G2153" s="57"/>
      <c r="H2153" s="57"/>
      <c r="I2153" s="57"/>
      <c r="J2153" s="57"/>
      <c r="K2153" s="57"/>
      <c r="L2153" s="57"/>
    </row>
    <row r="2154" spans="2:12" ht="18.95" customHeight="1" x14ac:dyDescent="0.25">
      <c r="B2154" s="75"/>
      <c r="C2154" s="75"/>
      <c r="D2154" s="75"/>
      <c r="E2154" s="57"/>
      <c r="F2154" s="57"/>
      <c r="G2154" s="57"/>
      <c r="H2154" s="57"/>
      <c r="I2154" s="57"/>
      <c r="J2154" s="57"/>
      <c r="K2154" s="57"/>
      <c r="L2154" s="57"/>
    </row>
    <row r="2155" spans="2:12" ht="18.95" customHeight="1" x14ac:dyDescent="0.25">
      <c r="B2155" s="75"/>
      <c r="C2155" s="75"/>
      <c r="D2155" s="75"/>
      <c r="E2155" s="57"/>
      <c r="F2155" s="57"/>
      <c r="G2155" s="57"/>
      <c r="H2155" s="57"/>
      <c r="I2155" s="57"/>
      <c r="J2155" s="57"/>
      <c r="K2155" s="57"/>
      <c r="L2155" s="57"/>
    </row>
    <row r="2156" spans="2:12" ht="18.95" customHeight="1" x14ac:dyDescent="0.25">
      <c r="B2156" s="75"/>
      <c r="C2156" s="75"/>
      <c r="D2156" s="75"/>
      <c r="E2156" s="57"/>
      <c r="F2156" s="57"/>
      <c r="G2156" s="57"/>
      <c r="H2156" s="57"/>
      <c r="I2156" s="57"/>
      <c r="J2156" s="57"/>
      <c r="K2156" s="57"/>
      <c r="L2156" s="57"/>
    </row>
    <row r="2157" spans="2:12" ht="18.95" customHeight="1" x14ac:dyDescent="0.25">
      <c r="B2157" s="75"/>
      <c r="C2157" s="75"/>
      <c r="D2157" s="75"/>
      <c r="E2157" s="57"/>
      <c r="F2157" s="57"/>
      <c r="G2157" s="57"/>
      <c r="H2157" s="57"/>
      <c r="I2157" s="57"/>
      <c r="J2157" s="57"/>
      <c r="K2157" s="57"/>
      <c r="L2157" s="57"/>
    </row>
    <row r="2158" spans="2:12" ht="18.95" customHeight="1" x14ac:dyDescent="0.25">
      <c r="B2158" s="75"/>
      <c r="C2158" s="75"/>
      <c r="D2158" s="75"/>
      <c r="E2158" s="57"/>
      <c r="F2158" s="57"/>
      <c r="G2158" s="57"/>
      <c r="H2158" s="57"/>
      <c r="I2158" s="57"/>
      <c r="J2158" s="57"/>
      <c r="K2158" s="57"/>
      <c r="L2158" s="57"/>
    </row>
    <row r="2159" spans="2:12" ht="18.95" customHeight="1" x14ac:dyDescent="0.25">
      <c r="B2159" s="75"/>
      <c r="C2159" s="75"/>
      <c r="D2159" s="75"/>
      <c r="E2159" s="57"/>
      <c r="F2159" s="57"/>
      <c r="G2159" s="57"/>
      <c r="H2159" s="57"/>
      <c r="I2159" s="57"/>
      <c r="J2159" s="57"/>
      <c r="K2159" s="57"/>
      <c r="L2159" s="57"/>
    </row>
    <row r="2160" spans="2:12" ht="18.95" customHeight="1" x14ac:dyDescent="0.25">
      <c r="B2160" s="75"/>
      <c r="C2160" s="75"/>
      <c r="D2160" s="75"/>
      <c r="E2160" s="57"/>
      <c r="F2160" s="57"/>
      <c r="G2160" s="57"/>
      <c r="H2160" s="57"/>
      <c r="I2160" s="57"/>
      <c r="J2160" s="57"/>
      <c r="K2160" s="57"/>
      <c r="L2160" s="57"/>
    </row>
    <row r="2161" spans="2:12" ht="18.95" customHeight="1" x14ac:dyDescent="0.25">
      <c r="B2161" s="75"/>
      <c r="C2161" s="75"/>
      <c r="D2161" s="75"/>
      <c r="E2161" s="57"/>
      <c r="F2161" s="57"/>
      <c r="G2161" s="57"/>
      <c r="H2161" s="57"/>
      <c r="I2161" s="57"/>
      <c r="J2161" s="57"/>
      <c r="K2161" s="57"/>
      <c r="L2161" s="57"/>
    </row>
    <row r="2162" spans="2:12" ht="18.95" customHeight="1" x14ac:dyDescent="0.25">
      <c r="B2162" s="75"/>
      <c r="C2162" s="75"/>
      <c r="D2162" s="75"/>
      <c r="E2162" s="57"/>
      <c r="F2162" s="57"/>
      <c r="G2162" s="57"/>
      <c r="H2162" s="57"/>
      <c r="I2162" s="57"/>
      <c r="J2162" s="57"/>
      <c r="K2162" s="57"/>
      <c r="L2162" s="57"/>
    </row>
    <row r="2163" spans="2:12" ht="18.95" customHeight="1" x14ac:dyDescent="0.25">
      <c r="B2163" s="75"/>
      <c r="C2163" s="75"/>
      <c r="D2163" s="75"/>
      <c r="E2163" s="57"/>
      <c r="F2163" s="57"/>
      <c r="G2163" s="57"/>
      <c r="H2163" s="57"/>
      <c r="I2163" s="57"/>
      <c r="J2163" s="57"/>
      <c r="K2163" s="57"/>
      <c r="L2163" s="57"/>
    </row>
    <row r="2164" spans="2:12" ht="18.95" customHeight="1" x14ac:dyDescent="0.25">
      <c r="B2164" s="75"/>
      <c r="C2164" s="75"/>
      <c r="D2164" s="75"/>
      <c r="E2164" s="57"/>
      <c r="F2164" s="57"/>
      <c r="G2164" s="57"/>
      <c r="H2164" s="57"/>
      <c r="I2164" s="57"/>
      <c r="J2164" s="57"/>
      <c r="K2164" s="57"/>
      <c r="L2164" s="57"/>
    </row>
    <row r="2165" spans="2:12" ht="18.95" customHeight="1" x14ac:dyDescent="0.25">
      <c r="B2165" s="75"/>
      <c r="C2165" s="75"/>
      <c r="D2165" s="75"/>
      <c r="E2165" s="57"/>
      <c r="F2165" s="57"/>
      <c r="G2165" s="57"/>
      <c r="H2165" s="57"/>
      <c r="I2165" s="57"/>
      <c r="J2165" s="57"/>
      <c r="K2165" s="57"/>
      <c r="L2165" s="57"/>
    </row>
    <row r="2166" spans="2:12" ht="18.95" customHeight="1" x14ac:dyDescent="0.25">
      <c r="B2166" s="75"/>
      <c r="C2166" s="75"/>
      <c r="D2166" s="75"/>
      <c r="E2166" s="57"/>
      <c r="F2166" s="57"/>
      <c r="G2166" s="57"/>
      <c r="H2166" s="57"/>
      <c r="I2166" s="57"/>
      <c r="J2166" s="57"/>
      <c r="K2166" s="57"/>
      <c r="L2166" s="57"/>
    </row>
    <row r="2167" spans="2:12" ht="18.95" customHeight="1" x14ac:dyDescent="0.25">
      <c r="B2167" s="75"/>
      <c r="C2167" s="75"/>
      <c r="D2167" s="75"/>
      <c r="E2167" s="57"/>
      <c r="F2167" s="57"/>
      <c r="G2167" s="57"/>
      <c r="H2167" s="57"/>
      <c r="I2167" s="57"/>
      <c r="J2167" s="57"/>
      <c r="K2167" s="57"/>
      <c r="L2167" s="57"/>
    </row>
    <row r="2168" spans="2:12" ht="18.95" customHeight="1" x14ac:dyDescent="0.25">
      <c r="B2168" s="75"/>
      <c r="C2168" s="75"/>
      <c r="D2168" s="75"/>
      <c r="E2168" s="57"/>
      <c r="F2168" s="57"/>
      <c r="G2168" s="57"/>
      <c r="H2168" s="57"/>
      <c r="I2168" s="57"/>
      <c r="J2168" s="57"/>
      <c r="K2168" s="57"/>
      <c r="L2168" s="57"/>
    </row>
    <row r="2169" spans="2:12" ht="18.95" customHeight="1" x14ac:dyDescent="0.25">
      <c r="B2169" s="75"/>
      <c r="C2169" s="75"/>
      <c r="D2169" s="75"/>
      <c r="E2169" s="57"/>
      <c r="F2169" s="57"/>
      <c r="G2169" s="57"/>
      <c r="H2169" s="57"/>
      <c r="I2169" s="57"/>
      <c r="J2169" s="57"/>
      <c r="K2169" s="57"/>
      <c r="L2169" s="57"/>
    </row>
    <row r="2170" spans="2:12" ht="18.95" customHeight="1" x14ac:dyDescent="0.25">
      <c r="B2170" s="75"/>
      <c r="C2170" s="75"/>
      <c r="D2170" s="75"/>
      <c r="E2170" s="57"/>
      <c r="F2170" s="57"/>
      <c r="G2170" s="57"/>
      <c r="H2170" s="57"/>
      <c r="I2170" s="57"/>
      <c r="J2170" s="57"/>
      <c r="K2170" s="57"/>
      <c r="L2170" s="57"/>
    </row>
    <row r="2171" spans="2:12" ht="18.95" customHeight="1" x14ac:dyDescent="0.25">
      <c r="B2171" s="75"/>
      <c r="C2171" s="75"/>
      <c r="D2171" s="75"/>
      <c r="E2171" s="57"/>
      <c r="F2171" s="57"/>
      <c r="G2171" s="57"/>
      <c r="H2171" s="57"/>
      <c r="I2171" s="57"/>
      <c r="J2171" s="57"/>
      <c r="K2171" s="57"/>
      <c r="L2171" s="57"/>
    </row>
    <row r="2172" spans="2:12" ht="18.95" customHeight="1" x14ac:dyDescent="0.25">
      <c r="B2172" s="75"/>
      <c r="C2172" s="75"/>
      <c r="D2172" s="75"/>
      <c r="E2172" s="57"/>
      <c r="F2172" s="57"/>
      <c r="G2172" s="57"/>
      <c r="H2172" s="57"/>
      <c r="I2172" s="57"/>
      <c r="J2172" s="57"/>
      <c r="K2172" s="57"/>
      <c r="L2172" s="57"/>
    </row>
    <row r="2173" spans="2:12" ht="18.95" customHeight="1" x14ac:dyDescent="0.25">
      <c r="B2173" s="75"/>
      <c r="C2173" s="75"/>
      <c r="D2173" s="75"/>
      <c r="E2173" s="57"/>
      <c r="F2173" s="57"/>
      <c r="G2173" s="57"/>
      <c r="H2173" s="57"/>
      <c r="I2173" s="57"/>
      <c r="J2173" s="57"/>
      <c r="K2173" s="57"/>
      <c r="L2173" s="57"/>
    </row>
    <row r="2174" spans="2:12" ht="18.95" customHeight="1" x14ac:dyDescent="0.25">
      <c r="B2174" s="75"/>
      <c r="C2174" s="75"/>
      <c r="D2174" s="75"/>
      <c r="E2174" s="57"/>
      <c r="F2174" s="57"/>
      <c r="G2174" s="57"/>
      <c r="H2174" s="57"/>
      <c r="I2174" s="57"/>
      <c r="J2174" s="57"/>
      <c r="K2174" s="57"/>
      <c r="L2174" s="57"/>
    </row>
    <row r="2175" spans="2:12" ht="18.95" customHeight="1" x14ac:dyDescent="0.25">
      <c r="B2175" s="75"/>
      <c r="C2175" s="75"/>
      <c r="D2175" s="75"/>
      <c r="E2175" s="57"/>
      <c r="F2175" s="57"/>
      <c r="G2175" s="57"/>
      <c r="H2175" s="57"/>
      <c r="I2175" s="57"/>
      <c r="J2175" s="57"/>
      <c r="K2175" s="57"/>
      <c r="L2175" s="57"/>
    </row>
    <row r="2176" spans="2:12" ht="18.95" customHeight="1" x14ac:dyDescent="0.25">
      <c r="B2176" s="75"/>
      <c r="C2176" s="75"/>
      <c r="D2176" s="75"/>
      <c r="E2176" s="57"/>
      <c r="F2176" s="57"/>
      <c r="G2176" s="57"/>
      <c r="H2176" s="57"/>
      <c r="I2176" s="57"/>
      <c r="J2176" s="57"/>
      <c r="K2176" s="57"/>
      <c r="L2176" s="57"/>
    </row>
    <row r="2177" spans="2:12" ht="18.95" customHeight="1" x14ac:dyDescent="0.25">
      <c r="B2177" s="75"/>
      <c r="C2177" s="75"/>
      <c r="D2177" s="75"/>
      <c r="E2177" s="57"/>
      <c r="F2177" s="57"/>
      <c r="G2177" s="57"/>
      <c r="H2177" s="57"/>
      <c r="I2177" s="57"/>
      <c r="J2177" s="57"/>
      <c r="K2177" s="57"/>
      <c r="L2177" s="57"/>
    </row>
    <row r="2178" spans="2:12" ht="18.95" customHeight="1" x14ac:dyDescent="0.25">
      <c r="B2178" s="75"/>
      <c r="C2178" s="75"/>
      <c r="D2178" s="75"/>
      <c r="E2178" s="57"/>
      <c r="F2178" s="57"/>
      <c r="G2178" s="57"/>
      <c r="H2178" s="57"/>
      <c r="I2178" s="57"/>
      <c r="J2178" s="57"/>
      <c r="K2178" s="57"/>
      <c r="L2178" s="57"/>
    </row>
    <row r="2179" spans="2:12" ht="18.95" customHeight="1" x14ac:dyDescent="0.25">
      <c r="B2179" s="75"/>
      <c r="C2179" s="75"/>
      <c r="D2179" s="75"/>
      <c r="E2179" s="57"/>
      <c r="F2179" s="57"/>
      <c r="G2179" s="57"/>
      <c r="H2179" s="57"/>
      <c r="I2179" s="57"/>
      <c r="J2179" s="57"/>
      <c r="K2179" s="57"/>
      <c r="L2179" s="57"/>
    </row>
    <row r="2180" spans="2:12" ht="18.95" customHeight="1" x14ac:dyDescent="0.25">
      <c r="B2180" s="75"/>
      <c r="C2180" s="75"/>
      <c r="D2180" s="75"/>
      <c r="E2180" s="57"/>
      <c r="F2180" s="57"/>
      <c r="G2180" s="57"/>
      <c r="H2180" s="57"/>
      <c r="I2180" s="57"/>
      <c r="J2180" s="57"/>
      <c r="K2180" s="57"/>
      <c r="L2180" s="57"/>
    </row>
    <row r="2181" spans="2:12" ht="18.95" customHeight="1" x14ac:dyDescent="0.25">
      <c r="B2181" s="75"/>
      <c r="C2181" s="75"/>
      <c r="D2181" s="75"/>
      <c r="E2181" s="57"/>
      <c r="F2181" s="57"/>
      <c r="G2181" s="57"/>
      <c r="H2181" s="57"/>
      <c r="I2181" s="57"/>
      <c r="J2181" s="57"/>
      <c r="K2181" s="57"/>
      <c r="L2181" s="57"/>
    </row>
    <row r="2182" spans="2:12" ht="18.95" customHeight="1" x14ac:dyDescent="0.25">
      <c r="B2182" s="75"/>
      <c r="C2182" s="75"/>
      <c r="D2182" s="75"/>
      <c r="E2182" s="57"/>
      <c r="F2182" s="57"/>
      <c r="G2182" s="57"/>
      <c r="H2182" s="57"/>
      <c r="I2182" s="57"/>
      <c r="J2182" s="57"/>
      <c r="K2182" s="57"/>
      <c r="L2182" s="57"/>
    </row>
    <row r="2183" spans="2:12" ht="18.95" customHeight="1" x14ac:dyDescent="0.25">
      <c r="B2183" s="75"/>
      <c r="C2183" s="75"/>
      <c r="D2183" s="75"/>
      <c r="E2183" s="57"/>
      <c r="F2183" s="57"/>
      <c r="G2183" s="57"/>
      <c r="H2183" s="57"/>
      <c r="I2183" s="57"/>
      <c r="J2183" s="57"/>
      <c r="K2183" s="57"/>
      <c r="L2183" s="57"/>
    </row>
    <row r="2184" spans="2:12" ht="18.95" customHeight="1" x14ac:dyDescent="0.25">
      <c r="B2184" s="75"/>
      <c r="C2184" s="75"/>
      <c r="D2184" s="75"/>
      <c r="E2184" s="57"/>
      <c r="F2184" s="57"/>
      <c r="G2184" s="57"/>
      <c r="H2184" s="57"/>
      <c r="I2184" s="57"/>
      <c r="J2184" s="57"/>
      <c r="K2184" s="57"/>
      <c r="L2184" s="57"/>
    </row>
    <row r="2185" spans="2:12" ht="18.95" customHeight="1" x14ac:dyDescent="0.25">
      <c r="B2185" s="75"/>
      <c r="C2185" s="75"/>
      <c r="D2185" s="75"/>
      <c r="E2185" s="57"/>
      <c r="F2185" s="57"/>
      <c r="G2185" s="57"/>
      <c r="H2185" s="57"/>
      <c r="I2185" s="57"/>
      <c r="J2185" s="57"/>
      <c r="K2185" s="57"/>
      <c r="L2185" s="57"/>
    </row>
    <row r="2186" spans="2:12" ht="18.95" customHeight="1" x14ac:dyDescent="0.25">
      <c r="B2186" s="75"/>
      <c r="C2186" s="75"/>
      <c r="D2186" s="75"/>
      <c r="E2186" s="57"/>
      <c r="F2186" s="57"/>
      <c r="G2186" s="57"/>
      <c r="H2186" s="57"/>
      <c r="I2186" s="57"/>
      <c r="J2186" s="57"/>
      <c r="K2186" s="57"/>
      <c r="L2186" s="57"/>
    </row>
    <row r="2187" spans="2:12" ht="18.95" customHeight="1" x14ac:dyDescent="0.25">
      <c r="B2187" s="75"/>
      <c r="C2187" s="75"/>
      <c r="D2187" s="75"/>
      <c r="E2187" s="57"/>
      <c r="F2187" s="57"/>
      <c r="G2187" s="57"/>
      <c r="H2187" s="57"/>
      <c r="I2187" s="57"/>
      <c r="J2187" s="57"/>
      <c r="K2187" s="57"/>
      <c r="L2187" s="57"/>
    </row>
    <row r="2188" spans="2:12" ht="18.95" customHeight="1" x14ac:dyDescent="0.25">
      <c r="B2188" s="75"/>
      <c r="C2188" s="75"/>
      <c r="D2188" s="75"/>
      <c r="E2188" s="57"/>
      <c r="F2188" s="57"/>
      <c r="G2188" s="57"/>
      <c r="H2188" s="57"/>
      <c r="I2188" s="57"/>
      <c r="J2188" s="57"/>
      <c r="K2188" s="57"/>
      <c r="L2188" s="57"/>
    </row>
    <row r="2189" spans="2:12" ht="18.95" customHeight="1" x14ac:dyDescent="0.25">
      <c r="B2189" s="75"/>
      <c r="C2189" s="75"/>
      <c r="D2189" s="75"/>
      <c r="E2189" s="57"/>
      <c r="F2189" s="57"/>
      <c r="G2189" s="57"/>
      <c r="H2189" s="57"/>
      <c r="I2189" s="57"/>
      <c r="J2189" s="57"/>
      <c r="K2189" s="57"/>
      <c r="L2189" s="57"/>
    </row>
    <row r="2190" spans="2:12" ht="18.95" customHeight="1" x14ac:dyDescent="0.25">
      <c r="B2190" s="75"/>
      <c r="C2190" s="75"/>
      <c r="D2190" s="75"/>
      <c r="E2190" s="57"/>
      <c r="F2190" s="57"/>
      <c r="G2190" s="57"/>
      <c r="H2190" s="57"/>
      <c r="I2190" s="57"/>
      <c r="J2190" s="57"/>
      <c r="K2190" s="57"/>
      <c r="L2190" s="57"/>
    </row>
    <row r="2191" spans="2:12" ht="18.95" customHeight="1" x14ac:dyDescent="0.25">
      <c r="B2191" s="75"/>
      <c r="C2191" s="75"/>
      <c r="D2191" s="75"/>
      <c r="E2191" s="57"/>
      <c r="F2191" s="57"/>
      <c r="G2191" s="57"/>
      <c r="H2191" s="57"/>
      <c r="I2191" s="57"/>
      <c r="J2191" s="57"/>
      <c r="K2191" s="57"/>
      <c r="L2191" s="57"/>
    </row>
    <row r="2192" spans="2:12" ht="18.95" customHeight="1" x14ac:dyDescent="0.25">
      <c r="B2192" s="75"/>
      <c r="C2192" s="75"/>
      <c r="D2192" s="75"/>
      <c r="E2192" s="57"/>
      <c r="F2192" s="57"/>
      <c r="G2192" s="57"/>
      <c r="H2192" s="57"/>
      <c r="I2192" s="57"/>
      <c r="J2192" s="57"/>
      <c r="K2192" s="57"/>
      <c r="L2192" s="57"/>
    </row>
    <row r="2193" spans="2:12" ht="18.95" customHeight="1" x14ac:dyDescent="0.25">
      <c r="B2193" s="75"/>
      <c r="C2193" s="75"/>
      <c r="D2193" s="75"/>
      <c r="E2193" s="57"/>
      <c r="F2193" s="57"/>
      <c r="G2193" s="57"/>
      <c r="H2193" s="57"/>
      <c r="I2193" s="57"/>
      <c r="J2193" s="57"/>
      <c r="K2193" s="57"/>
      <c r="L2193" s="57"/>
    </row>
    <row r="2194" spans="2:12" ht="18.95" customHeight="1" x14ac:dyDescent="0.25">
      <c r="B2194" s="75"/>
      <c r="C2194" s="75"/>
      <c r="D2194" s="75"/>
      <c r="E2194" s="57"/>
      <c r="F2194" s="57"/>
      <c r="G2194" s="57"/>
      <c r="H2194" s="57"/>
      <c r="I2194" s="57"/>
      <c r="J2194" s="57"/>
      <c r="K2194" s="57"/>
      <c r="L2194" s="57"/>
    </row>
    <row r="2195" spans="2:12" ht="18.95" customHeight="1" x14ac:dyDescent="0.25">
      <c r="B2195" s="75"/>
      <c r="C2195" s="75"/>
      <c r="D2195" s="75"/>
      <c r="E2195" s="57"/>
      <c r="F2195" s="57"/>
      <c r="G2195" s="57"/>
      <c r="H2195" s="57"/>
      <c r="I2195" s="57"/>
      <c r="J2195" s="57"/>
      <c r="K2195" s="57"/>
      <c r="L2195" s="57"/>
    </row>
    <row r="2196" spans="2:12" ht="18.95" customHeight="1" x14ac:dyDescent="0.25">
      <c r="B2196" s="75"/>
      <c r="C2196" s="75"/>
      <c r="D2196" s="75"/>
      <c r="E2196" s="57"/>
      <c r="F2196" s="57"/>
      <c r="G2196" s="57"/>
      <c r="H2196" s="57"/>
      <c r="I2196" s="57"/>
      <c r="J2196" s="57"/>
      <c r="K2196" s="57"/>
      <c r="L2196" s="57"/>
    </row>
    <row r="2197" spans="2:12" ht="18.95" customHeight="1" x14ac:dyDescent="0.25">
      <c r="B2197" s="75"/>
      <c r="C2197" s="75"/>
      <c r="D2197" s="75"/>
      <c r="E2197" s="57"/>
      <c r="F2197" s="57"/>
      <c r="G2197" s="57"/>
      <c r="H2197" s="57"/>
      <c r="I2197" s="57"/>
      <c r="J2197" s="57"/>
      <c r="K2197" s="57"/>
      <c r="L2197" s="57"/>
    </row>
    <row r="2198" spans="2:12" ht="18.95" customHeight="1" x14ac:dyDescent="0.25">
      <c r="B2198" s="75"/>
      <c r="C2198" s="75"/>
      <c r="D2198" s="75"/>
      <c r="E2198" s="57"/>
      <c r="F2198" s="57"/>
      <c r="G2198" s="57"/>
      <c r="H2198" s="57"/>
      <c r="I2198" s="57"/>
      <c r="J2198" s="57"/>
      <c r="K2198" s="57"/>
      <c r="L2198" s="57"/>
    </row>
    <row r="2199" spans="2:12" ht="18.95" customHeight="1" x14ac:dyDescent="0.25">
      <c r="B2199" s="75"/>
      <c r="C2199" s="75"/>
      <c r="D2199" s="75"/>
      <c r="E2199" s="57"/>
      <c r="F2199" s="57"/>
      <c r="G2199" s="57"/>
      <c r="H2199" s="57"/>
      <c r="I2199" s="57"/>
      <c r="J2199" s="57"/>
      <c r="K2199" s="57"/>
      <c r="L2199" s="57"/>
    </row>
    <row r="2200" spans="2:12" ht="18.95" customHeight="1" x14ac:dyDescent="0.25">
      <c r="B2200" s="75"/>
      <c r="C2200" s="75"/>
      <c r="D2200" s="75"/>
      <c r="E2200" s="57"/>
      <c r="F2200" s="57"/>
      <c r="G2200" s="57"/>
      <c r="H2200" s="57"/>
      <c r="I2200" s="57"/>
      <c r="J2200" s="57"/>
      <c r="K2200" s="57"/>
      <c r="L2200" s="57"/>
    </row>
    <row r="2201" spans="2:12" ht="18.95" customHeight="1" x14ac:dyDescent="0.25">
      <c r="B2201" s="75"/>
      <c r="C2201" s="75"/>
      <c r="D2201" s="75"/>
      <c r="E2201" s="57"/>
      <c r="F2201" s="57"/>
      <c r="G2201" s="57"/>
      <c r="H2201" s="57"/>
      <c r="I2201" s="57"/>
      <c r="J2201" s="57"/>
      <c r="K2201" s="57"/>
      <c r="L2201" s="57"/>
    </row>
    <row r="2202" spans="2:12" ht="18.95" customHeight="1" x14ac:dyDescent="0.25">
      <c r="B2202" s="75"/>
      <c r="C2202" s="75"/>
      <c r="D2202" s="75"/>
      <c r="E2202" s="57"/>
      <c r="F2202" s="57"/>
      <c r="G2202" s="57"/>
      <c r="H2202" s="57"/>
      <c r="I2202" s="57"/>
      <c r="J2202" s="57"/>
      <c r="K2202" s="57"/>
      <c r="L2202" s="57"/>
    </row>
    <row r="2203" spans="2:12" ht="18.95" customHeight="1" x14ac:dyDescent="0.25">
      <c r="B2203" s="75"/>
      <c r="C2203" s="75"/>
      <c r="D2203" s="75"/>
      <c r="E2203" s="57"/>
      <c r="F2203" s="57"/>
      <c r="G2203" s="57"/>
      <c r="H2203" s="57"/>
      <c r="I2203" s="57"/>
      <c r="J2203" s="57"/>
      <c r="K2203" s="57"/>
      <c r="L2203" s="57"/>
    </row>
    <row r="2204" spans="2:12" ht="18.95" customHeight="1" x14ac:dyDescent="0.25">
      <c r="B2204" s="75"/>
      <c r="C2204" s="75"/>
      <c r="D2204" s="75"/>
      <c r="E2204" s="57"/>
      <c r="F2204" s="57"/>
      <c r="G2204" s="57"/>
      <c r="H2204" s="57"/>
      <c r="I2204" s="57"/>
      <c r="J2204" s="57"/>
      <c r="K2204" s="57"/>
      <c r="L2204" s="57"/>
    </row>
    <row r="2205" spans="2:12" ht="18.95" customHeight="1" x14ac:dyDescent="0.25">
      <c r="B2205" s="75"/>
      <c r="C2205" s="75"/>
      <c r="D2205" s="75"/>
      <c r="E2205" s="57"/>
      <c r="F2205" s="57"/>
      <c r="G2205" s="57"/>
      <c r="H2205" s="57"/>
      <c r="I2205" s="57"/>
      <c r="J2205" s="57"/>
      <c r="K2205" s="57"/>
      <c r="L2205" s="57"/>
    </row>
    <row r="2206" spans="2:12" ht="18.95" customHeight="1" x14ac:dyDescent="0.25">
      <c r="B2206" s="75"/>
      <c r="C2206" s="75"/>
      <c r="D2206" s="75"/>
      <c r="E2206" s="57"/>
      <c r="F2206" s="57"/>
      <c r="G2206" s="57"/>
      <c r="H2206" s="57"/>
      <c r="I2206" s="57"/>
      <c r="J2206" s="57"/>
      <c r="K2206" s="57"/>
      <c r="L2206" s="57"/>
    </row>
    <row r="2207" spans="2:12" ht="18.95" customHeight="1" x14ac:dyDescent="0.25">
      <c r="B2207" s="75"/>
      <c r="C2207" s="75"/>
      <c r="D2207" s="75"/>
      <c r="E2207" s="57"/>
      <c r="F2207" s="57"/>
      <c r="G2207" s="57"/>
      <c r="H2207" s="57"/>
      <c r="I2207" s="57"/>
      <c r="J2207" s="57"/>
      <c r="K2207" s="57"/>
      <c r="L2207" s="57"/>
    </row>
    <row r="2208" spans="2:12" ht="18.95" customHeight="1" x14ac:dyDescent="0.25">
      <c r="B2208" s="75"/>
      <c r="C2208" s="75"/>
      <c r="D2208" s="75"/>
      <c r="E2208" s="57"/>
      <c r="F2208" s="57"/>
      <c r="G2208" s="57"/>
      <c r="H2208" s="57"/>
      <c r="I2208" s="57"/>
      <c r="J2208" s="57"/>
      <c r="K2208" s="57"/>
      <c r="L2208" s="57"/>
    </row>
    <row r="2209" spans="2:12" ht="18.95" customHeight="1" x14ac:dyDescent="0.25">
      <c r="B2209" s="75"/>
      <c r="C2209" s="75"/>
      <c r="D2209" s="75"/>
      <c r="E2209" s="57"/>
      <c r="F2209" s="57"/>
      <c r="G2209" s="57"/>
      <c r="H2209" s="57"/>
      <c r="I2209" s="57"/>
      <c r="J2209" s="57"/>
      <c r="K2209" s="57"/>
      <c r="L2209" s="57"/>
    </row>
    <row r="2210" spans="2:12" ht="18.95" customHeight="1" x14ac:dyDescent="0.25">
      <c r="B2210" s="75"/>
      <c r="C2210" s="75"/>
      <c r="D2210" s="75"/>
      <c r="E2210" s="57"/>
      <c r="F2210" s="57"/>
      <c r="G2210" s="57"/>
      <c r="H2210" s="57"/>
      <c r="I2210" s="57"/>
      <c r="J2210" s="57"/>
      <c r="K2210" s="57"/>
      <c r="L2210" s="57"/>
    </row>
    <row r="2211" spans="2:12" ht="18.95" customHeight="1" x14ac:dyDescent="0.25">
      <c r="B2211" s="75"/>
      <c r="C2211" s="75"/>
      <c r="D2211" s="75"/>
      <c r="E2211" s="57"/>
      <c r="F2211" s="57"/>
      <c r="G2211" s="57"/>
      <c r="H2211" s="57"/>
      <c r="I2211" s="57"/>
      <c r="J2211" s="57"/>
      <c r="K2211" s="57"/>
      <c r="L2211" s="57"/>
    </row>
    <row r="2212" spans="2:12" ht="18.95" customHeight="1" x14ac:dyDescent="0.25">
      <c r="B2212" s="75"/>
      <c r="C2212" s="75"/>
      <c r="D2212" s="75"/>
      <c r="E2212" s="57"/>
      <c r="F2212" s="57"/>
      <c r="G2212" s="57"/>
      <c r="H2212" s="57"/>
      <c r="I2212" s="57"/>
      <c r="J2212" s="57"/>
      <c r="K2212" s="57"/>
      <c r="L2212" s="57"/>
    </row>
    <row r="2213" spans="2:12" ht="18.95" customHeight="1" x14ac:dyDescent="0.25">
      <c r="B2213" s="75"/>
      <c r="C2213" s="75"/>
      <c r="D2213" s="75"/>
      <c r="E2213" s="57"/>
      <c r="F2213" s="57"/>
      <c r="G2213" s="57"/>
      <c r="H2213" s="57"/>
      <c r="I2213" s="57"/>
      <c r="J2213" s="57"/>
      <c r="K2213" s="57"/>
      <c r="L2213" s="57"/>
    </row>
    <row r="2214" spans="2:12" ht="18.95" customHeight="1" x14ac:dyDescent="0.25">
      <c r="B2214" s="75"/>
      <c r="C2214" s="75"/>
      <c r="D2214" s="75"/>
      <c r="E2214" s="57"/>
      <c r="F2214" s="57"/>
      <c r="G2214" s="57"/>
      <c r="H2214" s="57"/>
      <c r="I2214" s="57"/>
      <c r="J2214" s="57"/>
      <c r="K2214" s="57"/>
      <c r="L2214" s="57"/>
    </row>
    <row r="2215" spans="2:12" ht="18.95" customHeight="1" x14ac:dyDescent="0.25">
      <c r="B2215" s="75"/>
      <c r="C2215" s="75"/>
      <c r="D2215" s="75"/>
      <c r="E2215" s="57"/>
      <c r="F2215" s="57"/>
      <c r="G2215" s="57"/>
      <c r="H2215" s="57"/>
      <c r="I2215" s="57"/>
      <c r="J2215" s="57"/>
      <c r="K2215" s="57"/>
      <c r="L2215" s="57"/>
    </row>
    <row r="2216" spans="2:12" ht="18.95" customHeight="1" x14ac:dyDescent="0.25">
      <c r="B2216" s="75"/>
      <c r="C2216" s="75"/>
      <c r="D2216" s="75"/>
      <c r="E2216" s="57"/>
      <c r="F2216" s="57"/>
      <c r="G2216" s="57"/>
      <c r="H2216" s="57"/>
      <c r="I2216" s="57"/>
      <c r="J2216" s="57"/>
      <c r="K2216" s="57"/>
      <c r="L2216" s="57"/>
    </row>
    <row r="2217" spans="2:12" ht="18.95" customHeight="1" x14ac:dyDescent="0.25">
      <c r="B2217" s="75"/>
      <c r="C2217" s="75"/>
      <c r="D2217" s="75"/>
      <c r="E2217" s="57"/>
      <c r="F2217" s="57"/>
      <c r="G2217" s="57"/>
      <c r="H2217" s="57"/>
      <c r="I2217" s="57"/>
      <c r="J2217" s="57"/>
      <c r="K2217" s="57"/>
      <c r="L2217" s="57"/>
    </row>
    <row r="2218" spans="2:12" ht="18.95" customHeight="1" x14ac:dyDescent="0.25">
      <c r="B2218" s="75"/>
      <c r="C2218" s="75"/>
      <c r="D2218" s="75"/>
      <c r="E2218" s="57"/>
      <c r="F2218" s="57"/>
      <c r="G2218" s="57"/>
      <c r="H2218" s="57"/>
      <c r="I2218" s="57"/>
      <c r="J2218" s="57"/>
      <c r="K2218" s="57"/>
      <c r="L2218" s="57"/>
    </row>
    <row r="2219" spans="2:12" ht="18.95" customHeight="1" x14ac:dyDescent="0.25">
      <c r="B2219" s="75"/>
      <c r="C2219" s="75"/>
      <c r="D2219" s="75"/>
      <c r="E2219" s="57"/>
      <c r="F2219" s="57"/>
      <c r="G2219" s="57"/>
      <c r="H2219" s="57"/>
      <c r="I2219" s="57"/>
      <c r="J2219" s="57"/>
      <c r="K2219" s="57"/>
      <c r="L2219" s="57"/>
    </row>
    <row r="2220" spans="2:12" ht="18.95" customHeight="1" x14ac:dyDescent="0.25">
      <c r="B2220" s="75"/>
      <c r="C2220" s="75"/>
      <c r="D2220" s="75"/>
      <c r="E2220" s="57"/>
      <c r="F2220" s="57"/>
      <c r="G2220" s="57"/>
      <c r="H2220" s="57"/>
      <c r="I2220" s="57"/>
      <c r="J2220" s="57"/>
      <c r="K2220" s="57"/>
      <c r="L2220" s="57"/>
    </row>
    <row r="2221" spans="2:12" ht="18.95" customHeight="1" x14ac:dyDescent="0.25">
      <c r="B2221" s="75"/>
      <c r="C2221" s="75"/>
      <c r="D2221" s="75"/>
      <c r="E2221" s="57"/>
      <c r="F2221" s="57"/>
      <c r="G2221" s="57"/>
      <c r="H2221" s="57"/>
      <c r="I2221" s="57"/>
      <c r="J2221" s="57"/>
      <c r="K2221" s="57"/>
      <c r="L2221" s="57"/>
    </row>
    <row r="2222" spans="2:12" ht="18.95" customHeight="1" x14ac:dyDescent="0.25">
      <c r="B2222" s="75"/>
      <c r="C2222" s="75"/>
      <c r="D2222" s="75"/>
      <c r="E2222" s="57"/>
      <c r="F2222" s="57"/>
      <c r="G2222" s="57"/>
      <c r="H2222" s="57"/>
      <c r="I2222" s="57"/>
      <c r="J2222" s="57"/>
      <c r="K2222" s="57"/>
      <c r="L2222" s="57"/>
    </row>
    <row r="2223" spans="2:12" ht="18.95" customHeight="1" x14ac:dyDescent="0.25">
      <c r="B2223" s="75"/>
      <c r="C2223" s="75"/>
      <c r="D2223" s="75"/>
      <c r="E2223" s="57"/>
      <c r="F2223" s="57"/>
      <c r="G2223" s="57"/>
      <c r="H2223" s="57"/>
      <c r="I2223" s="57"/>
      <c r="J2223" s="57"/>
      <c r="K2223" s="57"/>
      <c r="L2223" s="57"/>
    </row>
    <row r="2224" spans="2:12" ht="18.95" customHeight="1" x14ac:dyDescent="0.25">
      <c r="B2224" s="75"/>
      <c r="C2224" s="75"/>
      <c r="D2224" s="75"/>
      <c r="E2224" s="57"/>
      <c r="F2224" s="57"/>
      <c r="G2224" s="57"/>
      <c r="H2224" s="57"/>
      <c r="I2224" s="57"/>
      <c r="J2224" s="57"/>
      <c r="K2224" s="57"/>
      <c r="L2224" s="57"/>
    </row>
    <row r="2225" spans="2:12" ht="18.95" customHeight="1" x14ac:dyDescent="0.25">
      <c r="B2225" s="75"/>
      <c r="C2225" s="75"/>
      <c r="D2225" s="75"/>
      <c r="E2225" s="57"/>
      <c r="F2225" s="57"/>
      <c r="G2225" s="57"/>
      <c r="H2225" s="57"/>
      <c r="I2225" s="57"/>
      <c r="J2225" s="57"/>
      <c r="K2225" s="57"/>
      <c r="L2225" s="57"/>
    </row>
    <row r="2226" spans="2:12" ht="18.95" customHeight="1" x14ac:dyDescent="0.25">
      <c r="B2226" s="75"/>
      <c r="C2226" s="75"/>
      <c r="D2226" s="75"/>
      <c r="E2226" s="57"/>
      <c r="F2226" s="57"/>
      <c r="G2226" s="57"/>
      <c r="H2226" s="57"/>
      <c r="I2226" s="57"/>
      <c r="J2226" s="57"/>
      <c r="K2226" s="57"/>
      <c r="L2226" s="57"/>
    </row>
    <row r="2227" spans="2:12" ht="18.95" customHeight="1" x14ac:dyDescent="0.25">
      <c r="B2227" s="75"/>
      <c r="C2227" s="75"/>
      <c r="D2227" s="75"/>
      <c r="E2227" s="57"/>
      <c r="F2227" s="57"/>
      <c r="G2227" s="57"/>
      <c r="H2227" s="57"/>
      <c r="I2227" s="57"/>
      <c r="J2227" s="57"/>
      <c r="K2227" s="57"/>
      <c r="L2227" s="57"/>
    </row>
    <row r="2228" spans="2:12" ht="18.95" customHeight="1" x14ac:dyDescent="0.25">
      <c r="B2228" s="75"/>
      <c r="C2228" s="75"/>
      <c r="D2228" s="75"/>
      <c r="E2228" s="57"/>
      <c r="F2228" s="57"/>
      <c r="G2228" s="57"/>
      <c r="H2228" s="57"/>
      <c r="I2228" s="57"/>
      <c r="J2228" s="57"/>
      <c r="K2228" s="57"/>
      <c r="L2228" s="57"/>
    </row>
    <row r="2229" spans="2:12" ht="18.95" customHeight="1" x14ac:dyDescent="0.25">
      <c r="B2229" s="75"/>
      <c r="C2229" s="75"/>
      <c r="D2229" s="75"/>
      <c r="E2229" s="57"/>
      <c r="F2229" s="57"/>
      <c r="G2229" s="57"/>
      <c r="H2229" s="57"/>
      <c r="I2229" s="57"/>
      <c r="J2229" s="57"/>
      <c r="K2229" s="57"/>
      <c r="L2229" s="57"/>
    </row>
    <row r="2230" spans="2:12" ht="18.95" customHeight="1" x14ac:dyDescent="0.25">
      <c r="B2230" s="75"/>
      <c r="C2230" s="75"/>
      <c r="D2230" s="75"/>
      <c r="E2230" s="57"/>
      <c r="F2230" s="57"/>
      <c r="G2230" s="57"/>
      <c r="H2230" s="57"/>
      <c r="I2230" s="57"/>
      <c r="J2230" s="57"/>
      <c r="K2230" s="57"/>
      <c r="L2230" s="57"/>
    </row>
    <row r="2231" spans="2:12" ht="18.95" customHeight="1" x14ac:dyDescent="0.25">
      <c r="B2231" s="75"/>
      <c r="C2231" s="75"/>
      <c r="D2231" s="75"/>
      <c r="E2231" s="57"/>
      <c r="F2231" s="57"/>
      <c r="G2231" s="57"/>
      <c r="H2231" s="57"/>
      <c r="I2231" s="57"/>
      <c r="J2231" s="57"/>
      <c r="K2231" s="57"/>
      <c r="L2231" s="57"/>
    </row>
    <row r="2232" spans="2:12" ht="18.95" customHeight="1" x14ac:dyDescent="0.25">
      <c r="B2232" s="75"/>
      <c r="C2232" s="75"/>
      <c r="D2232" s="75"/>
      <c r="E2232" s="57"/>
      <c r="F2232" s="57"/>
      <c r="G2232" s="57"/>
      <c r="H2232" s="57"/>
      <c r="I2232" s="57"/>
      <c r="J2232" s="57"/>
      <c r="K2232" s="57"/>
      <c r="L2232" s="57"/>
    </row>
    <row r="2233" spans="2:12" ht="18.95" customHeight="1" x14ac:dyDescent="0.25">
      <c r="B2233" s="75"/>
      <c r="C2233" s="75"/>
      <c r="D2233" s="75"/>
      <c r="E2233" s="57"/>
      <c r="F2233" s="57"/>
      <c r="G2233" s="57"/>
      <c r="H2233" s="57"/>
      <c r="I2233" s="57"/>
      <c r="J2233" s="57"/>
      <c r="K2233" s="57"/>
      <c r="L2233" s="57"/>
    </row>
    <row r="2234" spans="2:12" ht="18.95" customHeight="1" x14ac:dyDescent="0.25">
      <c r="B2234" s="75"/>
      <c r="C2234" s="75"/>
      <c r="D2234" s="75"/>
      <c r="E2234" s="57"/>
      <c r="F2234" s="57"/>
      <c r="G2234" s="57"/>
      <c r="H2234" s="57"/>
      <c r="I2234" s="57"/>
      <c r="J2234" s="57"/>
      <c r="K2234" s="57"/>
      <c r="L2234" s="57"/>
    </row>
    <row r="2235" spans="2:12" ht="18.95" customHeight="1" x14ac:dyDescent="0.25">
      <c r="B2235" s="75"/>
      <c r="C2235" s="75"/>
      <c r="D2235" s="75"/>
      <c r="E2235" s="57"/>
      <c r="F2235" s="57"/>
      <c r="G2235" s="57"/>
      <c r="H2235" s="57"/>
      <c r="I2235" s="57"/>
      <c r="J2235" s="57"/>
      <c r="K2235" s="57"/>
      <c r="L2235" s="57"/>
    </row>
    <row r="2236" spans="2:12" ht="18.95" customHeight="1" x14ac:dyDescent="0.25">
      <c r="B2236" s="75"/>
      <c r="C2236" s="75"/>
      <c r="D2236" s="75"/>
      <c r="E2236" s="57"/>
      <c r="F2236" s="57"/>
      <c r="G2236" s="57"/>
      <c r="H2236" s="57"/>
      <c r="I2236" s="57"/>
      <c r="J2236" s="57"/>
      <c r="K2236" s="57"/>
      <c r="L2236" s="57"/>
    </row>
    <row r="2237" spans="2:12" ht="18.95" customHeight="1" x14ac:dyDescent="0.25">
      <c r="B2237" s="75"/>
      <c r="C2237" s="75"/>
      <c r="D2237" s="75"/>
      <c r="E2237" s="57"/>
      <c r="F2237" s="57"/>
      <c r="G2237" s="57"/>
      <c r="H2237" s="57"/>
      <c r="I2237" s="57"/>
      <c r="J2237" s="57"/>
      <c r="K2237" s="57"/>
      <c r="L2237" s="57"/>
    </row>
    <row r="2238" spans="2:12" ht="18.95" customHeight="1" x14ac:dyDescent="0.25">
      <c r="B2238" s="75"/>
      <c r="C2238" s="75"/>
      <c r="D2238" s="75"/>
      <c r="E2238" s="57"/>
      <c r="F2238" s="57"/>
      <c r="G2238" s="57"/>
      <c r="H2238" s="57"/>
      <c r="I2238" s="57"/>
      <c r="J2238" s="57"/>
      <c r="K2238" s="57"/>
      <c r="L2238" s="57"/>
    </row>
    <row r="2239" spans="2:12" ht="18.95" customHeight="1" x14ac:dyDescent="0.25">
      <c r="B2239" s="75"/>
      <c r="C2239" s="75"/>
      <c r="D2239" s="75"/>
      <c r="E2239" s="57"/>
      <c r="F2239" s="57"/>
      <c r="G2239" s="57"/>
      <c r="H2239" s="57"/>
      <c r="I2239" s="57"/>
      <c r="J2239" s="57"/>
      <c r="K2239" s="57"/>
      <c r="L2239" s="57"/>
    </row>
    <row r="2240" spans="2:12" ht="18.95" customHeight="1" x14ac:dyDescent="0.25">
      <c r="B2240" s="75"/>
      <c r="C2240" s="75"/>
      <c r="D2240" s="75"/>
      <c r="E2240" s="57"/>
      <c r="F2240" s="57"/>
      <c r="G2240" s="57"/>
      <c r="H2240" s="57"/>
      <c r="I2240" s="57"/>
      <c r="J2240" s="57"/>
      <c r="K2240" s="57"/>
      <c r="L2240" s="57"/>
    </row>
    <row r="2241" spans="2:12" ht="18.95" customHeight="1" x14ac:dyDescent="0.25">
      <c r="B2241" s="75"/>
      <c r="C2241" s="75"/>
      <c r="D2241" s="75"/>
      <c r="E2241" s="57"/>
      <c r="F2241" s="57"/>
      <c r="G2241" s="57"/>
      <c r="H2241" s="57"/>
      <c r="I2241" s="57"/>
      <c r="J2241" s="57"/>
      <c r="K2241" s="57"/>
      <c r="L2241" s="57"/>
    </row>
    <row r="2242" spans="2:12" ht="18.95" customHeight="1" x14ac:dyDescent="0.25">
      <c r="B2242" s="75"/>
      <c r="C2242" s="75"/>
      <c r="D2242" s="75"/>
      <c r="E2242" s="57"/>
      <c r="F2242" s="57"/>
      <c r="G2242" s="57"/>
      <c r="H2242" s="57"/>
      <c r="I2242" s="57"/>
      <c r="J2242" s="57"/>
      <c r="K2242" s="57"/>
      <c r="L2242" s="57"/>
    </row>
    <row r="2243" spans="2:12" ht="18.95" customHeight="1" x14ac:dyDescent="0.25">
      <c r="B2243" s="75"/>
      <c r="C2243" s="75"/>
      <c r="D2243" s="75"/>
      <c r="E2243" s="57"/>
      <c r="F2243" s="57"/>
      <c r="G2243" s="57"/>
      <c r="H2243" s="57"/>
      <c r="I2243" s="57"/>
      <c r="J2243" s="57"/>
      <c r="K2243" s="57"/>
      <c r="L2243" s="57"/>
    </row>
    <row r="2244" spans="2:12" ht="18.95" customHeight="1" x14ac:dyDescent="0.25">
      <c r="B2244" s="75"/>
      <c r="C2244" s="75"/>
      <c r="D2244" s="75"/>
      <c r="E2244" s="57"/>
      <c r="F2244" s="57"/>
      <c r="G2244" s="57"/>
      <c r="H2244" s="57"/>
      <c r="I2244" s="57"/>
      <c r="J2244" s="57"/>
      <c r="K2244" s="57"/>
      <c r="L2244" s="57"/>
    </row>
    <row r="2245" spans="2:12" ht="18.95" customHeight="1" x14ac:dyDescent="0.25">
      <c r="B2245" s="75"/>
      <c r="C2245" s="75"/>
      <c r="D2245" s="75"/>
      <c r="E2245" s="57"/>
      <c r="F2245" s="57"/>
      <c r="G2245" s="57"/>
      <c r="H2245" s="57"/>
      <c r="I2245" s="57"/>
      <c r="J2245" s="57"/>
      <c r="K2245" s="57"/>
      <c r="L2245" s="57"/>
    </row>
    <row r="2246" spans="2:12" ht="18.95" customHeight="1" x14ac:dyDescent="0.25">
      <c r="B2246" s="75"/>
      <c r="C2246" s="75"/>
      <c r="D2246" s="75"/>
      <c r="E2246" s="57"/>
      <c r="F2246" s="57"/>
      <c r="G2246" s="57"/>
      <c r="H2246" s="57"/>
      <c r="I2246" s="57"/>
      <c r="J2246" s="57"/>
      <c r="K2246" s="57"/>
      <c r="L2246" s="57"/>
    </row>
    <row r="2247" spans="2:12" ht="18.95" customHeight="1" x14ac:dyDescent="0.25">
      <c r="B2247" s="75"/>
      <c r="C2247" s="75"/>
      <c r="D2247" s="75"/>
      <c r="E2247" s="57"/>
      <c r="F2247" s="57"/>
      <c r="G2247" s="57"/>
      <c r="H2247" s="57"/>
      <c r="I2247" s="57"/>
      <c r="J2247" s="57"/>
      <c r="K2247" s="57"/>
      <c r="L2247" s="57"/>
    </row>
    <row r="2248" spans="2:12" ht="18.95" customHeight="1" x14ac:dyDescent="0.25">
      <c r="B2248" s="75"/>
      <c r="C2248" s="75"/>
      <c r="D2248" s="75"/>
      <c r="E2248" s="57"/>
      <c r="F2248" s="57"/>
      <c r="G2248" s="57"/>
      <c r="H2248" s="57"/>
      <c r="I2248" s="57"/>
      <c r="J2248" s="57"/>
      <c r="K2248" s="57"/>
      <c r="L2248" s="57"/>
    </row>
    <row r="2249" spans="2:12" ht="18.95" customHeight="1" x14ac:dyDescent="0.25">
      <c r="B2249" s="75"/>
      <c r="C2249" s="75"/>
      <c r="D2249" s="75"/>
      <c r="E2249" s="57"/>
      <c r="F2249" s="57"/>
      <c r="G2249" s="57"/>
      <c r="H2249" s="57"/>
      <c r="I2249" s="57"/>
      <c r="J2249" s="57"/>
      <c r="K2249" s="57"/>
      <c r="L2249" s="57"/>
    </row>
    <row r="2250" spans="2:12" ht="18.95" customHeight="1" x14ac:dyDescent="0.25">
      <c r="B2250" s="75"/>
      <c r="C2250" s="75"/>
      <c r="D2250" s="75"/>
      <c r="E2250" s="57"/>
      <c r="F2250" s="57"/>
      <c r="G2250" s="57"/>
      <c r="H2250" s="57"/>
      <c r="I2250" s="57"/>
      <c r="J2250" s="57"/>
      <c r="K2250" s="57"/>
      <c r="L2250" s="57"/>
    </row>
    <row r="2251" spans="2:12" ht="18.95" customHeight="1" x14ac:dyDescent="0.25">
      <c r="B2251" s="75"/>
      <c r="C2251" s="75"/>
      <c r="D2251" s="75"/>
      <c r="E2251" s="57"/>
      <c r="F2251" s="57"/>
      <c r="G2251" s="57"/>
      <c r="H2251" s="57"/>
      <c r="I2251" s="57"/>
      <c r="J2251" s="57"/>
      <c r="K2251" s="57"/>
      <c r="L2251" s="57"/>
    </row>
    <row r="2252" spans="2:12" ht="18.95" customHeight="1" x14ac:dyDescent="0.25">
      <c r="B2252" s="75"/>
      <c r="C2252" s="75"/>
      <c r="D2252" s="75"/>
      <c r="E2252" s="57"/>
      <c r="F2252" s="57"/>
      <c r="G2252" s="57"/>
      <c r="H2252" s="57"/>
      <c r="I2252" s="57"/>
      <c r="J2252" s="57"/>
      <c r="K2252" s="57"/>
      <c r="L2252" s="57"/>
    </row>
    <row r="2253" spans="2:12" ht="18.95" customHeight="1" x14ac:dyDescent="0.25">
      <c r="B2253" s="75"/>
      <c r="C2253" s="75"/>
      <c r="D2253" s="75"/>
      <c r="E2253" s="57"/>
      <c r="F2253" s="57"/>
      <c r="G2253" s="57"/>
      <c r="H2253" s="57"/>
      <c r="I2253" s="57"/>
      <c r="J2253" s="57"/>
      <c r="K2253" s="57"/>
      <c r="L2253" s="57"/>
    </row>
    <row r="2254" spans="2:12" ht="18.95" customHeight="1" x14ac:dyDescent="0.25">
      <c r="B2254" s="75"/>
      <c r="C2254" s="75"/>
      <c r="D2254" s="75"/>
      <c r="E2254" s="57"/>
      <c r="F2254" s="57"/>
      <c r="G2254" s="57"/>
      <c r="H2254" s="57"/>
      <c r="I2254" s="57"/>
      <c r="J2254" s="57"/>
      <c r="K2254" s="57"/>
      <c r="L2254" s="57"/>
    </row>
    <row r="2255" spans="2:12" ht="18.95" customHeight="1" x14ac:dyDescent="0.25">
      <c r="B2255" s="75"/>
      <c r="C2255" s="75"/>
      <c r="D2255" s="75"/>
      <c r="E2255" s="57"/>
      <c r="F2255" s="57"/>
      <c r="G2255" s="57"/>
      <c r="H2255" s="57"/>
      <c r="I2255" s="57"/>
      <c r="J2255" s="57"/>
      <c r="K2255" s="57"/>
      <c r="L2255" s="57"/>
    </row>
    <row r="2256" spans="2:12" ht="18.95" customHeight="1" x14ac:dyDescent="0.25">
      <c r="B2256" s="75"/>
      <c r="C2256" s="75"/>
      <c r="D2256" s="75"/>
      <c r="E2256" s="57"/>
      <c r="F2256" s="57"/>
      <c r="G2256" s="57"/>
      <c r="H2256" s="57"/>
      <c r="I2256" s="57"/>
      <c r="J2256" s="57"/>
      <c r="K2256" s="57"/>
      <c r="L2256" s="57"/>
    </row>
    <row r="2257" spans="2:12" ht="18.95" customHeight="1" x14ac:dyDescent="0.25">
      <c r="B2257" s="75"/>
      <c r="C2257" s="75"/>
      <c r="D2257" s="75"/>
      <c r="E2257" s="57"/>
      <c r="F2257" s="57"/>
      <c r="G2257" s="57"/>
      <c r="H2257" s="57"/>
      <c r="I2257" s="57"/>
      <c r="J2257" s="57"/>
      <c r="K2257" s="57"/>
      <c r="L2257" s="57"/>
    </row>
    <row r="2258" spans="2:12" ht="18.95" customHeight="1" x14ac:dyDescent="0.25">
      <c r="B2258" s="75"/>
      <c r="C2258" s="75"/>
      <c r="D2258" s="75"/>
      <c r="E2258" s="57"/>
      <c r="F2258" s="57"/>
      <c r="G2258" s="57"/>
      <c r="H2258" s="57"/>
      <c r="I2258" s="57"/>
      <c r="J2258" s="57"/>
      <c r="K2258" s="57"/>
      <c r="L2258" s="57"/>
    </row>
    <row r="2259" spans="2:12" ht="18.95" customHeight="1" x14ac:dyDescent="0.25">
      <c r="B2259" s="75"/>
      <c r="C2259" s="75"/>
      <c r="D2259" s="75"/>
      <c r="E2259" s="57"/>
      <c r="F2259" s="57"/>
      <c r="G2259" s="57"/>
      <c r="H2259" s="57"/>
      <c r="I2259" s="57"/>
      <c r="J2259" s="57"/>
      <c r="K2259" s="57"/>
      <c r="L2259" s="57"/>
    </row>
    <row r="2260" spans="2:12" ht="18.95" customHeight="1" x14ac:dyDescent="0.25">
      <c r="B2260" s="75"/>
      <c r="C2260" s="75"/>
      <c r="D2260" s="75"/>
      <c r="E2260" s="57"/>
      <c r="F2260" s="57"/>
      <c r="G2260" s="57"/>
      <c r="H2260" s="57"/>
      <c r="I2260" s="57"/>
      <c r="J2260" s="57"/>
      <c r="K2260" s="57"/>
      <c r="L2260" s="57"/>
    </row>
    <row r="2261" spans="2:12" ht="18.95" customHeight="1" x14ac:dyDescent="0.25">
      <c r="B2261" s="75"/>
      <c r="C2261" s="75"/>
      <c r="D2261" s="75"/>
      <c r="E2261" s="57"/>
      <c r="F2261" s="57"/>
      <c r="G2261" s="57"/>
      <c r="H2261" s="57"/>
      <c r="I2261" s="57"/>
      <c r="J2261" s="57"/>
      <c r="K2261" s="57"/>
      <c r="L2261" s="57"/>
    </row>
    <row r="2262" spans="2:12" ht="18.95" customHeight="1" x14ac:dyDescent="0.25">
      <c r="B2262" s="75"/>
      <c r="C2262" s="75"/>
      <c r="D2262" s="75"/>
      <c r="E2262" s="57"/>
      <c r="F2262" s="57"/>
      <c r="G2262" s="57"/>
      <c r="H2262" s="57"/>
      <c r="I2262" s="57"/>
      <c r="J2262" s="57"/>
      <c r="K2262" s="57"/>
      <c r="L2262" s="57"/>
    </row>
    <row r="2263" spans="2:12" ht="18.95" customHeight="1" x14ac:dyDescent="0.25">
      <c r="B2263" s="75"/>
      <c r="C2263" s="75"/>
      <c r="D2263" s="75"/>
      <c r="E2263" s="57"/>
      <c r="F2263" s="57"/>
      <c r="G2263" s="57"/>
      <c r="H2263" s="57"/>
      <c r="I2263" s="57"/>
      <c r="J2263" s="57"/>
      <c r="K2263" s="57"/>
      <c r="L2263" s="57"/>
    </row>
    <row r="2264" spans="2:12" ht="18.95" customHeight="1" x14ac:dyDescent="0.25">
      <c r="B2264" s="75"/>
      <c r="C2264" s="75"/>
      <c r="D2264" s="75"/>
      <c r="E2264" s="57"/>
      <c r="F2264" s="57"/>
      <c r="G2264" s="57"/>
      <c r="H2264" s="57"/>
      <c r="I2264" s="57"/>
      <c r="J2264" s="57"/>
      <c r="K2264" s="57"/>
      <c r="L2264" s="57"/>
    </row>
    <row r="2265" spans="2:12" ht="18.95" customHeight="1" x14ac:dyDescent="0.25">
      <c r="B2265" s="75"/>
      <c r="C2265" s="75"/>
      <c r="D2265" s="75"/>
      <c r="E2265" s="57"/>
      <c r="F2265" s="57"/>
      <c r="G2265" s="57"/>
      <c r="H2265" s="57"/>
      <c r="I2265" s="57"/>
      <c r="J2265" s="57"/>
      <c r="K2265" s="57"/>
      <c r="L2265" s="57"/>
    </row>
    <row r="2266" spans="2:12" ht="18.95" customHeight="1" x14ac:dyDescent="0.25">
      <c r="B2266" s="75"/>
      <c r="C2266" s="75"/>
      <c r="D2266" s="75"/>
      <c r="E2266" s="57"/>
      <c r="F2266" s="57"/>
      <c r="G2266" s="57"/>
      <c r="H2266" s="57"/>
      <c r="I2266" s="57"/>
      <c r="J2266" s="57"/>
      <c r="K2266" s="57"/>
      <c r="L2266" s="57"/>
    </row>
    <row r="2267" spans="2:12" ht="18.95" customHeight="1" x14ac:dyDescent="0.25">
      <c r="B2267" s="75"/>
      <c r="C2267" s="75"/>
      <c r="D2267" s="75"/>
      <c r="E2267" s="57"/>
      <c r="F2267" s="57"/>
      <c r="G2267" s="57"/>
      <c r="H2267" s="57"/>
      <c r="I2267" s="57"/>
      <c r="J2267" s="57"/>
      <c r="K2267" s="57"/>
      <c r="L2267" s="57"/>
    </row>
    <row r="2268" spans="2:12" ht="18.95" customHeight="1" x14ac:dyDescent="0.25">
      <c r="B2268" s="75"/>
      <c r="C2268" s="75"/>
      <c r="D2268" s="75"/>
      <c r="E2268" s="57"/>
      <c r="F2268" s="57"/>
      <c r="G2268" s="57"/>
      <c r="H2268" s="57"/>
      <c r="I2268" s="57"/>
      <c r="J2268" s="57"/>
      <c r="K2268" s="57"/>
      <c r="L2268" s="57"/>
    </row>
    <row r="2269" spans="2:12" ht="18.95" customHeight="1" x14ac:dyDescent="0.25">
      <c r="B2269" s="75"/>
      <c r="C2269" s="75"/>
      <c r="D2269" s="75"/>
      <c r="E2269" s="57"/>
      <c r="F2269" s="57"/>
      <c r="G2269" s="57"/>
      <c r="H2269" s="57"/>
      <c r="I2269" s="57"/>
      <c r="J2269" s="57"/>
      <c r="K2269" s="57"/>
      <c r="L2269" s="57"/>
    </row>
    <row r="2270" spans="2:12" ht="18.95" customHeight="1" x14ac:dyDescent="0.25">
      <c r="B2270" s="75"/>
      <c r="C2270" s="75"/>
      <c r="D2270" s="75"/>
      <c r="E2270" s="57"/>
      <c r="F2270" s="57"/>
      <c r="G2270" s="57"/>
      <c r="H2270" s="57"/>
      <c r="I2270" s="57"/>
      <c r="J2270" s="57"/>
      <c r="K2270" s="57"/>
      <c r="L2270" s="57"/>
    </row>
    <row r="2271" spans="2:12" ht="18.95" customHeight="1" x14ac:dyDescent="0.25">
      <c r="B2271" s="75"/>
      <c r="C2271" s="75"/>
      <c r="D2271" s="75"/>
      <c r="E2271" s="57"/>
      <c r="F2271" s="57"/>
      <c r="G2271" s="57"/>
      <c r="H2271" s="57"/>
      <c r="I2271" s="57"/>
      <c r="J2271" s="57"/>
      <c r="K2271" s="57"/>
      <c r="L2271" s="57"/>
    </row>
    <row r="2272" spans="2:12" ht="18.95" customHeight="1" x14ac:dyDescent="0.25">
      <c r="B2272" s="75"/>
      <c r="C2272" s="75"/>
      <c r="D2272" s="75"/>
      <c r="E2272" s="57"/>
      <c r="F2272" s="57"/>
      <c r="G2272" s="57"/>
      <c r="H2272" s="57"/>
      <c r="I2272" s="57"/>
      <c r="J2272" s="57"/>
      <c r="K2272" s="57"/>
      <c r="L2272" s="57"/>
    </row>
    <row r="2273" spans="2:12" ht="18.95" customHeight="1" x14ac:dyDescent="0.25">
      <c r="B2273" s="75"/>
      <c r="C2273" s="75"/>
      <c r="D2273" s="75"/>
      <c r="E2273" s="57"/>
      <c r="F2273" s="57"/>
      <c r="G2273" s="57"/>
      <c r="H2273" s="57"/>
      <c r="I2273" s="57"/>
      <c r="J2273" s="57"/>
      <c r="K2273" s="57"/>
      <c r="L2273" s="57"/>
    </row>
    <row r="2274" spans="2:12" ht="18.95" customHeight="1" x14ac:dyDescent="0.25">
      <c r="B2274" s="75"/>
      <c r="C2274" s="75"/>
      <c r="D2274" s="75"/>
      <c r="E2274" s="57"/>
      <c r="F2274" s="57"/>
      <c r="G2274" s="57"/>
      <c r="H2274" s="57"/>
      <c r="I2274" s="57"/>
      <c r="J2274" s="57"/>
      <c r="K2274" s="57"/>
      <c r="L2274" s="57"/>
    </row>
    <row r="2275" spans="2:12" ht="18.95" customHeight="1" x14ac:dyDescent="0.25">
      <c r="B2275" s="75"/>
      <c r="C2275" s="75"/>
      <c r="D2275" s="75"/>
      <c r="E2275" s="57"/>
      <c r="F2275" s="57"/>
      <c r="G2275" s="57"/>
      <c r="H2275" s="57"/>
      <c r="I2275" s="57"/>
      <c r="J2275" s="57"/>
      <c r="K2275" s="57"/>
      <c r="L2275" s="57"/>
    </row>
    <row r="2276" spans="2:12" ht="18.95" customHeight="1" x14ac:dyDescent="0.25">
      <c r="B2276" s="75"/>
      <c r="C2276" s="75"/>
      <c r="D2276" s="75"/>
      <c r="E2276" s="57"/>
      <c r="F2276" s="57"/>
      <c r="G2276" s="57"/>
      <c r="H2276" s="57"/>
      <c r="I2276" s="57"/>
      <c r="J2276" s="57"/>
      <c r="K2276" s="57"/>
      <c r="L2276" s="57"/>
    </row>
    <row r="2277" spans="2:12" ht="18.95" customHeight="1" x14ac:dyDescent="0.25">
      <c r="B2277" s="75"/>
      <c r="C2277" s="75"/>
      <c r="D2277" s="75"/>
      <c r="E2277" s="57"/>
      <c r="F2277" s="57"/>
      <c r="G2277" s="57"/>
      <c r="H2277" s="57"/>
      <c r="I2277" s="57"/>
      <c r="J2277" s="57"/>
      <c r="K2277" s="57"/>
      <c r="L2277" s="57"/>
    </row>
    <row r="2278" spans="2:12" ht="18.95" customHeight="1" x14ac:dyDescent="0.25">
      <c r="B2278" s="75"/>
      <c r="C2278" s="75"/>
      <c r="D2278" s="75"/>
      <c r="E2278" s="57"/>
      <c r="F2278" s="57"/>
      <c r="G2278" s="57"/>
      <c r="H2278" s="57"/>
      <c r="I2278" s="57"/>
      <c r="J2278" s="57"/>
      <c r="K2278" s="57"/>
      <c r="L2278" s="57"/>
    </row>
    <row r="2279" spans="2:12" ht="18.95" customHeight="1" x14ac:dyDescent="0.25">
      <c r="B2279" s="75"/>
      <c r="C2279" s="75"/>
      <c r="D2279" s="75"/>
      <c r="E2279" s="57"/>
      <c r="F2279" s="57"/>
      <c r="G2279" s="57"/>
      <c r="H2279" s="57"/>
      <c r="I2279" s="57"/>
      <c r="J2279" s="57"/>
      <c r="K2279" s="57"/>
      <c r="L2279" s="57"/>
    </row>
    <row r="2280" spans="2:12" ht="18.95" customHeight="1" x14ac:dyDescent="0.25">
      <c r="B2280" s="75"/>
      <c r="C2280" s="75"/>
      <c r="D2280" s="75"/>
      <c r="E2280" s="57"/>
      <c r="F2280" s="57"/>
      <c r="G2280" s="57"/>
      <c r="H2280" s="57"/>
      <c r="I2280" s="57"/>
      <c r="J2280" s="57"/>
      <c r="K2280" s="57"/>
      <c r="L2280" s="57"/>
    </row>
    <row r="2281" spans="2:12" ht="18.95" customHeight="1" x14ac:dyDescent="0.25">
      <c r="B2281" s="75"/>
      <c r="C2281" s="75"/>
      <c r="D2281" s="75"/>
      <c r="E2281" s="57"/>
      <c r="F2281" s="57"/>
      <c r="G2281" s="57"/>
      <c r="H2281" s="57"/>
      <c r="I2281" s="57"/>
      <c r="J2281" s="57"/>
      <c r="K2281" s="57"/>
      <c r="L2281" s="57"/>
    </row>
    <row r="2282" spans="2:12" ht="18.95" customHeight="1" x14ac:dyDescent="0.25">
      <c r="B2282" s="75"/>
      <c r="C2282" s="75"/>
      <c r="D2282" s="75"/>
      <c r="E2282" s="57"/>
      <c r="F2282" s="57"/>
      <c r="G2282" s="57"/>
      <c r="H2282" s="57"/>
      <c r="I2282" s="57"/>
      <c r="J2282" s="57"/>
      <c r="K2282" s="57"/>
      <c r="L2282" s="57"/>
    </row>
    <row r="2283" spans="2:12" ht="18.95" customHeight="1" x14ac:dyDescent="0.25">
      <c r="B2283" s="75"/>
      <c r="C2283" s="75"/>
      <c r="D2283" s="75"/>
      <c r="E2283" s="57"/>
      <c r="F2283" s="57"/>
      <c r="G2283" s="57"/>
      <c r="H2283" s="57"/>
      <c r="I2283" s="57"/>
      <c r="J2283" s="57"/>
      <c r="K2283" s="57"/>
      <c r="L2283" s="57"/>
    </row>
    <row r="2284" spans="2:12" ht="18.95" customHeight="1" x14ac:dyDescent="0.25">
      <c r="B2284" s="75"/>
      <c r="C2284" s="75"/>
      <c r="D2284" s="75"/>
      <c r="E2284" s="57"/>
      <c r="F2284" s="57"/>
      <c r="G2284" s="57"/>
      <c r="H2284" s="57"/>
      <c r="I2284" s="57"/>
      <c r="J2284" s="57"/>
      <c r="K2284" s="57"/>
      <c r="L2284" s="57"/>
    </row>
    <row r="2285" spans="2:12" ht="18.95" customHeight="1" x14ac:dyDescent="0.25">
      <c r="B2285" s="75"/>
      <c r="C2285" s="75"/>
      <c r="D2285" s="75"/>
      <c r="E2285" s="57"/>
      <c r="F2285" s="57"/>
      <c r="G2285" s="57"/>
      <c r="H2285" s="57"/>
      <c r="I2285" s="57"/>
      <c r="J2285" s="57"/>
      <c r="K2285" s="57"/>
      <c r="L2285" s="57"/>
    </row>
    <row r="2286" spans="2:12" ht="18.95" customHeight="1" x14ac:dyDescent="0.25">
      <c r="B2286" s="75"/>
      <c r="C2286" s="75"/>
      <c r="D2286" s="75"/>
      <c r="E2286" s="57"/>
      <c r="F2286" s="57"/>
      <c r="G2286" s="57"/>
      <c r="H2286" s="57"/>
      <c r="I2286" s="57"/>
      <c r="J2286" s="57"/>
      <c r="K2286" s="57"/>
      <c r="L2286" s="57"/>
    </row>
    <row r="2287" spans="2:12" ht="18.95" customHeight="1" x14ac:dyDescent="0.25">
      <c r="B2287" s="75"/>
      <c r="C2287" s="75"/>
      <c r="D2287" s="75"/>
      <c r="E2287" s="57"/>
      <c r="F2287" s="57"/>
      <c r="G2287" s="57"/>
      <c r="H2287" s="57"/>
      <c r="I2287" s="57"/>
      <c r="J2287" s="57"/>
      <c r="K2287" s="57"/>
      <c r="L2287" s="57"/>
    </row>
    <row r="2288" spans="2:12" ht="18.95" customHeight="1" x14ac:dyDescent="0.25">
      <c r="B2288" s="75"/>
      <c r="C2288" s="75"/>
      <c r="D2288" s="75"/>
      <c r="E2288" s="57"/>
      <c r="F2288" s="57"/>
      <c r="G2288" s="57"/>
      <c r="H2288" s="57"/>
      <c r="I2288" s="57"/>
      <c r="J2288" s="57"/>
      <c r="K2288" s="57"/>
      <c r="L2288" s="57"/>
    </row>
    <row r="2289" spans="2:12" ht="18.95" customHeight="1" x14ac:dyDescent="0.25">
      <c r="B2289" s="75"/>
      <c r="C2289" s="75"/>
      <c r="D2289" s="75"/>
      <c r="E2289" s="57"/>
      <c r="F2289" s="57"/>
      <c r="G2289" s="57"/>
      <c r="H2289" s="57"/>
      <c r="I2289" s="57"/>
      <c r="J2289" s="57"/>
      <c r="K2289" s="57"/>
      <c r="L2289" s="57"/>
    </row>
    <row r="2290" spans="2:12" ht="18.95" customHeight="1" x14ac:dyDescent="0.25">
      <c r="B2290" s="75"/>
      <c r="C2290" s="75"/>
      <c r="D2290" s="75"/>
      <c r="E2290" s="57"/>
      <c r="F2290" s="57"/>
      <c r="G2290" s="57"/>
      <c r="H2290" s="57"/>
      <c r="I2290" s="57"/>
      <c r="J2290" s="57"/>
      <c r="K2290" s="57"/>
      <c r="L2290" s="57"/>
    </row>
    <row r="2291" spans="2:12" ht="18.95" customHeight="1" x14ac:dyDescent="0.25">
      <c r="B2291" s="75"/>
      <c r="C2291" s="75"/>
      <c r="D2291" s="75"/>
      <c r="E2291" s="57"/>
      <c r="F2291" s="57"/>
      <c r="G2291" s="57"/>
      <c r="H2291" s="57"/>
      <c r="I2291" s="57"/>
      <c r="J2291" s="57"/>
      <c r="K2291" s="57"/>
      <c r="L2291" s="57"/>
    </row>
    <row r="2292" spans="2:12" ht="18.95" customHeight="1" x14ac:dyDescent="0.25">
      <c r="B2292" s="75"/>
      <c r="C2292" s="75"/>
      <c r="D2292" s="75"/>
      <c r="E2292" s="57"/>
      <c r="F2292" s="57"/>
      <c r="G2292" s="57"/>
      <c r="H2292" s="57"/>
      <c r="I2292" s="57"/>
      <c r="J2292" s="57"/>
      <c r="K2292" s="57"/>
      <c r="L2292" s="57"/>
    </row>
    <row r="2293" spans="2:12" ht="18.95" customHeight="1" x14ac:dyDescent="0.25">
      <c r="B2293" s="75"/>
      <c r="C2293" s="75"/>
      <c r="D2293" s="75"/>
      <c r="E2293" s="57"/>
      <c r="F2293" s="57"/>
      <c r="G2293" s="57"/>
      <c r="H2293" s="57"/>
      <c r="I2293" s="57"/>
      <c r="J2293" s="57"/>
      <c r="K2293" s="57"/>
      <c r="L2293" s="57"/>
    </row>
    <row r="2294" spans="2:12" ht="18.95" customHeight="1" x14ac:dyDescent="0.25">
      <c r="B2294" s="75"/>
      <c r="C2294" s="75"/>
      <c r="D2294" s="75"/>
      <c r="E2294" s="57"/>
      <c r="F2294" s="57"/>
      <c r="G2294" s="57"/>
      <c r="H2294" s="57"/>
      <c r="I2294" s="57"/>
      <c r="J2294" s="57"/>
      <c r="K2294" s="57"/>
      <c r="L2294" s="57"/>
    </row>
    <row r="2295" spans="2:12" ht="18.95" customHeight="1" x14ac:dyDescent="0.25">
      <c r="B2295" s="75"/>
      <c r="C2295" s="75"/>
      <c r="D2295" s="75"/>
      <c r="E2295" s="57"/>
      <c r="F2295" s="57"/>
      <c r="G2295" s="57"/>
      <c r="H2295" s="57"/>
      <c r="I2295" s="57"/>
      <c r="J2295" s="57"/>
      <c r="K2295" s="57"/>
      <c r="L2295" s="57"/>
    </row>
    <row r="2296" spans="2:12" ht="18.95" customHeight="1" x14ac:dyDescent="0.25">
      <c r="B2296" s="75"/>
      <c r="C2296" s="75"/>
      <c r="D2296" s="75"/>
      <c r="E2296" s="57"/>
      <c r="F2296" s="57"/>
      <c r="G2296" s="57"/>
      <c r="H2296" s="57"/>
      <c r="I2296" s="57"/>
      <c r="J2296" s="57"/>
      <c r="K2296" s="57"/>
      <c r="L2296" s="57"/>
    </row>
    <row r="2297" spans="2:12" ht="18.95" customHeight="1" x14ac:dyDescent="0.25">
      <c r="B2297" s="75"/>
      <c r="C2297" s="75"/>
      <c r="D2297" s="75"/>
      <c r="E2297" s="57"/>
      <c r="F2297" s="57"/>
      <c r="G2297" s="57"/>
      <c r="H2297" s="57"/>
      <c r="I2297" s="57"/>
      <c r="J2297" s="57"/>
      <c r="K2297" s="57"/>
      <c r="L2297" s="57"/>
    </row>
    <row r="2298" spans="2:12" ht="18.95" customHeight="1" x14ac:dyDescent="0.25">
      <c r="B2298" s="75"/>
      <c r="C2298" s="75"/>
      <c r="D2298" s="75"/>
      <c r="E2298" s="57"/>
      <c r="F2298" s="57"/>
      <c r="G2298" s="57"/>
      <c r="H2298" s="57"/>
      <c r="I2298" s="57"/>
      <c r="J2298" s="57"/>
      <c r="K2298" s="57"/>
      <c r="L2298" s="57"/>
    </row>
    <row r="2299" spans="2:12" ht="18.95" customHeight="1" x14ac:dyDescent="0.25">
      <c r="B2299" s="75"/>
      <c r="C2299" s="75"/>
      <c r="D2299" s="75"/>
      <c r="E2299" s="57"/>
      <c r="F2299" s="57"/>
      <c r="G2299" s="57"/>
      <c r="H2299" s="57"/>
      <c r="I2299" s="57"/>
      <c r="J2299" s="57"/>
      <c r="K2299" s="57"/>
      <c r="L2299" s="57"/>
    </row>
    <row r="2300" spans="2:12" ht="18.95" customHeight="1" x14ac:dyDescent="0.25">
      <c r="B2300" s="75"/>
      <c r="C2300" s="75"/>
      <c r="D2300" s="75"/>
      <c r="E2300" s="57"/>
      <c r="F2300" s="57"/>
      <c r="G2300" s="57"/>
      <c r="H2300" s="57"/>
      <c r="I2300" s="57"/>
      <c r="J2300" s="57"/>
      <c r="K2300" s="57"/>
      <c r="L2300" s="57"/>
    </row>
    <row r="2301" spans="2:12" ht="18.95" customHeight="1" x14ac:dyDescent="0.25">
      <c r="B2301" s="75"/>
      <c r="C2301" s="75"/>
      <c r="D2301" s="75"/>
      <c r="E2301" s="57"/>
      <c r="F2301" s="57"/>
      <c r="G2301" s="57"/>
      <c r="H2301" s="57"/>
      <c r="I2301" s="57"/>
      <c r="J2301" s="57"/>
      <c r="K2301" s="57"/>
      <c r="L2301" s="57"/>
    </row>
    <row r="2302" spans="2:12" ht="18.95" customHeight="1" x14ac:dyDescent="0.25">
      <c r="B2302" s="75"/>
      <c r="C2302" s="75"/>
      <c r="D2302" s="75"/>
      <c r="E2302" s="57"/>
      <c r="F2302" s="57"/>
      <c r="G2302" s="57"/>
      <c r="H2302" s="57"/>
      <c r="I2302" s="57"/>
      <c r="J2302" s="57"/>
      <c r="K2302" s="57"/>
      <c r="L2302" s="57"/>
    </row>
    <row r="2303" spans="2:12" ht="18.95" customHeight="1" x14ac:dyDescent="0.25">
      <c r="B2303" s="75"/>
      <c r="C2303" s="75"/>
      <c r="D2303" s="75"/>
      <c r="E2303" s="57"/>
      <c r="F2303" s="57"/>
      <c r="G2303" s="57"/>
      <c r="H2303" s="57"/>
      <c r="I2303" s="57"/>
      <c r="J2303" s="57"/>
      <c r="K2303" s="57"/>
      <c r="L2303" s="57"/>
    </row>
    <row r="2304" spans="2:12" ht="18.95" customHeight="1" x14ac:dyDescent="0.25">
      <c r="B2304" s="75"/>
      <c r="C2304" s="75"/>
      <c r="D2304" s="75"/>
      <c r="E2304" s="57"/>
      <c r="F2304" s="57"/>
      <c r="G2304" s="57"/>
      <c r="H2304" s="57"/>
      <c r="I2304" s="57"/>
      <c r="J2304" s="57"/>
      <c r="K2304" s="57"/>
      <c r="L2304" s="57"/>
    </row>
    <row r="2305" spans="2:12" ht="18.95" customHeight="1" x14ac:dyDescent="0.25">
      <c r="B2305" s="75"/>
      <c r="C2305" s="75"/>
      <c r="D2305" s="75"/>
      <c r="E2305" s="57"/>
      <c r="F2305" s="57"/>
      <c r="G2305" s="57"/>
      <c r="H2305" s="57"/>
      <c r="I2305" s="57"/>
      <c r="J2305" s="57"/>
      <c r="K2305" s="57"/>
      <c r="L2305" s="57"/>
    </row>
    <row r="2306" spans="2:12" ht="18.95" customHeight="1" x14ac:dyDescent="0.25">
      <c r="B2306" s="75"/>
      <c r="C2306" s="75"/>
      <c r="D2306" s="75"/>
      <c r="E2306" s="57"/>
      <c r="F2306" s="57"/>
      <c r="G2306" s="57"/>
      <c r="H2306" s="57"/>
      <c r="I2306" s="57"/>
      <c r="J2306" s="57"/>
      <c r="K2306" s="57"/>
      <c r="L2306" s="57"/>
    </row>
    <row r="2307" spans="2:12" ht="18.95" customHeight="1" x14ac:dyDescent="0.25">
      <c r="B2307" s="75"/>
      <c r="C2307" s="75"/>
      <c r="D2307" s="75"/>
      <c r="E2307" s="57"/>
      <c r="F2307" s="57"/>
      <c r="G2307" s="57"/>
      <c r="H2307" s="57"/>
      <c r="I2307" s="57"/>
      <c r="J2307" s="57"/>
      <c r="K2307" s="57"/>
      <c r="L2307" s="57"/>
    </row>
    <row r="2308" spans="2:12" ht="18.95" customHeight="1" x14ac:dyDescent="0.25">
      <c r="B2308" s="75"/>
      <c r="C2308" s="75"/>
      <c r="D2308" s="75"/>
      <c r="E2308" s="57"/>
      <c r="F2308" s="57"/>
      <c r="G2308" s="57"/>
      <c r="H2308" s="57"/>
      <c r="I2308" s="57"/>
      <c r="J2308" s="57"/>
      <c r="K2308" s="57"/>
      <c r="L2308" s="57"/>
    </row>
    <row r="2309" spans="2:12" ht="18.95" customHeight="1" x14ac:dyDescent="0.25">
      <c r="B2309" s="75"/>
      <c r="C2309" s="75"/>
      <c r="D2309" s="75"/>
      <c r="E2309" s="57"/>
      <c r="F2309" s="57"/>
      <c r="G2309" s="57"/>
      <c r="H2309" s="57"/>
      <c r="I2309" s="57"/>
      <c r="J2309" s="57"/>
      <c r="K2309" s="57"/>
      <c r="L2309" s="57"/>
    </row>
    <row r="2310" spans="2:12" ht="18.95" customHeight="1" x14ac:dyDescent="0.25">
      <c r="B2310" s="75"/>
      <c r="C2310" s="75"/>
      <c r="D2310" s="75"/>
      <c r="E2310" s="57"/>
      <c r="F2310" s="57"/>
      <c r="G2310" s="57"/>
      <c r="H2310" s="57"/>
      <c r="I2310" s="57"/>
      <c r="J2310" s="57"/>
      <c r="K2310" s="57"/>
      <c r="L2310" s="57"/>
    </row>
    <row r="2311" spans="2:12" ht="18.95" customHeight="1" x14ac:dyDescent="0.25">
      <c r="B2311" s="75"/>
      <c r="C2311" s="75"/>
      <c r="D2311" s="75"/>
      <c r="E2311" s="57"/>
      <c r="F2311" s="57"/>
      <c r="G2311" s="57"/>
      <c r="H2311" s="57"/>
      <c r="I2311" s="57"/>
      <c r="J2311" s="57"/>
      <c r="K2311" s="57"/>
      <c r="L2311" s="57"/>
    </row>
    <row r="2312" spans="2:12" ht="18.95" customHeight="1" x14ac:dyDescent="0.25">
      <c r="B2312" s="75"/>
      <c r="C2312" s="75"/>
      <c r="D2312" s="75"/>
      <c r="E2312" s="57"/>
      <c r="F2312" s="57"/>
      <c r="G2312" s="57"/>
      <c r="H2312" s="57"/>
      <c r="I2312" s="57"/>
      <c r="J2312" s="57"/>
      <c r="K2312" s="57"/>
      <c r="L2312" s="57"/>
    </row>
    <row r="2313" spans="2:12" ht="18.95" customHeight="1" x14ac:dyDescent="0.25">
      <c r="B2313" s="75"/>
      <c r="C2313" s="75"/>
      <c r="D2313" s="75"/>
      <c r="E2313" s="57"/>
      <c r="F2313" s="57"/>
      <c r="G2313" s="57"/>
      <c r="H2313" s="57"/>
      <c r="I2313" s="57"/>
      <c r="J2313" s="57"/>
      <c r="K2313" s="57"/>
      <c r="L2313" s="57"/>
    </row>
    <row r="2314" spans="2:12" ht="18.95" customHeight="1" x14ac:dyDescent="0.25">
      <c r="B2314" s="75"/>
      <c r="C2314" s="75"/>
      <c r="D2314" s="75"/>
      <c r="E2314" s="57"/>
      <c r="F2314" s="57"/>
      <c r="G2314" s="57"/>
      <c r="H2314" s="57"/>
      <c r="I2314" s="57"/>
      <c r="J2314" s="57"/>
      <c r="K2314" s="57"/>
      <c r="L2314" s="57"/>
    </row>
    <row r="2315" spans="2:12" ht="18.95" customHeight="1" x14ac:dyDescent="0.25">
      <c r="B2315" s="75"/>
      <c r="C2315" s="75"/>
      <c r="D2315" s="75"/>
      <c r="E2315" s="57"/>
      <c r="F2315" s="57"/>
      <c r="G2315" s="57"/>
      <c r="H2315" s="57"/>
      <c r="I2315" s="57"/>
      <c r="J2315" s="57"/>
      <c r="K2315" s="57"/>
      <c r="L2315" s="57"/>
    </row>
    <row r="2316" spans="2:12" ht="18.95" customHeight="1" x14ac:dyDescent="0.25">
      <c r="B2316" s="75"/>
      <c r="C2316" s="75"/>
      <c r="D2316" s="75"/>
      <c r="E2316" s="57"/>
      <c r="F2316" s="57"/>
      <c r="G2316" s="57"/>
      <c r="H2316" s="57"/>
      <c r="I2316" s="57"/>
      <c r="J2316" s="57"/>
      <c r="K2316" s="57"/>
      <c r="L2316" s="57"/>
    </row>
    <row r="2317" spans="2:12" ht="18.95" customHeight="1" x14ac:dyDescent="0.25">
      <c r="B2317" s="75"/>
      <c r="C2317" s="75"/>
      <c r="D2317" s="75"/>
      <c r="E2317" s="57"/>
      <c r="F2317" s="57"/>
      <c r="G2317" s="57"/>
      <c r="H2317" s="57"/>
      <c r="I2317" s="57"/>
      <c r="J2317" s="57"/>
      <c r="K2317" s="57"/>
      <c r="L2317" s="57"/>
    </row>
    <row r="2318" spans="2:12" ht="18.95" customHeight="1" x14ac:dyDescent="0.25">
      <c r="B2318" s="75"/>
      <c r="C2318" s="75"/>
      <c r="D2318" s="75"/>
      <c r="E2318" s="57"/>
      <c r="F2318" s="57"/>
      <c r="G2318" s="57"/>
      <c r="H2318" s="57"/>
      <c r="I2318" s="57"/>
      <c r="J2318" s="57"/>
      <c r="K2318" s="57"/>
      <c r="L2318" s="57"/>
    </row>
    <row r="2319" spans="2:12" ht="18.95" customHeight="1" x14ac:dyDescent="0.25">
      <c r="B2319" s="75"/>
      <c r="C2319" s="75"/>
      <c r="D2319" s="75"/>
      <c r="E2319" s="57"/>
      <c r="F2319" s="57"/>
      <c r="G2319" s="57"/>
      <c r="H2319" s="57"/>
      <c r="I2319" s="57"/>
      <c r="J2319" s="57"/>
      <c r="K2319" s="57"/>
      <c r="L2319" s="57"/>
    </row>
    <row r="2320" spans="2:12" ht="18.95" customHeight="1" x14ac:dyDescent="0.25">
      <c r="B2320" s="75"/>
      <c r="C2320" s="75"/>
      <c r="D2320" s="75"/>
      <c r="E2320" s="57"/>
      <c r="F2320" s="57"/>
      <c r="G2320" s="57"/>
      <c r="H2320" s="57"/>
      <c r="I2320" s="57"/>
      <c r="J2320" s="57"/>
      <c r="K2320" s="57"/>
      <c r="L2320" s="57"/>
    </row>
    <row r="2321" spans="2:12" ht="18.95" customHeight="1" x14ac:dyDescent="0.25">
      <c r="B2321" s="75"/>
      <c r="C2321" s="75"/>
      <c r="D2321" s="75"/>
      <c r="E2321" s="57"/>
      <c r="F2321" s="57"/>
      <c r="G2321" s="57"/>
      <c r="H2321" s="57"/>
      <c r="I2321" s="57"/>
      <c r="J2321" s="57"/>
      <c r="K2321" s="57"/>
      <c r="L2321" s="57"/>
    </row>
    <row r="2322" spans="2:12" ht="18.95" customHeight="1" x14ac:dyDescent="0.25">
      <c r="B2322" s="75"/>
      <c r="C2322" s="75"/>
      <c r="D2322" s="75"/>
      <c r="E2322" s="57"/>
      <c r="F2322" s="57"/>
      <c r="G2322" s="57"/>
      <c r="H2322" s="57"/>
      <c r="I2322" s="57"/>
      <c r="J2322" s="57"/>
      <c r="K2322" s="57"/>
      <c r="L2322" s="57"/>
    </row>
    <row r="2323" spans="2:12" ht="18.95" customHeight="1" x14ac:dyDescent="0.25">
      <c r="B2323" s="75"/>
      <c r="C2323" s="75"/>
      <c r="D2323" s="75"/>
      <c r="E2323" s="57"/>
      <c r="F2323" s="57"/>
      <c r="G2323" s="57"/>
      <c r="H2323" s="57"/>
      <c r="I2323" s="57"/>
      <c r="J2323" s="57"/>
      <c r="K2323" s="57"/>
      <c r="L2323" s="57"/>
    </row>
    <row r="2324" spans="2:12" ht="18.95" customHeight="1" x14ac:dyDescent="0.25">
      <c r="B2324" s="75"/>
      <c r="C2324" s="75"/>
      <c r="D2324" s="75"/>
      <c r="E2324" s="57"/>
      <c r="F2324" s="57"/>
      <c r="G2324" s="57"/>
      <c r="H2324" s="57"/>
      <c r="I2324" s="57"/>
      <c r="J2324" s="57"/>
      <c r="K2324" s="57"/>
      <c r="L2324" s="57"/>
    </row>
    <row r="2325" spans="2:12" ht="18.95" customHeight="1" x14ac:dyDescent="0.25">
      <c r="B2325" s="75"/>
      <c r="C2325" s="75"/>
      <c r="D2325" s="75"/>
      <c r="E2325" s="57"/>
      <c r="F2325" s="57"/>
      <c r="G2325" s="57"/>
      <c r="H2325" s="57"/>
      <c r="I2325" s="57"/>
      <c r="J2325" s="57"/>
      <c r="K2325" s="57"/>
      <c r="L2325" s="57"/>
    </row>
    <row r="2326" spans="2:12" ht="18.95" customHeight="1" x14ac:dyDescent="0.25">
      <c r="B2326" s="75"/>
      <c r="C2326" s="75"/>
      <c r="D2326" s="75"/>
      <c r="E2326" s="57"/>
      <c r="F2326" s="57"/>
      <c r="G2326" s="57"/>
      <c r="H2326" s="57"/>
      <c r="I2326" s="57"/>
      <c r="J2326" s="57"/>
      <c r="K2326" s="57"/>
      <c r="L2326" s="57"/>
    </row>
    <row r="2327" spans="2:12" ht="18.95" customHeight="1" x14ac:dyDescent="0.25">
      <c r="B2327" s="75"/>
      <c r="C2327" s="75"/>
      <c r="D2327" s="75"/>
      <c r="E2327" s="57"/>
      <c r="F2327" s="57"/>
      <c r="G2327" s="57"/>
      <c r="H2327" s="57"/>
      <c r="I2327" s="57"/>
      <c r="J2327" s="57"/>
      <c r="K2327" s="57"/>
      <c r="L2327" s="57"/>
    </row>
    <row r="2328" spans="2:12" ht="18.95" customHeight="1" x14ac:dyDescent="0.25">
      <c r="B2328" s="75"/>
      <c r="C2328" s="75"/>
      <c r="D2328" s="75"/>
      <c r="E2328" s="57"/>
      <c r="F2328" s="57"/>
      <c r="G2328" s="57"/>
      <c r="H2328" s="57"/>
      <c r="I2328" s="57"/>
      <c r="J2328" s="57"/>
      <c r="K2328" s="57"/>
      <c r="L2328" s="57"/>
    </row>
    <row r="2329" spans="2:12" ht="18.95" customHeight="1" x14ac:dyDescent="0.25">
      <c r="B2329" s="75"/>
      <c r="C2329" s="75"/>
      <c r="D2329" s="75"/>
      <c r="E2329" s="57"/>
      <c r="F2329" s="57"/>
      <c r="G2329" s="57"/>
      <c r="H2329" s="57"/>
      <c r="I2329" s="57"/>
      <c r="J2329" s="57"/>
      <c r="K2329" s="57"/>
      <c r="L2329" s="57"/>
    </row>
    <row r="2330" spans="2:12" ht="18.95" customHeight="1" x14ac:dyDescent="0.25">
      <c r="B2330" s="75"/>
      <c r="C2330" s="75"/>
      <c r="D2330" s="75"/>
      <c r="E2330" s="57"/>
      <c r="F2330" s="57"/>
      <c r="G2330" s="57"/>
      <c r="H2330" s="57"/>
      <c r="I2330" s="57"/>
      <c r="J2330" s="57"/>
      <c r="K2330" s="57"/>
      <c r="L2330" s="57"/>
    </row>
    <row r="2331" spans="2:12" ht="18.95" customHeight="1" x14ac:dyDescent="0.25">
      <c r="B2331" s="75"/>
      <c r="C2331" s="75"/>
      <c r="D2331" s="75"/>
      <c r="E2331" s="57"/>
      <c r="F2331" s="57"/>
      <c r="G2331" s="57"/>
      <c r="H2331" s="57"/>
      <c r="I2331" s="57"/>
      <c r="J2331" s="57"/>
      <c r="K2331" s="57"/>
      <c r="L2331" s="57"/>
    </row>
    <row r="2332" spans="2:12" ht="18.95" customHeight="1" x14ac:dyDescent="0.25">
      <c r="B2332" s="75"/>
      <c r="C2332" s="75"/>
      <c r="D2332" s="75"/>
      <c r="E2332" s="57"/>
      <c r="F2332" s="57"/>
      <c r="G2332" s="57"/>
      <c r="H2332" s="57"/>
      <c r="I2332" s="57"/>
      <c r="J2332" s="57"/>
      <c r="K2332" s="57"/>
      <c r="L2332" s="57"/>
    </row>
    <row r="2333" spans="2:12" ht="18.95" customHeight="1" x14ac:dyDescent="0.25">
      <c r="B2333" s="75"/>
      <c r="C2333" s="75"/>
      <c r="D2333" s="75"/>
      <c r="E2333" s="57"/>
      <c r="F2333" s="57"/>
      <c r="G2333" s="57"/>
      <c r="H2333" s="57"/>
      <c r="I2333" s="57"/>
      <c r="J2333" s="57"/>
      <c r="K2333" s="57"/>
      <c r="L2333" s="57"/>
    </row>
    <row r="2334" spans="2:12" ht="18.95" customHeight="1" x14ac:dyDescent="0.25">
      <c r="B2334" s="75"/>
      <c r="C2334" s="75"/>
      <c r="D2334" s="75"/>
      <c r="E2334" s="57"/>
      <c r="F2334" s="57"/>
      <c r="G2334" s="57"/>
      <c r="H2334" s="57"/>
      <c r="I2334" s="57"/>
      <c r="J2334" s="57"/>
      <c r="K2334" s="57"/>
      <c r="L2334" s="57"/>
    </row>
    <row r="2335" spans="2:12" ht="18.95" customHeight="1" x14ac:dyDescent="0.25">
      <c r="B2335" s="75"/>
      <c r="C2335" s="75"/>
      <c r="D2335" s="75"/>
      <c r="E2335" s="57"/>
      <c r="F2335" s="57"/>
      <c r="G2335" s="57"/>
      <c r="H2335" s="57"/>
      <c r="I2335" s="57"/>
      <c r="J2335" s="57"/>
      <c r="K2335" s="57"/>
      <c r="L2335" s="57"/>
    </row>
    <row r="2336" spans="2:12" ht="18.95" customHeight="1" x14ac:dyDescent="0.25">
      <c r="B2336" s="75"/>
      <c r="C2336" s="75"/>
      <c r="D2336" s="75"/>
      <c r="E2336" s="57"/>
      <c r="F2336" s="57"/>
      <c r="G2336" s="57"/>
      <c r="H2336" s="57"/>
      <c r="I2336" s="57"/>
      <c r="J2336" s="57"/>
      <c r="K2336" s="57"/>
      <c r="L2336" s="57"/>
    </row>
    <row r="2337" spans="2:12" ht="18.95" customHeight="1" x14ac:dyDescent="0.25">
      <c r="B2337" s="75"/>
      <c r="C2337" s="75"/>
      <c r="D2337" s="75"/>
      <c r="E2337" s="57"/>
      <c r="F2337" s="57"/>
      <c r="G2337" s="57"/>
      <c r="H2337" s="57"/>
      <c r="I2337" s="57"/>
      <c r="J2337" s="57"/>
      <c r="K2337" s="57"/>
      <c r="L2337" s="57"/>
    </row>
    <row r="2338" spans="2:12" ht="18.95" customHeight="1" x14ac:dyDescent="0.25">
      <c r="B2338" s="75"/>
      <c r="C2338" s="75"/>
      <c r="D2338" s="75"/>
      <c r="E2338" s="57"/>
      <c r="F2338" s="57"/>
      <c r="G2338" s="57"/>
      <c r="H2338" s="57"/>
      <c r="I2338" s="57"/>
      <c r="J2338" s="57"/>
      <c r="K2338" s="57"/>
      <c r="L2338" s="57"/>
    </row>
    <row r="2339" spans="2:12" ht="18.95" customHeight="1" x14ac:dyDescent="0.25">
      <c r="B2339" s="75"/>
      <c r="C2339" s="75"/>
      <c r="D2339" s="75"/>
      <c r="E2339" s="57"/>
      <c r="F2339" s="57"/>
      <c r="G2339" s="57"/>
      <c r="H2339" s="57"/>
      <c r="I2339" s="57"/>
      <c r="J2339" s="57"/>
      <c r="K2339" s="57"/>
      <c r="L2339" s="57"/>
    </row>
    <row r="2340" spans="2:12" ht="18.95" customHeight="1" x14ac:dyDescent="0.25">
      <c r="B2340" s="75"/>
      <c r="C2340" s="75"/>
      <c r="D2340" s="75"/>
      <c r="E2340" s="57"/>
      <c r="F2340" s="57"/>
      <c r="G2340" s="57"/>
      <c r="H2340" s="57"/>
      <c r="I2340" s="57"/>
      <c r="J2340" s="57"/>
      <c r="K2340" s="57"/>
      <c r="L2340" s="57"/>
    </row>
    <row r="2341" spans="2:12" ht="18.95" customHeight="1" x14ac:dyDescent="0.25">
      <c r="B2341" s="75"/>
      <c r="C2341" s="75"/>
      <c r="D2341" s="75"/>
      <c r="E2341" s="57"/>
      <c r="F2341" s="57"/>
      <c r="G2341" s="57"/>
      <c r="H2341" s="57"/>
      <c r="I2341" s="57"/>
      <c r="J2341" s="57"/>
      <c r="K2341" s="57"/>
      <c r="L2341" s="57"/>
    </row>
    <row r="2342" spans="2:12" ht="18.95" customHeight="1" x14ac:dyDescent="0.25">
      <c r="B2342" s="75"/>
      <c r="C2342" s="75"/>
      <c r="D2342" s="75"/>
      <c r="E2342" s="57"/>
      <c r="F2342" s="57"/>
      <c r="G2342" s="57"/>
      <c r="H2342" s="57"/>
      <c r="I2342" s="57"/>
      <c r="J2342" s="57"/>
      <c r="K2342" s="57"/>
      <c r="L2342" s="57"/>
    </row>
    <row r="2343" spans="2:12" ht="18.95" customHeight="1" x14ac:dyDescent="0.25">
      <c r="B2343" s="75"/>
      <c r="C2343" s="75"/>
      <c r="D2343" s="75"/>
      <c r="E2343" s="57"/>
      <c r="F2343" s="57"/>
      <c r="G2343" s="57"/>
      <c r="H2343" s="57"/>
      <c r="I2343" s="57"/>
      <c r="J2343" s="57"/>
      <c r="K2343" s="57"/>
      <c r="L2343" s="57"/>
    </row>
    <row r="2344" spans="2:12" ht="18.95" customHeight="1" x14ac:dyDescent="0.25">
      <c r="B2344" s="75"/>
      <c r="C2344" s="75"/>
      <c r="D2344" s="75"/>
      <c r="E2344" s="57"/>
      <c r="F2344" s="57"/>
      <c r="G2344" s="57"/>
      <c r="H2344" s="57"/>
      <c r="I2344" s="57"/>
      <c r="J2344" s="57"/>
      <c r="K2344" s="57"/>
      <c r="L2344" s="57"/>
    </row>
    <row r="2345" spans="2:12" ht="18.95" customHeight="1" x14ac:dyDescent="0.25">
      <c r="B2345" s="75"/>
      <c r="C2345" s="75"/>
      <c r="D2345" s="75"/>
      <c r="E2345" s="57"/>
      <c r="F2345" s="57"/>
      <c r="G2345" s="57"/>
      <c r="H2345" s="57"/>
      <c r="I2345" s="57"/>
      <c r="J2345" s="57"/>
      <c r="K2345" s="57"/>
      <c r="L2345" s="57"/>
    </row>
    <row r="2346" spans="2:12" ht="18.95" customHeight="1" x14ac:dyDescent="0.25">
      <c r="B2346" s="75"/>
      <c r="C2346" s="75"/>
      <c r="D2346" s="75"/>
      <c r="E2346" s="57"/>
      <c r="F2346" s="57"/>
      <c r="G2346" s="57"/>
      <c r="H2346" s="57"/>
      <c r="I2346" s="57"/>
      <c r="J2346" s="57"/>
      <c r="K2346" s="57"/>
      <c r="L2346" s="57"/>
    </row>
    <row r="2347" spans="2:12" ht="18.95" customHeight="1" x14ac:dyDescent="0.25">
      <c r="B2347" s="75"/>
      <c r="C2347" s="75"/>
      <c r="D2347" s="75"/>
      <c r="E2347" s="57"/>
      <c r="F2347" s="57"/>
      <c r="G2347" s="57"/>
      <c r="H2347" s="57"/>
      <c r="I2347" s="57"/>
      <c r="J2347" s="57"/>
      <c r="K2347" s="57"/>
      <c r="L2347" s="57"/>
    </row>
    <row r="2348" spans="2:12" ht="18.95" customHeight="1" x14ac:dyDescent="0.25">
      <c r="B2348" s="75"/>
      <c r="C2348" s="75"/>
      <c r="D2348" s="75"/>
      <c r="E2348" s="57"/>
      <c r="F2348" s="57"/>
      <c r="G2348" s="57"/>
      <c r="H2348" s="57"/>
      <c r="I2348" s="57"/>
      <c r="J2348" s="57"/>
      <c r="K2348" s="57"/>
      <c r="L2348" s="57"/>
    </row>
    <row r="2349" spans="2:12" ht="18.95" customHeight="1" x14ac:dyDescent="0.25">
      <c r="B2349" s="75"/>
      <c r="C2349" s="75"/>
      <c r="D2349" s="75"/>
      <c r="E2349" s="57"/>
      <c r="F2349" s="57"/>
      <c r="G2349" s="57"/>
      <c r="H2349" s="57"/>
      <c r="I2349" s="57"/>
      <c r="J2349" s="57"/>
      <c r="K2349" s="57"/>
      <c r="L2349" s="57"/>
    </row>
    <row r="2350" spans="2:12" ht="18.95" customHeight="1" x14ac:dyDescent="0.25">
      <c r="B2350" s="75"/>
      <c r="C2350" s="75"/>
      <c r="D2350" s="75"/>
      <c r="E2350" s="57"/>
      <c r="F2350" s="57"/>
      <c r="G2350" s="57"/>
      <c r="H2350" s="57"/>
      <c r="I2350" s="57"/>
      <c r="J2350" s="57"/>
      <c r="K2350" s="57"/>
      <c r="L2350" s="57"/>
    </row>
    <row r="2351" spans="2:12" ht="18.95" customHeight="1" x14ac:dyDescent="0.25">
      <c r="B2351" s="75"/>
      <c r="C2351" s="75"/>
      <c r="D2351" s="75"/>
      <c r="E2351" s="57"/>
      <c r="F2351" s="57"/>
      <c r="G2351" s="57"/>
      <c r="H2351" s="57"/>
      <c r="I2351" s="57"/>
      <c r="J2351" s="57"/>
      <c r="K2351" s="57"/>
      <c r="L2351" s="57"/>
    </row>
    <row r="2352" spans="2:12" ht="18.95" customHeight="1" x14ac:dyDescent="0.25">
      <c r="B2352" s="75"/>
      <c r="C2352" s="75"/>
      <c r="D2352" s="75"/>
      <c r="E2352" s="57"/>
      <c r="F2352" s="57"/>
      <c r="G2352" s="57"/>
      <c r="H2352" s="57"/>
      <c r="I2352" s="57"/>
      <c r="J2352" s="57"/>
      <c r="K2352" s="57"/>
      <c r="L2352" s="57"/>
    </row>
    <row r="2353" spans="2:12" ht="18.95" customHeight="1" x14ac:dyDescent="0.25">
      <c r="B2353" s="75"/>
      <c r="C2353" s="75"/>
      <c r="D2353" s="75"/>
      <c r="E2353" s="57"/>
      <c r="F2353" s="57"/>
      <c r="G2353" s="57"/>
      <c r="H2353" s="57"/>
      <c r="I2353" s="57"/>
      <c r="J2353" s="57"/>
      <c r="K2353" s="57"/>
      <c r="L2353" s="57"/>
    </row>
    <row r="2354" spans="2:12" ht="18.95" customHeight="1" x14ac:dyDescent="0.25">
      <c r="B2354" s="75"/>
      <c r="C2354" s="75"/>
      <c r="D2354" s="75"/>
      <c r="E2354" s="57"/>
      <c r="F2354" s="57"/>
      <c r="G2354" s="57"/>
      <c r="H2354" s="57"/>
      <c r="I2354" s="57"/>
      <c r="J2354" s="57"/>
      <c r="K2354" s="57"/>
      <c r="L2354" s="57"/>
    </row>
    <row r="2355" spans="2:12" ht="18.95" customHeight="1" x14ac:dyDescent="0.25">
      <c r="B2355" s="75"/>
      <c r="C2355" s="75"/>
      <c r="D2355" s="75"/>
      <c r="E2355" s="57"/>
      <c r="F2355" s="57"/>
      <c r="G2355" s="57"/>
      <c r="H2355" s="57"/>
      <c r="I2355" s="57"/>
      <c r="J2355" s="57"/>
      <c r="K2355" s="57"/>
      <c r="L2355" s="57"/>
    </row>
    <row r="2356" spans="2:12" ht="18.95" customHeight="1" x14ac:dyDescent="0.25">
      <c r="B2356" s="75"/>
      <c r="C2356" s="75"/>
      <c r="D2356" s="75"/>
      <c r="E2356" s="57"/>
      <c r="F2356" s="57"/>
      <c r="G2356" s="57"/>
      <c r="H2356" s="57"/>
      <c r="I2356" s="57"/>
      <c r="J2356" s="57"/>
      <c r="K2356" s="57"/>
      <c r="L2356" s="57"/>
    </row>
    <row r="2357" spans="2:12" ht="18.95" customHeight="1" x14ac:dyDescent="0.25">
      <c r="B2357" s="75"/>
      <c r="C2357" s="75"/>
      <c r="D2357" s="75"/>
      <c r="E2357" s="57"/>
      <c r="F2357" s="57"/>
      <c r="G2357" s="57"/>
      <c r="H2357" s="57"/>
      <c r="I2357" s="57"/>
      <c r="J2357" s="57"/>
      <c r="K2357" s="57"/>
      <c r="L2357" s="57"/>
    </row>
    <row r="2358" spans="2:12" ht="18.95" customHeight="1" x14ac:dyDescent="0.25">
      <c r="B2358" s="75"/>
      <c r="C2358" s="75"/>
      <c r="D2358" s="75"/>
      <c r="E2358" s="57"/>
      <c r="F2358" s="57"/>
      <c r="G2358" s="57"/>
      <c r="H2358" s="57"/>
      <c r="I2358" s="57"/>
      <c r="J2358" s="57"/>
      <c r="K2358" s="57"/>
      <c r="L2358" s="57"/>
    </row>
    <row r="2359" spans="2:12" ht="18.95" customHeight="1" x14ac:dyDescent="0.25">
      <c r="B2359" s="75"/>
      <c r="C2359" s="75"/>
      <c r="D2359" s="75"/>
      <c r="E2359" s="57"/>
      <c r="F2359" s="57"/>
      <c r="G2359" s="57"/>
      <c r="H2359" s="57"/>
      <c r="I2359" s="57"/>
      <c r="J2359" s="57"/>
      <c r="K2359" s="57"/>
      <c r="L2359" s="57"/>
    </row>
    <row r="2360" spans="2:12" ht="18.95" customHeight="1" x14ac:dyDescent="0.25">
      <c r="B2360" s="75"/>
      <c r="C2360" s="75"/>
      <c r="D2360" s="75"/>
      <c r="E2360" s="57"/>
      <c r="F2360" s="57"/>
      <c r="G2360" s="57"/>
      <c r="H2360" s="57"/>
      <c r="I2360" s="57"/>
      <c r="J2360" s="57"/>
      <c r="K2360" s="57"/>
      <c r="L2360" s="57"/>
    </row>
    <row r="2361" spans="2:12" ht="18.95" customHeight="1" x14ac:dyDescent="0.25">
      <c r="B2361" s="75"/>
      <c r="C2361" s="75"/>
      <c r="D2361" s="75"/>
      <c r="E2361" s="57"/>
      <c r="F2361" s="57"/>
      <c r="G2361" s="57"/>
      <c r="H2361" s="57"/>
      <c r="I2361" s="57"/>
      <c r="J2361" s="57"/>
      <c r="K2361" s="57"/>
      <c r="L2361" s="57"/>
    </row>
    <row r="2362" spans="2:12" ht="18.95" customHeight="1" x14ac:dyDescent="0.25">
      <c r="B2362" s="75"/>
      <c r="C2362" s="75"/>
      <c r="D2362" s="75"/>
      <c r="E2362" s="57"/>
      <c r="F2362" s="57"/>
      <c r="G2362" s="57"/>
      <c r="H2362" s="57"/>
      <c r="I2362" s="57"/>
      <c r="J2362" s="57"/>
      <c r="K2362" s="57"/>
      <c r="L2362" s="57"/>
    </row>
    <row r="2363" spans="2:12" ht="18.95" customHeight="1" x14ac:dyDescent="0.25">
      <c r="B2363" s="75"/>
      <c r="C2363" s="75"/>
      <c r="D2363" s="75"/>
      <c r="E2363" s="57"/>
      <c r="F2363" s="57"/>
      <c r="G2363" s="57"/>
      <c r="H2363" s="57"/>
      <c r="I2363" s="57"/>
      <c r="J2363" s="57"/>
      <c r="K2363" s="57"/>
      <c r="L2363" s="57"/>
    </row>
    <row r="2364" spans="2:12" ht="18.95" customHeight="1" x14ac:dyDescent="0.25">
      <c r="B2364" s="75"/>
      <c r="C2364" s="75"/>
      <c r="D2364" s="75"/>
      <c r="E2364" s="57"/>
      <c r="F2364" s="57"/>
      <c r="G2364" s="57"/>
      <c r="H2364" s="57"/>
      <c r="I2364" s="57"/>
      <c r="J2364" s="57"/>
      <c r="K2364" s="57"/>
      <c r="L2364" s="57"/>
    </row>
    <row r="2365" spans="2:12" ht="18.95" customHeight="1" x14ac:dyDescent="0.25">
      <c r="B2365" s="75"/>
      <c r="C2365" s="75"/>
      <c r="D2365" s="75"/>
      <c r="E2365" s="57"/>
      <c r="F2365" s="57"/>
      <c r="G2365" s="57"/>
      <c r="H2365" s="57"/>
      <c r="I2365" s="57"/>
      <c r="J2365" s="57"/>
      <c r="K2365" s="57"/>
      <c r="L2365" s="57"/>
    </row>
    <row r="2366" spans="2:12" ht="18.95" customHeight="1" x14ac:dyDescent="0.25">
      <c r="B2366" s="75"/>
      <c r="C2366" s="75"/>
      <c r="D2366" s="75"/>
      <c r="E2366" s="57"/>
      <c r="F2366" s="57"/>
      <c r="G2366" s="57"/>
      <c r="H2366" s="57"/>
      <c r="I2366" s="57"/>
      <c r="J2366" s="57"/>
      <c r="K2366" s="57"/>
      <c r="L2366" s="57"/>
    </row>
    <row r="2367" spans="2:12" ht="18.95" customHeight="1" x14ac:dyDescent="0.25">
      <c r="B2367" s="75"/>
      <c r="C2367" s="75"/>
      <c r="D2367" s="75"/>
      <c r="E2367" s="57"/>
      <c r="F2367" s="57"/>
      <c r="G2367" s="57"/>
      <c r="H2367" s="57"/>
      <c r="I2367" s="57"/>
      <c r="J2367" s="57"/>
      <c r="K2367" s="57"/>
      <c r="L2367" s="57"/>
    </row>
    <row r="2368" spans="2:12" ht="18.95" customHeight="1" x14ac:dyDescent="0.25">
      <c r="B2368" s="75"/>
      <c r="C2368" s="75"/>
      <c r="D2368" s="75"/>
      <c r="E2368" s="57"/>
      <c r="F2368" s="57"/>
      <c r="G2368" s="57"/>
      <c r="H2368" s="57"/>
      <c r="I2368" s="57"/>
      <c r="J2368" s="57"/>
      <c r="K2368" s="57"/>
      <c r="L2368" s="57"/>
    </row>
    <row r="2369" spans="2:12" ht="18.95" customHeight="1" x14ac:dyDescent="0.25">
      <c r="B2369" s="75"/>
      <c r="C2369" s="75"/>
      <c r="D2369" s="75"/>
      <c r="E2369" s="57"/>
      <c r="F2369" s="57"/>
      <c r="G2369" s="57"/>
      <c r="H2369" s="57"/>
      <c r="I2369" s="57"/>
      <c r="J2369" s="57"/>
      <c r="K2369" s="57"/>
      <c r="L2369" s="57"/>
    </row>
    <row r="2370" spans="2:12" ht="18.95" customHeight="1" x14ac:dyDescent="0.25">
      <c r="B2370" s="75"/>
      <c r="C2370" s="75"/>
      <c r="D2370" s="75"/>
      <c r="E2370" s="57"/>
      <c r="F2370" s="57"/>
      <c r="G2370" s="57"/>
      <c r="H2370" s="57"/>
      <c r="I2370" s="57"/>
      <c r="J2370" s="57"/>
      <c r="K2370" s="57"/>
      <c r="L2370" s="57"/>
    </row>
    <row r="2371" spans="2:12" ht="18.95" customHeight="1" x14ac:dyDescent="0.25">
      <c r="B2371" s="75"/>
      <c r="C2371" s="75"/>
      <c r="D2371" s="75"/>
      <c r="E2371" s="57"/>
      <c r="F2371" s="57"/>
      <c r="G2371" s="57"/>
      <c r="H2371" s="57"/>
      <c r="I2371" s="57"/>
      <c r="J2371" s="57"/>
      <c r="K2371" s="57"/>
      <c r="L2371" s="57"/>
    </row>
    <row r="2372" spans="2:12" ht="18.95" customHeight="1" x14ac:dyDescent="0.25">
      <c r="B2372" s="75"/>
      <c r="C2372" s="75"/>
      <c r="D2372" s="75"/>
      <c r="E2372" s="57"/>
      <c r="F2372" s="57"/>
      <c r="G2372" s="57"/>
      <c r="H2372" s="57"/>
      <c r="I2372" s="57"/>
      <c r="J2372" s="57"/>
      <c r="K2372" s="57"/>
      <c r="L2372" s="57"/>
    </row>
    <row r="2373" spans="2:12" ht="18.95" customHeight="1" x14ac:dyDescent="0.25">
      <c r="B2373" s="75"/>
      <c r="C2373" s="75"/>
      <c r="D2373" s="75"/>
      <c r="E2373" s="57"/>
      <c r="F2373" s="57"/>
      <c r="G2373" s="57"/>
      <c r="H2373" s="57"/>
      <c r="I2373" s="57"/>
      <c r="J2373" s="57"/>
      <c r="K2373" s="57"/>
      <c r="L2373" s="57"/>
    </row>
    <row r="2374" spans="2:12" ht="18.95" customHeight="1" x14ac:dyDescent="0.25">
      <c r="B2374" s="75"/>
      <c r="C2374" s="75"/>
      <c r="D2374" s="75"/>
      <c r="E2374" s="57"/>
      <c r="F2374" s="57"/>
      <c r="G2374" s="57"/>
      <c r="H2374" s="57"/>
      <c r="I2374" s="57"/>
      <c r="J2374" s="57"/>
      <c r="K2374" s="57"/>
      <c r="L2374" s="57"/>
    </row>
    <row r="2375" spans="2:12" ht="18.95" customHeight="1" x14ac:dyDescent="0.25">
      <c r="B2375" s="75"/>
      <c r="C2375" s="75"/>
      <c r="D2375" s="75"/>
      <c r="E2375" s="57"/>
      <c r="F2375" s="57"/>
      <c r="G2375" s="57"/>
      <c r="H2375" s="57"/>
      <c r="I2375" s="57"/>
      <c r="J2375" s="57"/>
      <c r="K2375" s="57"/>
      <c r="L2375" s="57"/>
    </row>
    <row r="2376" spans="2:12" ht="18.95" customHeight="1" x14ac:dyDescent="0.25">
      <c r="B2376" s="75"/>
      <c r="C2376" s="75"/>
      <c r="D2376" s="75"/>
      <c r="E2376" s="57"/>
      <c r="F2376" s="57"/>
      <c r="G2376" s="57"/>
      <c r="H2376" s="57"/>
      <c r="I2376" s="57"/>
      <c r="J2376" s="57"/>
      <c r="K2376" s="57"/>
      <c r="L2376" s="57"/>
    </row>
    <row r="2377" spans="2:12" ht="18.95" customHeight="1" x14ac:dyDescent="0.25">
      <c r="B2377" s="75"/>
      <c r="C2377" s="75"/>
      <c r="D2377" s="75"/>
      <c r="E2377" s="57"/>
      <c r="F2377" s="57"/>
      <c r="G2377" s="57"/>
      <c r="H2377" s="57"/>
      <c r="I2377" s="57"/>
      <c r="J2377" s="57"/>
      <c r="K2377" s="57"/>
      <c r="L2377" s="57"/>
    </row>
    <row r="2378" spans="2:12" ht="18.95" customHeight="1" x14ac:dyDescent="0.25">
      <c r="B2378" s="75"/>
      <c r="C2378" s="75"/>
      <c r="D2378" s="75"/>
      <c r="E2378" s="57"/>
      <c r="F2378" s="57"/>
      <c r="G2378" s="57"/>
      <c r="H2378" s="57"/>
      <c r="I2378" s="57"/>
      <c r="J2378" s="57"/>
      <c r="K2378" s="57"/>
      <c r="L2378" s="57"/>
    </row>
    <row r="2379" spans="2:12" ht="18.95" customHeight="1" x14ac:dyDescent="0.25">
      <c r="B2379" s="75"/>
      <c r="C2379" s="75"/>
      <c r="D2379" s="75"/>
      <c r="E2379" s="57"/>
      <c r="F2379" s="57"/>
      <c r="G2379" s="57"/>
      <c r="H2379" s="57"/>
      <c r="I2379" s="57"/>
      <c r="J2379" s="57"/>
      <c r="K2379" s="57"/>
      <c r="L2379" s="57"/>
    </row>
    <row r="2380" spans="2:12" ht="18.95" customHeight="1" x14ac:dyDescent="0.25">
      <c r="B2380" s="75"/>
      <c r="C2380" s="75"/>
      <c r="D2380" s="75"/>
      <c r="E2380" s="57"/>
      <c r="F2380" s="57"/>
      <c r="G2380" s="57"/>
      <c r="H2380" s="57"/>
      <c r="I2380" s="57"/>
      <c r="J2380" s="57"/>
      <c r="K2380" s="57"/>
      <c r="L2380" s="57"/>
    </row>
    <row r="2381" spans="2:12" ht="18.95" customHeight="1" x14ac:dyDescent="0.25">
      <c r="B2381" s="75"/>
      <c r="C2381" s="75"/>
      <c r="D2381" s="75"/>
      <c r="E2381" s="57"/>
      <c r="F2381" s="57"/>
      <c r="G2381" s="57"/>
      <c r="H2381" s="57"/>
      <c r="I2381" s="57"/>
      <c r="J2381" s="57"/>
      <c r="K2381" s="57"/>
      <c r="L2381" s="57"/>
    </row>
    <row r="2382" spans="2:12" ht="18.95" customHeight="1" x14ac:dyDescent="0.25">
      <c r="B2382" s="75"/>
      <c r="C2382" s="75"/>
      <c r="D2382" s="75"/>
      <c r="E2382" s="57"/>
      <c r="F2382" s="57"/>
      <c r="G2382" s="57"/>
      <c r="H2382" s="57"/>
      <c r="I2382" s="57"/>
      <c r="J2382" s="57"/>
      <c r="K2382" s="57"/>
      <c r="L2382" s="57"/>
    </row>
    <row r="2383" spans="2:12" ht="18.95" customHeight="1" x14ac:dyDescent="0.25">
      <c r="B2383" s="75"/>
      <c r="C2383" s="75"/>
      <c r="D2383" s="75"/>
      <c r="E2383" s="57"/>
      <c r="F2383" s="57"/>
      <c r="G2383" s="57"/>
      <c r="H2383" s="57"/>
      <c r="I2383" s="57"/>
      <c r="J2383" s="57"/>
      <c r="K2383" s="57"/>
      <c r="L2383" s="57"/>
    </row>
    <row r="2384" spans="2:12" ht="18.95" customHeight="1" x14ac:dyDescent="0.25">
      <c r="B2384" s="75"/>
      <c r="C2384" s="75"/>
      <c r="D2384" s="75"/>
      <c r="E2384" s="57"/>
      <c r="F2384" s="57"/>
      <c r="G2384" s="57"/>
      <c r="H2384" s="57"/>
      <c r="I2384" s="57"/>
      <c r="J2384" s="57"/>
      <c r="K2384" s="57"/>
      <c r="L2384" s="57"/>
    </row>
    <row r="2385" spans="2:12" ht="18.95" customHeight="1" x14ac:dyDescent="0.25">
      <c r="B2385" s="75"/>
      <c r="C2385" s="75"/>
      <c r="D2385" s="75"/>
      <c r="E2385" s="57"/>
      <c r="F2385" s="57"/>
      <c r="G2385" s="57"/>
      <c r="H2385" s="57"/>
      <c r="I2385" s="57"/>
      <c r="J2385" s="57"/>
      <c r="K2385" s="57"/>
      <c r="L2385" s="57"/>
    </row>
    <row r="2386" spans="2:12" ht="18.95" customHeight="1" x14ac:dyDescent="0.25">
      <c r="B2386" s="75"/>
      <c r="C2386" s="75"/>
      <c r="D2386" s="75"/>
      <c r="E2386" s="57"/>
      <c r="F2386" s="57"/>
      <c r="G2386" s="57"/>
      <c r="H2386" s="57"/>
      <c r="I2386" s="57"/>
      <c r="J2386" s="57"/>
      <c r="K2386" s="57"/>
      <c r="L2386" s="57"/>
    </row>
    <row r="2387" spans="2:12" ht="18.95" customHeight="1" x14ac:dyDescent="0.25">
      <c r="B2387" s="75"/>
      <c r="C2387" s="75"/>
      <c r="D2387" s="75"/>
      <c r="E2387" s="57"/>
      <c r="F2387" s="57"/>
      <c r="G2387" s="57"/>
      <c r="H2387" s="57"/>
      <c r="I2387" s="57"/>
      <c r="J2387" s="57"/>
      <c r="K2387" s="57"/>
      <c r="L2387" s="57"/>
    </row>
    <row r="2388" spans="2:12" ht="18.95" customHeight="1" x14ac:dyDescent="0.25">
      <c r="B2388" s="75"/>
      <c r="C2388" s="75"/>
      <c r="D2388" s="75"/>
      <c r="E2388" s="57"/>
      <c r="F2388" s="57"/>
      <c r="G2388" s="57"/>
      <c r="H2388" s="57"/>
      <c r="I2388" s="57"/>
      <c r="J2388" s="57"/>
      <c r="K2388" s="57"/>
      <c r="L2388" s="57"/>
    </row>
    <row r="2389" spans="2:12" ht="18.95" customHeight="1" x14ac:dyDescent="0.25">
      <c r="B2389" s="75"/>
      <c r="C2389" s="75"/>
      <c r="D2389" s="75"/>
      <c r="E2389" s="57"/>
      <c r="F2389" s="57"/>
      <c r="G2389" s="57"/>
      <c r="H2389" s="57"/>
      <c r="I2389" s="57"/>
      <c r="J2389" s="57"/>
      <c r="K2389" s="57"/>
      <c r="L2389" s="57"/>
    </row>
    <row r="2390" spans="2:12" ht="18.95" customHeight="1" x14ac:dyDescent="0.25">
      <c r="B2390" s="75"/>
      <c r="C2390" s="75"/>
      <c r="D2390" s="75"/>
      <c r="E2390" s="57"/>
      <c r="F2390" s="57"/>
      <c r="G2390" s="57"/>
      <c r="H2390" s="57"/>
      <c r="I2390" s="57"/>
      <c r="J2390" s="57"/>
      <c r="K2390" s="57"/>
      <c r="L2390" s="57"/>
    </row>
    <row r="2391" spans="2:12" ht="18.95" customHeight="1" x14ac:dyDescent="0.25">
      <c r="B2391" s="75"/>
      <c r="C2391" s="75"/>
      <c r="D2391" s="75"/>
      <c r="E2391" s="57"/>
      <c r="F2391" s="57"/>
      <c r="G2391" s="57"/>
      <c r="H2391" s="57"/>
      <c r="I2391" s="57"/>
      <c r="J2391" s="57"/>
      <c r="K2391" s="57"/>
      <c r="L2391" s="57"/>
    </row>
    <row r="2392" spans="2:12" ht="18.95" customHeight="1" x14ac:dyDescent="0.25">
      <c r="B2392" s="75"/>
      <c r="C2392" s="75"/>
      <c r="D2392" s="75"/>
      <c r="E2392" s="57"/>
      <c r="F2392" s="57"/>
      <c r="G2392" s="57"/>
      <c r="H2392" s="57"/>
      <c r="I2392" s="57"/>
      <c r="J2392" s="57"/>
      <c r="K2392" s="57"/>
      <c r="L2392" s="57"/>
    </row>
    <row r="2393" spans="2:12" ht="18.95" customHeight="1" x14ac:dyDescent="0.25">
      <c r="B2393" s="75"/>
      <c r="C2393" s="75"/>
      <c r="D2393" s="75"/>
      <c r="E2393" s="57"/>
      <c r="F2393" s="57"/>
      <c r="G2393" s="57"/>
      <c r="H2393" s="57"/>
      <c r="I2393" s="57"/>
      <c r="J2393" s="57"/>
      <c r="K2393" s="57"/>
      <c r="L2393" s="57"/>
    </row>
    <row r="2394" spans="2:12" ht="18.95" customHeight="1" x14ac:dyDescent="0.25">
      <c r="B2394" s="75"/>
      <c r="C2394" s="75"/>
      <c r="D2394" s="75"/>
      <c r="E2394" s="57"/>
      <c r="F2394" s="57"/>
      <c r="G2394" s="57"/>
      <c r="H2394" s="57"/>
      <c r="I2394" s="57"/>
      <c r="J2394" s="57"/>
      <c r="K2394" s="57"/>
      <c r="L2394" s="57"/>
    </row>
    <row r="2395" spans="2:12" ht="18.95" customHeight="1" x14ac:dyDescent="0.25">
      <c r="B2395" s="75"/>
      <c r="C2395" s="75"/>
      <c r="D2395" s="75"/>
      <c r="E2395" s="57"/>
      <c r="F2395" s="57"/>
      <c r="G2395" s="57"/>
      <c r="H2395" s="57"/>
      <c r="I2395" s="57"/>
      <c r="J2395" s="57"/>
      <c r="K2395" s="57"/>
      <c r="L2395" s="57"/>
    </row>
    <row r="2396" spans="2:12" ht="18.95" customHeight="1" x14ac:dyDescent="0.25">
      <c r="B2396" s="75"/>
      <c r="C2396" s="75"/>
      <c r="D2396" s="75"/>
      <c r="E2396" s="57"/>
      <c r="F2396" s="57"/>
      <c r="G2396" s="57"/>
      <c r="H2396" s="57"/>
      <c r="I2396" s="57"/>
      <c r="J2396" s="57"/>
      <c r="K2396" s="57"/>
      <c r="L2396" s="57"/>
    </row>
    <row r="2397" spans="2:12" ht="18.95" customHeight="1" x14ac:dyDescent="0.25">
      <c r="B2397" s="75"/>
      <c r="C2397" s="75"/>
      <c r="D2397" s="75"/>
      <c r="E2397" s="57"/>
      <c r="F2397" s="57"/>
      <c r="G2397" s="57"/>
      <c r="H2397" s="57"/>
      <c r="I2397" s="57"/>
      <c r="J2397" s="57"/>
      <c r="K2397" s="57"/>
      <c r="L2397" s="57"/>
    </row>
    <row r="2398" spans="2:12" ht="18.95" customHeight="1" x14ac:dyDescent="0.25">
      <c r="B2398" s="75"/>
      <c r="C2398" s="75"/>
      <c r="D2398" s="75"/>
      <c r="E2398" s="57"/>
      <c r="F2398" s="57"/>
      <c r="G2398" s="57"/>
      <c r="H2398" s="57"/>
      <c r="I2398" s="57"/>
      <c r="J2398" s="57"/>
      <c r="K2398" s="57"/>
      <c r="L2398" s="57"/>
    </row>
    <row r="2399" spans="2:12" ht="18.95" customHeight="1" x14ac:dyDescent="0.25">
      <c r="B2399" s="75"/>
      <c r="C2399" s="75"/>
      <c r="D2399" s="75"/>
      <c r="E2399" s="57"/>
      <c r="F2399" s="57"/>
      <c r="G2399" s="57"/>
      <c r="H2399" s="57"/>
      <c r="I2399" s="57"/>
      <c r="J2399" s="57"/>
      <c r="K2399" s="57"/>
      <c r="L2399" s="57"/>
    </row>
    <row r="2400" spans="2:12" ht="18.95" customHeight="1" x14ac:dyDescent="0.25">
      <c r="B2400" s="75"/>
      <c r="C2400" s="75"/>
      <c r="D2400" s="75"/>
      <c r="E2400" s="57"/>
      <c r="F2400" s="57"/>
      <c r="G2400" s="57"/>
      <c r="H2400" s="57"/>
      <c r="I2400" s="57"/>
      <c r="J2400" s="57"/>
      <c r="K2400" s="57"/>
      <c r="L2400" s="57"/>
    </row>
    <row r="2401" spans="2:12" ht="18.95" customHeight="1" x14ac:dyDescent="0.25">
      <c r="B2401" s="75"/>
      <c r="C2401" s="75"/>
      <c r="D2401" s="75"/>
      <c r="E2401" s="57"/>
      <c r="F2401" s="57"/>
      <c r="G2401" s="57"/>
      <c r="H2401" s="57"/>
      <c r="I2401" s="57"/>
      <c r="J2401" s="57"/>
      <c r="K2401" s="57"/>
      <c r="L2401" s="57"/>
    </row>
    <row r="2402" spans="2:12" ht="18.95" customHeight="1" x14ac:dyDescent="0.25">
      <c r="B2402" s="75"/>
      <c r="C2402" s="75"/>
      <c r="D2402" s="75"/>
      <c r="E2402" s="57"/>
      <c r="F2402" s="57"/>
      <c r="G2402" s="57"/>
      <c r="H2402" s="57"/>
      <c r="I2402" s="57"/>
      <c r="J2402" s="57"/>
      <c r="K2402" s="57"/>
      <c r="L2402" s="57"/>
    </row>
    <row r="2403" spans="2:12" ht="18.95" customHeight="1" x14ac:dyDescent="0.25">
      <c r="B2403" s="75"/>
      <c r="C2403" s="75"/>
      <c r="D2403" s="75"/>
      <c r="E2403" s="57"/>
      <c r="F2403" s="57"/>
      <c r="G2403" s="57"/>
      <c r="H2403" s="57"/>
      <c r="I2403" s="57"/>
      <c r="J2403" s="57"/>
      <c r="K2403" s="57"/>
      <c r="L2403" s="57"/>
    </row>
    <row r="2404" spans="2:12" ht="18.95" customHeight="1" x14ac:dyDescent="0.25">
      <c r="B2404" s="75"/>
      <c r="C2404" s="75"/>
      <c r="D2404" s="75"/>
      <c r="E2404" s="57"/>
      <c r="F2404" s="57"/>
      <c r="G2404" s="57"/>
      <c r="H2404" s="57"/>
      <c r="I2404" s="57"/>
      <c r="J2404" s="57"/>
      <c r="K2404" s="57"/>
      <c r="L2404" s="57"/>
    </row>
    <row r="2405" spans="2:12" ht="18.95" customHeight="1" x14ac:dyDescent="0.25">
      <c r="B2405" s="75"/>
      <c r="C2405" s="75"/>
      <c r="D2405" s="75"/>
      <c r="E2405" s="57"/>
      <c r="F2405" s="57"/>
      <c r="G2405" s="57"/>
      <c r="H2405" s="57"/>
      <c r="I2405" s="57"/>
      <c r="J2405" s="57"/>
      <c r="K2405" s="57"/>
      <c r="L2405" s="57"/>
    </row>
    <row r="2406" spans="2:12" ht="18.95" customHeight="1" x14ac:dyDescent="0.25">
      <c r="B2406" s="75"/>
      <c r="C2406" s="75"/>
      <c r="D2406" s="75"/>
      <c r="E2406" s="57"/>
      <c r="F2406" s="57"/>
      <c r="G2406" s="57"/>
      <c r="H2406" s="57"/>
      <c r="I2406" s="57"/>
      <c r="J2406" s="57"/>
      <c r="K2406" s="57"/>
      <c r="L2406" s="57"/>
    </row>
    <row r="2407" spans="2:12" ht="18.95" customHeight="1" x14ac:dyDescent="0.25">
      <c r="B2407" s="75"/>
      <c r="C2407" s="75"/>
      <c r="D2407" s="75"/>
      <c r="E2407" s="57"/>
      <c r="F2407" s="57"/>
      <c r="G2407" s="57"/>
      <c r="H2407" s="57"/>
      <c r="I2407" s="57"/>
      <c r="J2407" s="57"/>
      <c r="K2407" s="57"/>
      <c r="L2407" s="57"/>
    </row>
    <row r="2408" spans="2:12" ht="18.95" customHeight="1" x14ac:dyDescent="0.25">
      <c r="B2408" s="75"/>
      <c r="C2408" s="75"/>
      <c r="D2408" s="75"/>
      <c r="E2408" s="57"/>
      <c r="F2408" s="57"/>
      <c r="G2408" s="57"/>
      <c r="H2408" s="57"/>
      <c r="I2408" s="57"/>
      <c r="J2408" s="57"/>
      <c r="K2408" s="57"/>
      <c r="L2408" s="57"/>
    </row>
    <row r="2409" spans="2:12" ht="18.95" customHeight="1" x14ac:dyDescent="0.25">
      <c r="B2409" s="75"/>
      <c r="C2409" s="75"/>
      <c r="D2409" s="75"/>
      <c r="E2409" s="57"/>
      <c r="F2409" s="57"/>
      <c r="G2409" s="57"/>
      <c r="H2409" s="57"/>
      <c r="I2409" s="57"/>
      <c r="J2409" s="57"/>
      <c r="K2409" s="57"/>
      <c r="L2409" s="57"/>
    </row>
    <row r="2410" spans="2:12" ht="18.95" customHeight="1" x14ac:dyDescent="0.25">
      <c r="B2410" s="75"/>
      <c r="C2410" s="75"/>
      <c r="D2410" s="75"/>
      <c r="E2410" s="57"/>
      <c r="F2410" s="57"/>
      <c r="G2410" s="57"/>
      <c r="H2410" s="57"/>
      <c r="I2410" s="57"/>
      <c r="J2410" s="57"/>
      <c r="K2410" s="57"/>
      <c r="L2410" s="57"/>
    </row>
    <row r="2411" spans="2:12" ht="18.95" customHeight="1" x14ac:dyDescent="0.25">
      <c r="B2411" s="75"/>
      <c r="C2411" s="75"/>
      <c r="D2411" s="75"/>
      <c r="E2411" s="57"/>
      <c r="F2411" s="57"/>
      <c r="G2411" s="57"/>
      <c r="H2411" s="57"/>
      <c r="I2411" s="57"/>
      <c r="J2411" s="57"/>
      <c r="K2411" s="57"/>
      <c r="L2411" s="57"/>
    </row>
    <row r="2412" spans="2:12" ht="18.95" customHeight="1" x14ac:dyDescent="0.25">
      <c r="B2412" s="75"/>
      <c r="C2412" s="75"/>
      <c r="D2412" s="75"/>
      <c r="E2412" s="57"/>
      <c r="F2412" s="57"/>
      <c r="G2412" s="57"/>
      <c r="H2412" s="57"/>
      <c r="I2412" s="57"/>
      <c r="J2412" s="57"/>
      <c r="K2412" s="57"/>
      <c r="L2412" s="57"/>
    </row>
    <row r="2413" spans="2:12" ht="18.95" customHeight="1" x14ac:dyDescent="0.25">
      <c r="B2413" s="75"/>
      <c r="C2413" s="75"/>
      <c r="D2413" s="75"/>
      <c r="E2413" s="57"/>
      <c r="F2413" s="57"/>
      <c r="G2413" s="57"/>
      <c r="H2413" s="57"/>
      <c r="I2413" s="57"/>
      <c r="J2413" s="57"/>
      <c r="K2413" s="57"/>
      <c r="L2413" s="57"/>
    </row>
    <row r="2414" spans="2:12" ht="18.95" customHeight="1" x14ac:dyDescent="0.25">
      <c r="B2414" s="75"/>
      <c r="C2414" s="75"/>
      <c r="D2414" s="75"/>
      <c r="E2414" s="57"/>
      <c r="F2414" s="57"/>
      <c r="G2414" s="57"/>
      <c r="H2414" s="57"/>
      <c r="I2414" s="57"/>
      <c r="J2414" s="57"/>
      <c r="K2414" s="57"/>
      <c r="L2414" s="57"/>
    </row>
    <row r="2415" spans="2:12" ht="18.95" customHeight="1" x14ac:dyDescent="0.25">
      <c r="B2415" s="75"/>
      <c r="C2415" s="75"/>
      <c r="D2415" s="75"/>
      <c r="E2415" s="57"/>
      <c r="F2415" s="57"/>
      <c r="G2415" s="57"/>
      <c r="H2415" s="57"/>
      <c r="I2415" s="57"/>
      <c r="J2415" s="57"/>
      <c r="K2415" s="57"/>
      <c r="L2415" s="57"/>
    </row>
    <row r="2416" spans="2:12" ht="18.95" customHeight="1" x14ac:dyDescent="0.25">
      <c r="B2416" s="75"/>
      <c r="C2416" s="75"/>
      <c r="D2416" s="75"/>
      <c r="E2416" s="57"/>
      <c r="F2416" s="57"/>
      <c r="G2416" s="57"/>
      <c r="H2416" s="57"/>
      <c r="I2416" s="57"/>
      <c r="J2416" s="57"/>
      <c r="K2416" s="57"/>
      <c r="L2416" s="57"/>
    </row>
    <row r="2417" spans="2:12" ht="18.95" customHeight="1" x14ac:dyDescent="0.25">
      <c r="B2417" s="75"/>
      <c r="C2417" s="75"/>
      <c r="D2417" s="75"/>
      <c r="E2417" s="57"/>
      <c r="F2417" s="57"/>
      <c r="G2417" s="57"/>
      <c r="H2417" s="57"/>
      <c r="I2417" s="57"/>
      <c r="J2417" s="57"/>
      <c r="K2417" s="57"/>
      <c r="L2417" s="57"/>
    </row>
    <row r="2418" spans="2:12" ht="18.95" customHeight="1" x14ac:dyDescent="0.25">
      <c r="B2418" s="75"/>
      <c r="C2418" s="75"/>
      <c r="D2418" s="75"/>
      <c r="E2418" s="57"/>
      <c r="F2418" s="57"/>
      <c r="G2418" s="57"/>
      <c r="H2418" s="57"/>
      <c r="I2418" s="57"/>
      <c r="J2418" s="57"/>
      <c r="K2418" s="57"/>
      <c r="L2418" s="57"/>
    </row>
    <row r="2419" spans="2:12" ht="18.95" customHeight="1" x14ac:dyDescent="0.25">
      <c r="B2419" s="75"/>
      <c r="C2419" s="75"/>
      <c r="D2419" s="75"/>
      <c r="E2419" s="57"/>
      <c r="F2419" s="57"/>
      <c r="G2419" s="57"/>
      <c r="H2419" s="57"/>
      <c r="I2419" s="57"/>
      <c r="J2419" s="57"/>
      <c r="K2419" s="57"/>
      <c r="L2419" s="57"/>
    </row>
    <row r="2420" spans="2:12" ht="18.95" customHeight="1" x14ac:dyDescent="0.25">
      <c r="B2420" s="75"/>
      <c r="C2420" s="75"/>
      <c r="D2420" s="75"/>
      <c r="E2420" s="57"/>
      <c r="F2420" s="57"/>
      <c r="G2420" s="57"/>
      <c r="H2420" s="57"/>
      <c r="I2420" s="57"/>
      <c r="J2420" s="57"/>
      <c r="K2420" s="57"/>
      <c r="L2420" s="57"/>
    </row>
    <row r="2421" spans="2:12" ht="18.95" customHeight="1" x14ac:dyDescent="0.25">
      <c r="B2421" s="75"/>
      <c r="C2421" s="75"/>
      <c r="D2421" s="75"/>
      <c r="E2421" s="57"/>
      <c r="F2421" s="57"/>
      <c r="G2421" s="57"/>
      <c r="H2421" s="57"/>
      <c r="I2421" s="57"/>
      <c r="J2421" s="57"/>
      <c r="K2421" s="57"/>
      <c r="L2421" s="57"/>
    </row>
    <row r="2422" spans="2:12" ht="18.95" customHeight="1" x14ac:dyDescent="0.25">
      <c r="B2422" s="75"/>
      <c r="C2422" s="75"/>
      <c r="D2422" s="75"/>
      <c r="E2422" s="57"/>
      <c r="F2422" s="57"/>
      <c r="G2422" s="57"/>
      <c r="H2422" s="57"/>
      <c r="I2422" s="57"/>
      <c r="J2422" s="57"/>
      <c r="K2422" s="57"/>
      <c r="L2422" s="57"/>
    </row>
    <row r="2423" spans="2:12" ht="18.95" customHeight="1" x14ac:dyDescent="0.25">
      <c r="B2423" s="75"/>
      <c r="C2423" s="75"/>
      <c r="D2423" s="75"/>
      <c r="E2423" s="57"/>
      <c r="F2423" s="57"/>
      <c r="G2423" s="57"/>
      <c r="H2423" s="57"/>
      <c r="I2423" s="57"/>
      <c r="J2423" s="57"/>
      <c r="K2423" s="57"/>
      <c r="L2423" s="57"/>
    </row>
    <row r="2424" spans="2:12" ht="18.95" customHeight="1" x14ac:dyDescent="0.25">
      <c r="B2424" s="75"/>
      <c r="C2424" s="75"/>
      <c r="D2424" s="75"/>
      <c r="E2424" s="57"/>
      <c r="F2424" s="57"/>
      <c r="G2424" s="57"/>
      <c r="H2424" s="57"/>
      <c r="I2424" s="57"/>
      <c r="J2424" s="57"/>
      <c r="K2424" s="57"/>
      <c r="L2424" s="57"/>
    </row>
    <row r="2425" spans="2:12" ht="18.95" customHeight="1" x14ac:dyDescent="0.25">
      <c r="B2425" s="75"/>
      <c r="C2425" s="75"/>
      <c r="D2425" s="75"/>
      <c r="E2425" s="57"/>
      <c r="F2425" s="57"/>
      <c r="G2425" s="57"/>
      <c r="H2425" s="57"/>
      <c r="I2425" s="57"/>
      <c r="J2425" s="57"/>
      <c r="K2425" s="57"/>
      <c r="L2425" s="57"/>
    </row>
    <row r="2426" spans="2:12" ht="18.95" customHeight="1" x14ac:dyDescent="0.25">
      <c r="B2426" s="75"/>
      <c r="C2426" s="75"/>
      <c r="D2426" s="75"/>
      <c r="E2426" s="57"/>
      <c r="F2426" s="57"/>
      <c r="G2426" s="57"/>
      <c r="H2426" s="57"/>
      <c r="I2426" s="57"/>
      <c r="J2426" s="57"/>
      <c r="K2426" s="57"/>
      <c r="L2426" s="57"/>
    </row>
    <row r="2427" spans="2:12" ht="18.95" customHeight="1" x14ac:dyDescent="0.25">
      <c r="B2427" s="75"/>
      <c r="C2427" s="75"/>
      <c r="D2427" s="75"/>
      <c r="E2427" s="57"/>
      <c r="F2427" s="57"/>
      <c r="G2427" s="57"/>
      <c r="H2427" s="57"/>
      <c r="I2427" s="57"/>
      <c r="J2427" s="57"/>
      <c r="K2427" s="57"/>
      <c r="L2427" s="57"/>
    </row>
    <row r="2428" spans="2:12" ht="18.95" customHeight="1" x14ac:dyDescent="0.25">
      <c r="B2428" s="75"/>
      <c r="C2428" s="75"/>
      <c r="D2428" s="75"/>
      <c r="E2428" s="57"/>
      <c r="F2428" s="57"/>
      <c r="G2428" s="57"/>
      <c r="H2428" s="57"/>
      <c r="I2428" s="57"/>
      <c r="J2428" s="57"/>
      <c r="K2428" s="57"/>
      <c r="L2428" s="57"/>
    </row>
    <row r="2429" spans="2:12" ht="18.95" customHeight="1" x14ac:dyDescent="0.25">
      <c r="B2429" s="75"/>
      <c r="C2429" s="75"/>
      <c r="D2429" s="75"/>
      <c r="E2429" s="57"/>
      <c r="F2429" s="57"/>
      <c r="G2429" s="57"/>
      <c r="H2429" s="57"/>
      <c r="I2429" s="57"/>
      <c r="J2429" s="57"/>
      <c r="K2429" s="57"/>
      <c r="L2429" s="57"/>
    </row>
    <row r="2430" spans="2:12" ht="18.95" customHeight="1" x14ac:dyDescent="0.25">
      <c r="B2430" s="75"/>
      <c r="C2430" s="75"/>
      <c r="D2430" s="75"/>
      <c r="E2430" s="57"/>
      <c r="F2430" s="57"/>
      <c r="G2430" s="57"/>
      <c r="H2430" s="57"/>
      <c r="I2430" s="57"/>
      <c r="J2430" s="57"/>
      <c r="K2430" s="57"/>
      <c r="L2430" s="57"/>
    </row>
    <row r="2431" spans="2:12" ht="18.95" customHeight="1" x14ac:dyDescent="0.25">
      <c r="B2431" s="75"/>
      <c r="C2431" s="75"/>
      <c r="D2431" s="75"/>
      <c r="E2431" s="57"/>
      <c r="F2431" s="57"/>
      <c r="G2431" s="57"/>
      <c r="H2431" s="57"/>
      <c r="I2431" s="57"/>
      <c r="J2431" s="57"/>
      <c r="K2431" s="57"/>
      <c r="L2431" s="57"/>
    </row>
    <row r="2432" spans="2:12" ht="18.95" customHeight="1" x14ac:dyDescent="0.25">
      <c r="B2432" s="75"/>
      <c r="C2432" s="75"/>
      <c r="D2432" s="75"/>
      <c r="E2432" s="57"/>
      <c r="F2432" s="57"/>
      <c r="G2432" s="57"/>
      <c r="H2432" s="57"/>
      <c r="I2432" s="57"/>
      <c r="J2432" s="57"/>
      <c r="K2432" s="57"/>
      <c r="L2432" s="57"/>
    </row>
    <row r="2433" spans="2:12" ht="18.95" customHeight="1" x14ac:dyDescent="0.25">
      <c r="B2433" s="75"/>
      <c r="C2433" s="75"/>
      <c r="D2433" s="75"/>
      <c r="E2433" s="57"/>
      <c r="F2433" s="57"/>
      <c r="G2433" s="57"/>
      <c r="H2433" s="57"/>
      <c r="I2433" s="57"/>
      <c r="J2433" s="57"/>
      <c r="K2433" s="57"/>
      <c r="L2433" s="57"/>
    </row>
    <row r="2434" spans="2:12" ht="18.95" customHeight="1" x14ac:dyDescent="0.25">
      <c r="B2434" s="75"/>
      <c r="C2434" s="75"/>
      <c r="D2434" s="75"/>
      <c r="E2434" s="57"/>
      <c r="F2434" s="57"/>
      <c r="G2434" s="57"/>
      <c r="H2434" s="57"/>
      <c r="I2434" s="57"/>
      <c r="J2434" s="57"/>
      <c r="K2434" s="57"/>
      <c r="L2434" s="57"/>
    </row>
    <row r="2435" spans="2:12" ht="18.95" customHeight="1" x14ac:dyDescent="0.25">
      <c r="B2435" s="75"/>
      <c r="C2435" s="75"/>
      <c r="D2435" s="75"/>
      <c r="E2435" s="57"/>
      <c r="F2435" s="57"/>
      <c r="G2435" s="57"/>
      <c r="H2435" s="57"/>
      <c r="I2435" s="57"/>
      <c r="J2435" s="57"/>
      <c r="K2435" s="57"/>
      <c r="L2435" s="57"/>
    </row>
    <row r="2436" spans="2:12" ht="18.95" customHeight="1" x14ac:dyDescent="0.25">
      <c r="B2436" s="75"/>
      <c r="C2436" s="75"/>
      <c r="D2436" s="75"/>
      <c r="E2436" s="57"/>
      <c r="F2436" s="57"/>
      <c r="G2436" s="57"/>
      <c r="H2436" s="57"/>
      <c r="I2436" s="57"/>
      <c r="J2436" s="57"/>
      <c r="K2436" s="57"/>
      <c r="L2436" s="57"/>
    </row>
    <row r="2437" spans="2:12" ht="18.95" customHeight="1" x14ac:dyDescent="0.25">
      <c r="B2437" s="75"/>
      <c r="C2437" s="75"/>
      <c r="D2437" s="75"/>
      <c r="E2437" s="57"/>
      <c r="F2437" s="57"/>
      <c r="G2437" s="57"/>
      <c r="H2437" s="57"/>
      <c r="I2437" s="57"/>
      <c r="J2437" s="57"/>
      <c r="K2437" s="57"/>
      <c r="L2437" s="57"/>
    </row>
    <row r="2438" spans="2:12" ht="18.95" customHeight="1" x14ac:dyDescent="0.25">
      <c r="B2438" s="75"/>
      <c r="C2438" s="75"/>
      <c r="D2438" s="75"/>
      <c r="E2438" s="57"/>
      <c r="F2438" s="57"/>
      <c r="G2438" s="57"/>
      <c r="H2438" s="57"/>
      <c r="I2438" s="57"/>
      <c r="J2438" s="57"/>
      <c r="K2438" s="57"/>
      <c r="L2438" s="57"/>
    </row>
    <row r="2439" spans="2:12" ht="18.95" customHeight="1" x14ac:dyDescent="0.25">
      <c r="B2439" s="75"/>
      <c r="C2439" s="75"/>
      <c r="D2439" s="75"/>
      <c r="E2439" s="57"/>
      <c r="F2439" s="57"/>
      <c r="G2439" s="57"/>
      <c r="H2439" s="57"/>
      <c r="I2439" s="57"/>
      <c r="J2439" s="57"/>
      <c r="K2439" s="57"/>
      <c r="L2439" s="57"/>
    </row>
    <row r="2440" spans="2:12" ht="18.95" customHeight="1" x14ac:dyDescent="0.25">
      <c r="B2440" s="75"/>
      <c r="C2440" s="75"/>
      <c r="D2440" s="75"/>
      <c r="E2440" s="57"/>
      <c r="F2440" s="57"/>
      <c r="G2440" s="57"/>
      <c r="H2440" s="57"/>
      <c r="I2440" s="57"/>
      <c r="J2440" s="57"/>
      <c r="K2440" s="57"/>
      <c r="L2440" s="57"/>
    </row>
    <row r="2441" spans="2:12" ht="18.95" customHeight="1" x14ac:dyDescent="0.25">
      <c r="B2441" s="75"/>
      <c r="C2441" s="75"/>
      <c r="D2441" s="75"/>
      <c r="E2441" s="57"/>
      <c r="F2441" s="57"/>
      <c r="G2441" s="57"/>
      <c r="H2441" s="57"/>
      <c r="I2441" s="57"/>
      <c r="J2441" s="57"/>
      <c r="K2441" s="57"/>
      <c r="L2441" s="57"/>
    </row>
    <row r="2442" spans="2:12" ht="18.95" customHeight="1" x14ac:dyDescent="0.25">
      <c r="B2442" s="75"/>
      <c r="C2442" s="75"/>
      <c r="D2442" s="75"/>
      <c r="E2442" s="57"/>
      <c r="F2442" s="57"/>
      <c r="G2442" s="57"/>
      <c r="H2442" s="57"/>
      <c r="I2442" s="57"/>
      <c r="J2442" s="57"/>
      <c r="K2442" s="57"/>
      <c r="L2442" s="57"/>
    </row>
    <row r="2443" spans="2:12" ht="18.95" customHeight="1" x14ac:dyDescent="0.25">
      <c r="B2443" s="75"/>
      <c r="C2443" s="75"/>
      <c r="D2443" s="75"/>
      <c r="E2443" s="57"/>
      <c r="F2443" s="57"/>
      <c r="G2443" s="57"/>
      <c r="H2443" s="57"/>
      <c r="I2443" s="57"/>
      <c r="J2443" s="57"/>
      <c r="K2443" s="57"/>
      <c r="L2443" s="57"/>
    </row>
    <row r="2444" spans="2:12" ht="18.95" customHeight="1" x14ac:dyDescent="0.25">
      <c r="B2444" s="75"/>
      <c r="C2444" s="75"/>
      <c r="D2444" s="75"/>
      <c r="E2444" s="57"/>
      <c r="F2444" s="57"/>
      <c r="G2444" s="57"/>
      <c r="H2444" s="57"/>
      <c r="I2444" s="57"/>
      <c r="J2444" s="57"/>
      <c r="K2444" s="57"/>
      <c r="L2444" s="57"/>
    </row>
    <row r="2445" spans="2:12" ht="18.95" customHeight="1" x14ac:dyDescent="0.25">
      <c r="B2445" s="75"/>
      <c r="C2445" s="75"/>
      <c r="D2445" s="75"/>
      <c r="E2445" s="57"/>
      <c r="F2445" s="57"/>
      <c r="G2445" s="57"/>
      <c r="H2445" s="57"/>
      <c r="I2445" s="57"/>
      <c r="J2445" s="57"/>
      <c r="K2445" s="57"/>
      <c r="L2445" s="57"/>
    </row>
    <row r="2446" spans="2:12" ht="18.95" customHeight="1" x14ac:dyDescent="0.25">
      <c r="B2446" s="75"/>
      <c r="C2446" s="75"/>
      <c r="D2446" s="75"/>
      <c r="E2446" s="57"/>
      <c r="F2446" s="57"/>
      <c r="G2446" s="57"/>
      <c r="H2446" s="57"/>
      <c r="I2446" s="57"/>
      <c r="J2446" s="57"/>
      <c r="K2446" s="57"/>
      <c r="L2446" s="57"/>
    </row>
    <row r="2447" spans="2:12" ht="18.95" customHeight="1" x14ac:dyDescent="0.25">
      <c r="B2447" s="75"/>
      <c r="C2447" s="75"/>
      <c r="D2447" s="75"/>
      <c r="E2447" s="57"/>
      <c r="F2447" s="57"/>
      <c r="G2447" s="57"/>
      <c r="H2447" s="57"/>
      <c r="I2447" s="57"/>
      <c r="J2447" s="57"/>
      <c r="K2447" s="57"/>
      <c r="L2447" s="57"/>
    </row>
    <row r="2448" spans="2:12" ht="18.95" customHeight="1" x14ac:dyDescent="0.25">
      <c r="B2448" s="75"/>
      <c r="C2448" s="75"/>
      <c r="D2448" s="75"/>
      <c r="E2448" s="57"/>
      <c r="F2448" s="57"/>
      <c r="G2448" s="57"/>
      <c r="H2448" s="57"/>
      <c r="I2448" s="57"/>
      <c r="J2448" s="57"/>
      <c r="K2448" s="57"/>
      <c r="L2448" s="57"/>
    </row>
    <row r="2449" spans="2:12" ht="18.95" customHeight="1" x14ac:dyDescent="0.25">
      <c r="B2449" s="75"/>
      <c r="C2449" s="75"/>
      <c r="D2449" s="75"/>
      <c r="E2449" s="57"/>
      <c r="F2449" s="57"/>
      <c r="G2449" s="57"/>
      <c r="H2449" s="57"/>
      <c r="I2449" s="57"/>
      <c r="J2449" s="57"/>
      <c r="K2449" s="57"/>
      <c r="L2449" s="57"/>
    </row>
    <row r="2450" spans="2:12" ht="18.95" customHeight="1" x14ac:dyDescent="0.25">
      <c r="B2450" s="75"/>
      <c r="C2450" s="75"/>
      <c r="D2450" s="75"/>
      <c r="E2450" s="57"/>
      <c r="F2450" s="57"/>
      <c r="G2450" s="57"/>
      <c r="H2450" s="57"/>
      <c r="I2450" s="57"/>
      <c r="J2450" s="57"/>
      <c r="K2450" s="57"/>
      <c r="L2450" s="57"/>
    </row>
    <row r="2451" spans="2:12" ht="18.95" customHeight="1" x14ac:dyDescent="0.25">
      <c r="B2451" s="75"/>
      <c r="C2451" s="75"/>
      <c r="D2451" s="75"/>
      <c r="E2451" s="57"/>
      <c r="F2451" s="57"/>
      <c r="G2451" s="57"/>
      <c r="H2451" s="57"/>
      <c r="I2451" s="57"/>
      <c r="J2451" s="57"/>
      <c r="K2451" s="57"/>
      <c r="L2451" s="57"/>
    </row>
    <row r="2452" spans="2:12" ht="18.95" customHeight="1" x14ac:dyDescent="0.25">
      <c r="B2452" s="75"/>
      <c r="C2452" s="75"/>
      <c r="D2452" s="75"/>
      <c r="E2452" s="57"/>
      <c r="F2452" s="57"/>
      <c r="G2452" s="57"/>
      <c r="H2452" s="57"/>
      <c r="I2452" s="57"/>
      <c r="J2452" s="57"/>
      <c r="K2452" s="57"/>
      <c r="L2452" s="57"/>
    </row>
    <row r="2453" spans="2:12" ht="18.95" customHeight="1" x14ac:dyDescent="0.25">
      <c r="B2453" s="75"/>
      <c r="C2453" s="75"/>
      <c r="D2453" s="75"/>
      <c r="E2453" s="57"/>
      <c r="F2453" s="57"/>
      <c r="G2453" s="57"/>
      <c r="H2453" s="57"/>
      <c r="I2453" s="57"/>
      <c r="J2453" s="57"/>
      <c r="K2453" s="57"/>
      <c r="L2453" s="57"/>
    </row>
    <row r="2454" spans="2:12" ht="18.95" customHeight="1" x14ac:dyDescent="0.25">
      <c r="B2454" s="75"/>
      <c r="C2454" s="75"/>
      <c r="D2454" s="75"/>
      <c r="E2454" s="57"/>
      <c r="F2454" s="57"/>
      <c r="G2454" s="57"/>
      <c r="H2454" s="57"/>
      <c r="I2454" s="57"/>
      <c r="J2454" s="57"/>
      <c r="K2454" s="57"/>
      <c r="L2454" s="57"/>
    </row>
    <row r="2455" spans="2:12" ht="18.95" customHeight="1" x14ac:dyDescent="0.25">
      <c r="B2455" s="75"/>
      <c r="C2455" s="75"/>
      <c r="D2455" s="75"/>
      <c r="E2455" s="57"/>
      <c r="F2455" s="57"/>
      <c r="G2455" s="57"/>
      <c r="H2455" s="57"/>
      <c r="I2455" s="57"/>
      <c r="J2455" s="57"/>
      <c r="K2455" s="57"/>
      <c r="L2455" s="57"/>
    </row>
    <row r="2456" spans="2:12" ht="18.95" customHeight="1" x14ac:dyDescent="0.25">
      <c r="B2456" s="75"/>
      <c r="C2456" s="75"/>
      <c r="D2456" s="75"/>
      <c r="E2456" s="57"/>
      <c r="F2456" s="57"/>
      <c r="G2456" s="57"/>
      <c r="H2456" s="57"/>
      <c r="I2456" s="57"/>
      <c r="J2456" s="57"/>
      <c r="K2456" s="57"/>
      <c r="L2456" s="57"/>
    </row>
    <row r="2457" spans="2:12" ht="18.95" customHeight="1" x14ac:dyDescent="0.25">
      <c r="B2457" s="75"/>
      <c r="C2457" s="75"/>
      <c r="D2457" s="75"/>
      <c r="E2457" s="57"/>
      <c r="F2457" s="57"/>
      <c r="G2457" s="57"/>
      <c r="H2457" s="57"/>
      <c r="I2457" s="57"/>
      <c r="J2457" s="57"/>
      <c r="K2457" s="57"/>
      <c r="L2457" s="57"/>
    </row>
    <row r="2458" spans="2:12" ht="18.95" customHeight="1" x14ac:dyDescent="0.25">
      <c r="B2458" s="75"/>
      <c r="C2458" s="75"/>
      <c r="D2458" s="75"/>
      <c r="E2458" s="57"/>
      <c r="F2458" s="57"/>
      <c r="G2458" s="57"/>
      <c r="H2458" s="57"/>
      <c r="I2458" s="57"/>
      <c r="J2458" s="57"/>
      <c r="K2458" s="57"/>
      <c r="L2458" s="57"/>
    </row>
    <row r="2459" spans="2:12" ht="18.95" customHeight="1" x14ac:dyDescent="0.25">
      <c r="B2459" s="75"/>
      <c r="C2459" s="75"/>
      <c r="D2459" s="75"/>
      <c r="E2459" s="57"/>
      <c r="F2459" s="57"/>
      <c r="G2459" s="57"/>
      <c r="H2459" s="57"/>
      <c r="I2459" s="57"/>
      <c r="J2459" s="57"/>
      <c r="K2459" s="57"/>
      <c r="L2459" s="57"/>
    </row>
    <row r="2460" spans="2:12" ht="18.95" customHeight="1" x14ac:dyDescent="0.25">
      <c r="B2460" s="75"/>
      <c r="C2460" s="75"/>
      <c r="D2460" s="75"/>
      <c r="E2460" s="57"/>
      <c r="F2460" s="57"/>
      <c r="G2460" s="57"/>
      <c r="H2460" s="57"/>
      <c r="I2460" s="57"/>
      <c r="J2460" s="57"/>
      <c r="K2460" s="57"/>
      <c r="L2460" s="57"/>
    </row>
    <row r="2461" spans="2:12" ht="18.95" customHeight="1" x14ac:dyDescent="0.25">
      <c r="B2461" s="75"/>
      <c r="C2461" s="75"/>
      <c r="D2461" s="75"/>
      <c r="E2461" s="57"/>
      <c r="F2461" s="57"/>
      <c r="G2461" s="57"/>
      <c r="H2461" s="57"/>
      <c r="I2461" s="57"/>
      <c r="J2461" s="57"/>
      <c r="K2461" s="57"/>
      <c r="L2461" s="57"/>
    </row>
    <row r="2462" spans="2:12" ht="18.95" customHeight="1" x14ac:dyDescent="0.25">
      <c r="B2462" s="75"/>
      <c r="C2462" s="75"/>
      <c r="D2462" s="75"/>
      <c r="E2462" s="57"/>
      <c r="F2462" s="57"/>
      <c r="G2462" s="57"/>
      <c r="H2462" s="57"/>
      <c r="I2462" s="57"/>
      <c r="J2462" s="57"/>
      <c r="K2462" s="57"/>
      <c r="L2462" s="57"/>
    </row>
    <row r="2463" spans="2:12" ht="18.95" customHeight="1" x14ac:dyDescent="0.25">
      <c r="B2463" s="75"/>
      <c r="C2463" s="75"/>
      <c r="D2463" s="75"/>
      <c r="E2463" s="57"/>
      <c r="F2463" s="57"/>
      <c r="G2463" s="57"/>
      <c r="H2463" s="57"/>
      <c r="I2463" s="57"/>
      <c r="J2463" s="57"/>
      <c r="K2463" s="57"/>
      <c r="L2463" s="57"/>
    </row>
    <row r="2464" spans="2:12" ht="18.95" customHeight="1" x14ac:dyDescent="0.25">
      <c r="B2464" s="75"/>
      <c r="C2464" s="75"/>
      <c r="D2464" s="75"/>
      <c r="E2464" s="57"/>
      <c r="F2464" s="57"/>
      <c r="G2464" s="57"/>
      <c r="H2464" s="57"/>
      <c r="I2464" s="57"/>
      <c r="J2464" s="57"/>
      <c r="K2464" s="57"/>
      <c r="L2464" s="57"/>
    </row>
    <row r="2465" spans="2:12" ht="18.95" customHeight="1" x14ac:dyDescent="0.25">
      <c r="B2465" s="75"/>
      <c r="C2465" s="75"/>
      <c r="D2465" s="75"/>
      <c r="E2465" s="57"/>
      <c r="F2465" s="57"/>
      <c r="G2465" s="57"/>
      <c r="H2465" s="57"/>
      <c r="I2465" s="57"/>
      <c r="J2465" s="57"/>
      <c r="K2465" s="57"/>
      <c r="L2465" s="57"/>
    </row>
    <row r="2466" spans="2:12" ht="18.95" customHeight="1" x14ac:dyDescent="0.25">
      <c r="B2466" s="75"/>
      <c r="C2466" s="75"/>
      <c r="D2466" s="75"/>
      <c r="E2466" s="57"/>
      <c r="F2466" s="57"/>
      <c r="G2466" s="57"/>
      <c r="H2466" s="57"/>
      <c r="I2466" s="57"/>
      <c r="J2466" s="57"/>
      <c r="K2466" s="57"/>
      <c r="L2466" s="57"/>
    </row>
    <row r="2467" spans="2:12" ht="18.95" customHeight="1" x14ac:dyDescent="0.25">
      <c r="B2467" s="75"/>
      <c r="C2467" s="75"/>
      <c r="D2467" s="75"/>
      <c r="E2467" s="57"/>
      <c r="F2467" s="57"/>
      <c r="G2467" s="57"/>
      <c r="H2467" s="57"/>
      <c r="I2467" s="57"/>
      <c r="J2467" s="57"/>
      <c r="K2467" s="57"/>
      <c r="L2467" s="57"/>
    </row>
    <row r="2468" spans="2:12" ht="18.95" customHeight="1" x14ac:dyDescent="0.25">
      <c r="B2468" s="75"/>
      <c r="C2468" s="75"/>
      <c r="D2468" s="75"/>
      <c r="E2468" s="57"/>
      <c r="F2468" s="57"/>
      <c r="G2468" s="57"/>
      <c r="H2468" s="57"/>
      <c r="I2468" s="57"/>
      <c r="J2468" s="57"/>
      <c r="K2468" s="57"/>
      <c r="L2468" s="57"/>
    </row>
    <row r="2469" spans="2:12" ht="18.95" customHeight="1" x14ac:dyDescent="0.25">
      <c r="B2469" s="75"/>
      <c r="C2469" s="75"/>
      <c r="D2469" s="75"/>
      <c r="E2469" s="57"/>
      <c r="F2469" s="57"/>
      <c r="G2469" s="57"/>
      <c r="H2469" s="57"/>
      <c r="I2469" s="57"/>
      <c r="J2469" s="57"/>
      <c r="K2469" s="57"/>
      <c r="L2469" s="57"/>
    </row>
    <row r="2470" spans="2:12" ht="18.95" customHeight="1" x14ac:dyDescent="0.25">
      <c r="B2470" s="75"/>
      <c r="C2470" s="75"/>
      <c r="D2470" s="75"/>
      <c r="E2470" s="57"/>
      <c r="F2470" s="57"/>
      <c r="G2470" s="57"/>
      <c r="H2470" s="57"/>
      <c r="I2470" s="57"/>
      <c r="J2470" s="57"/>
      <c r="K2470" s="57"/>
      <c r="L2470" s="57"/>
    </row>
    <row r="2471" spans="2:12" ht="18.95" customHeight="1" x14ac:dyDescent="0.25">
      <c r="B2471" s="75"/>
      <c r="C2471" s="75"/>
      <c r="D2471" s="75"/>
      <c r="E2471" s="57"/>
      <c r="F2471" s="57"/>
      <c r="G2471" s="57"/>
      <c r="H2471" s="57"/>
      <c r="I2471" s="57"/>
      <c r="J2471" s="57"/>
      <c r="K2471" s="57"/>
      <c r="L2471" s="57"/>
    </row>
    <row r="2472" spans="2:12" ht="18.95" customHeight="1" x14ac:dyDescent="0.25">
      <c r="B2472" s="75"/>
      <c r="C2472" s="75"/>
      <c r="D2472" s="75"/>
      <c r="E2472" s="57"/>
      <c r="F2472" s="57"/>
      <c r="G2472" s="57"/>
      <c r="H2472" s="57"/>
      <c r="I2472" s="57"/>
      <c r="J2472" s="57"/>
      <c r="K2472" s="57"/>
      <c r="L2472" s="57"/>
    </row>
    <row r="2473" spans="2:12" ht="18.95" customHeight="1" x14ac:dyDescent="0.25">
      <c r="B2473" s="75"/>
      <c r="C2473" s="75"/>
      <c r="D2473" s="75"/>
      <c r="E2473" s="57"/>
      <c r="F2473" s="57"/>
      <c r="G2473" s="57"/>
      <c r="H2473" s="57"/>
      <c r="I2473" s="57"/>
      <c r="J2473" s="57"/>
      <c r="K2473" s="57"/>
      <c r="L2473" s="57"/>
    </row>
    <row r="2474" spans="2:12" ht="18.95" customHeight="1" x14ac:dyDescent="0.25">
      <c r="B2474" s="75"/>
      <c r="C2474" s="75"/>
      <c r="D2474" s="75"/>
      <c r="E2474" s="57"/>
      <c r="F2474" s="57"/>
      <c r="G2474" s="57"/>
      <c r="H2474" s="57"/>
      <c r="I2474" s="57"/>
      <c r="J2474" s="57"/>
      <c r="K2474" s="57"/>
      <c r="L2474" s="57"/>
    </row>
    <row r="2475" spans="2:12" ht="18.95" customHeight="1" x14ac:dyDescent="0.25">
      <c r="B2475" s="75"/>
      <c r="C2475" s="75"/>
      <c r="D2475" s="75"/>
      <c r="E2475" s="57"/>
      <c r="F2475" s="57"/>
      <c r="G2475" s="57"/>
      <c r="H2475" s="57"/>
      <c r="I2475" s="57"/>
      <c r="J2475" s="57"/>
      <c r="K2475" s="57"/>
      <c r="L2475" s="57"/>
    </row>
    <row r="2476" spans="2:12" ht="18.95" customHeight="1" x14ac:dyDescent="0.25">
      <c r="B2476" s="75"/>
      <c r="C2476" s="75"/>
      <c r="D2476" s="75"/>
      <c r="E2476" s="57"/>
      <c r="F2476" s="57"/>
      <c r="G2476" s="57"/>
      <c r="H2476" s="57"/>
      <c r="I2476" s="57"/>
      <c r="J2476" s="57"/>
      <c r="K2476" s="57"/>
      <c r="L2476" s="57"/>
    </row>
    <row r="2477" spans="2:12" ht="18.95" customHeight="1" x14ac:dyDescent="0.25">
      <c r="B2477" s="75"/>
      <c r="C2477" s="75"/>
      <c r="D2477" s="75"/>
      <c r="E2477" s="57"/>
      <c r="F2477" s="57"/>
      <c r="G2477" s="57"/>
      <c r="H2477" s="57"/>
      <c r="I2477" s="57"/>
      <c r="J2477" s="57"/>
      <c r="K2477" s="57"/>
      <c r="L2477" s="57"/>
    </row>
    <row r="2478" spans="2:12" ht="18.95" customHeight="1" x14ac:dyDescent="0.25">
      <c r="B2478" s="75"/>
      <c r="C2478" s="75"/>
      <c r="D2478" s="75"/>
      <c r="E2478" s="57"/>
      <c r="F2478" s="57"/>
      <c r="G2478" s="57"/>
      <c r="H2478" s="57"/>
      <c r="I2478" s="57"/>
      <c r="J2478" s="57"/>
      <c r="K2478" s="57"/>
      <c r="L2478" s="57"/>
    </row>
    <row r="2479" spans="2:12" ht="18.95" customHeight="1" x14ac:dyDescent="0.25">
      <c r="B2479" s="75"/>
      <c r="C2479" s="75"/>
      <c r="D2479" s="75"/>
      <c r="E2479" s="57"/>
      <c r="F2479" s="57"/>
      <c r="G2479" s="57"/>
      <c r="H2479" s="57"/>
      <c r="I2479" s="57"/>
      <c r="J2479" s="57"/>
      <c r="K2479" s="57"/>
      <c r="L2479" s="57"/>
    </row>
    <row r="2480" spans="2:12" ht="18.95" customHeight="1" x14ac:dyDescent="0.25">
      <c r="B2480" s="75"/>
      <c r="C2480" s="75"/>
      <c r="D2480" s="75"/>
      <c r="E2480" s="57"/>
      <c r="F2480" s="57"/>
      <c r="G2480" s="57"/>
      <c r="H2480" s="57"/>
      <c r="I2480" s="57"/>
      <c r="J2480" s="57"/>
      <c r="K2480" s="57"/>
      <c r="L2480" s="57"/>
    </row>
    <row r="2481" spans="2:12" ht="18.95" customHeight="1" x14ac:dyDescent="0.25">
      <c r="B2481" s="75"/>
      <c r="C2481" s="75"/>
      <c r="D2481" s="75"/>
      <c r="E2481" s="57"/>
      <c r="F2481" s="57"/>
      <c r="G2481" s="57"/>
      <c r="H2481" s="57"/>
      <c r="I2481" s="57"/>
      <c r="J2481" s="57"/>
      <c r="K2481" s="57"/>
      <c r="L2481" s="57"/>
    </row>
    <row r="2482" spans="2:12" ht="18.95" customHeight="1" x14ac:dyDescent="0.25">
      <c r="B2482" s="75"/>
      <c r="C2482" s="75"/>
      <c r="D2482" s="75"/>
      <c r="E2482" s="57"/>
      <c r="F2482" s="57"/>
      <c r="G2482" s="57"/>
      <c r="H2482" s="57"/>
      <c r="I2482" s="57"/>
      <c r="J2482" s="57"/>
      <c r="K2482" s="57"/>
      <c r="L2482" s="57"/>
    </row>
    <row r="2483" spans="2:12" ht="18.95" customHeight="1" x14ac:dyDescent="0.25">
      <c r="B2483" s="75"/>
      <c r="C2483" s="75"/>
      <c r="D2483" s="75"/>
      <c r="E2483" s="57"/>
      <c r="F2483" s="57"/>
      <c r="G2483" s="57"/>
      <c r="H2483" s="57"/>
      <c r="I2483" s="57"/>
      <c r="J2483" s="57"/>
      <c r="K2483" s="57"/>
      <c r="L2483" s="57"/>
    </row>
    <row r="2484" spans="2:12" ht="18.95" customHeight="1" x14ac:dyDescent="0.25">
      <c r="B2484" s="75"/>
      <c r="C2484" s="75"/>
      <c r="D2484" s="75"/>
      <c r="E2484" s="57"/>
      <c r="F2484" s="57"/>
      <c r="G2484" s="57"/>
      <c r="H2484" s="57"/>
      <c r="I2484" s="57"/>
      <c r="J2484" s="57"/>
      <c r="K2484" s="57"/>
      <c r="L2484" s="57"/>
    </row>
    <row r="2485" spans="2:12" ht="18.95" customHeight="1" x14ac:dyDescent="0.25">
      <c r="B2485" s="75"/>
      <c r="C2485" s="75"/>
      <c r="D2485" s="75"/>
      <c r="E2485" s="57"/>
      <c r="F2485" s="57"/>
      <c r="G2485" s="57"/>
      <c r="H2485" s="57"/>
      <c r="I2485" s="57"/>
      <c r="J2485" s="57"/>
      <c r="K2485" s="57"/>
      <c r="L2485" s="57"/>
    </row>
    <row r="2486" spans="2:12" ht="18.95" customHeight="1" x14ac:dyDescent="0.25">
      <c r="B2486" s="75"/>
      <c r="C2486" s="75"/>
      <c r="D2486" s="75"/>
      <c r="E2486" s="57"/>
      <c r="F2486" s="57"/>
      <c r="G2486" s="57"/>
      <c r="H2486" s="57"/>
      <c r="I2486" s="57"/>
      <c r="J2486" s="57"/>
      <c r="K2486" s="57"/>
      <c r="L2486" s="57"/>
    </row>
    <row r="2487" spans="2:12" ht="18.95" customHeight="1" x14ac:dyDescent="0.25">
      <c r="B2487" s="75"/>
      <c r="C2487" s="75"/>
      <c r="D2487" s="75"/>
      <c r="E2487" s="57"/>
      <c r="F2487" s="57"/>
      <c r="G2487" s="57"/>
      <c r="H2487" s="57"/>
      <c r="I2487" s="57"/>
      <c r="J2487" s="57"/>
      <c r="K2487" s="57"/>
      <c r="L2487" s="57"/>
    </row>
    <row r="2488" spans="2:12" ht="18.95" customHeight="1" x14ac:dyDescent="0.25">
      <c r="B2488" s="75"/>
      <c r="C2488" s="75"/>
      <c r="D2488" s="75"/>
      <c r="E2488" s="57"/>
      <c r="F2488" s="57"/>
      <c r="G2488" s="57"/>
      <c r="H2488" s="57"/>
      <c r="I2488" s="57"/>
      <c r="J2488" s="57"/>
      <c r="K2488" s="57"/>
      <c r="L2488" s="57"/>
    </row>
    <row r="2489" spans="2:12" ht="18.95" customHeight="1" x14ac:dyDescent="0.25">
      <c r="B2489" s="75"/>
      <c r="C2489" s="75"/>
      <c r="D2489" s="75"/>
      <c r="E2489" s="57"/>
      <c r="F2489" s="57"/>
      <c r="G2489" s="57"/>
      <c r="H2489" s="57"/>
      <c r="I2489" s="57"/>
      <c r="J2489" s="57"/>
      <c r="K2489" s="57"/>
      <c r="L2489" s="57"/>
    </row>
    <row r="2490" spans="2:12" ht="18.95" customHeight="1" x14ac:dyDescent="0.25">
      <c r="B2490" s="75"/>
      <c r="C2490" s="75"/>
      <c r="D2490" s="75"/>
      <c r="E2490" s="57"/>
      <c r="F2490" s="57"/>
      <c r="G2490" s="57"/>
      <c r="H2490" s="57"/>
      <c r="I2490" s="57"/>
      <c r="J2490" s="57"/>
      <c r="K2490" s="57"/>
      <c r="L2490" s="57"/>
    </row>
    <row r="2491" spans="2:12" ht="18.95" customHeight="1" x14ac:dyDescent="0.25">
      <c r="B2491" s="75"/>
      <c r="C2491" s="75"/>
      <c r="D2491" s="75"/>
      <c r="E2491" s="57"/>
      <c r="F2491" s="57"/>
      <c r="G2491" s="57"/>
      <c r="H2491" s="57"/>
      <c r="I2491" s="57"/>
      <c r="J2491" s="57"/>
      <c r="K2491" s="57"/>
      <c r="L2491" s="57"/>
    </row>
    <row r="2492" spans="2:12" ht="18.95" customHeight="1" x14ac:dyDescent="0.25">
      <c r="B2492" s="75"/>
      <c r="C2492" s="75"/>
      <c r="D2492" s="75"/>
      <c r="E2492" s="57"/>
      <c r="F2492" s="57"/>
      <c r="G2492" s="57"/>
      <c r="H2492" s="57"/>
      <c r="I2492" s="57"/>
      <c r="J2492" s="57"/>
      <c r="K2492" s="57"/>
      <c r="L2492" s="57"/>
    </row>
    <row r="2493" spans="2:12" ht="18.95" customHeight="1" x14ac:dyDescent="0.25">
      <c r="B2493" s="75"/>
      <c r="C2493" s="75"/>
      <c r="D2493" s="75"/>
      <c r="E2493" s="57"/>
      <c r="F2493" s="57"/>
      <c r="G2493" s="57"/>
      <c r="H2493" s="57"/>
      <c r="I2493" s="57"/>
      <c r="J2493" s="57"/>
      <c r="K2493" s="57"/>
      <c r="L2493" s="57"/>
    </row>
    <row r="2494" spans="2:12" ht="18.95" customHeight="1" x14ac:dyDescent="0.25">
      <c r="B2494" s="75"/>
      <c r="C2494" s="75"/>
      <c r="D2494" s="75"/>
      <c r="E2494" s="57"/>
      <c r="F2494" s="57"/>
      <c r="G2494" s="57"/>
      <c r="H2494" s="57"/>
      <c r="I2494" s="57"/>
      <c r="J2494" s="57"/>
      <c r="K2494" s="57"/>
      <c r="L2494" s="57"/>
    </row>
    <row r="2495" spans="2:12" ht="18.95" customHeight="1" x14ac:dyDescent="0.25">
      <c r="B2495" s="75"/>
      <c r="C2495" s="75"/>
      <c r="D2495" s="75"/>
      <c r="E2495" s="57"/>
      <c r="F2495" s="57"/>
      <c r="G2495" s="57"/>
      <c r="H2495" s="57"/>
      <c r="I2495" s="57"/>
      <c r="J2495" s="57"/>
      <c r="K2495" s="57"/>
      <c r="L2495" s="57"/>
    </row>
    <row r="2496" spans="2:12" ht="18.95" customHeight="1" x14ac:dyDescent="0.25">
      <c r="B2496" s="75"/>
      <c r="C2496" s="75"/>
      <c r="D2496" s="75"/>
      <c r="E2496" s="57"/>
      <c r="F2496" s="57"/>
      <c r="G2496" s="57"/>
      <c r="H2496" s="57"/>
      <c r="I2496" s="57"/>
      <c r="J2496" s="57"/>
      <c r="K2496" s="57"/>
      <c r="L2496" s="57"/>
    </row>
    <row r="2497" spans="2:12" ht="18.95" customHeight="1" x14ac:dyDescent="0.25">
      <c r="B2497" s="75"/>
      <c r="C2497" s="75"/>
      <c r="D2497" s="75"/>
      <c r="E2497" s="57"/>
      <c r="F2497" s="57"/>
      <c r="G2497" s="57"/>
      <c r="H2497" s="57"/>
      <c r="I2497" s="57"/>
      <c r="J2497" s="57"/>
      <c r="K2497" s="57"/>
      <c r="L2497" s="57"/>
    </row>
    <row r="2498" spans="2:12" ht="18.95" customHeight="1" x14ac:dyDescent="0.25">
      <c r="B2498" s="75"/>
      <c r="C2498" s="75"/>
      <c r="D2498" s="75"/>
      <c r="E2498" s="57"/>
      <c r="F2498" s="57"/>
      <c r="G2498" s="57"/>
      <c r="H2498" s="57"/>
      <c r="I2498" s="57"/>
      <c r="J2498" s="57"/>
      <c r="K2498" s="57"/>
      <c r="L2498" s="57"/>
    </row>
    <row r="2499" spans="2:12" ht="18.95" customHeight="1" x14ac:dyDescent="0.25">
      <c r="B2499" s="75"/>
      <c r="C2499" s="75"/>
      <c r="D2499" s="75"/>
      <c r="E2499" s="57"/>
      <c r="F2499" s="57"/>
      <c r="G2499" s="57"/>
      <c r="H2499" s="57"/>
      <c r="I2499" s="57"/>
      <c r="J2499" s="57"/>
      <c r="K2499" s="57"/>
      <c r="L2499" s="57"/>
    </row>
    <row r="2500" spans="2:12" ht="18.95" customHeight="1" x14ac:dyDescent="0.25">
      <c r="B2500" s="75"/>
      <c r="C2500" s="75"/>
      <c r="D2500" s="75"/>
      <c r="E2500" s="57"/>
      <c r="F2500" s="57"/>
      <c r="G2500" s="57"/>
      <c r="H2500" s="57"/>
      <c r="I2500" s="57"/>
      <c r="J2500" s="57"/>
      <c r="K2500" s="57"/>
      <c r="L2500" s="57"/>
    </row>
    <row r="2501" spans="2:12" ht="18.95" customHeight="1" x14ac:dyDescent="0.25">
      <c r="B2501" s="75"/>
      <c r="C2501" s="75"/>
      <c r="D2501" s="75"/>
      <c r="E2501" s="57"/>
      <c r="F2501" s="57"/>
      <c r="G2501" s="57"/>
      <c r="H2501" s="57"/>
      <c r="I2501" s="57"/>
      <c r="J2501" s="57"/>
      <c r="K2501" s="57"/>
      <c r="L2501" s="57"/>
    </row>
    <row r="2502" spans="2:12" ht="18.95" customHeight="1" x14ac:dyDescent="0.25">
      <c r="B2502" s="75"/>
      <c r="C2502" s="75"/>
      <c r="D2502" s="75"/>
      <c r="E2502" s="57"/>
      <c r="F2502" s="57"/>
      <c r="G2502" s="57"/>
      <c r="H2502" s="57"/>
      <c r="I2502" s="57"/>
      <c r="J2502" s="57"/>
      <c r="K2502" s="57"/>
      <c r="L2502" s="57"/>
    </row>
    <row r="2503" spans="2:12" ht="18.95" customHeight="1" x14ac:dyDescent="0.25">
      <c r="B2503" s="75"/>
      <c r="C2503" s="75"/>
      <c r="D2503" s="75"/>
      <c r="E2503" s="57"/>
      <c r="F2503" s="57"/>
      <c r="G2503" s="57"/>
      <c r="H2503" s="57"/>
      <c r="I2503" s="57"/>
      <c r="J2503" s="57"/>
      <c r="K2503" s="57"/>
      <c r="L2503" s="57"/>
    </row>
    <row r="2504" spans="2:12" ht="18.95" customHeight="1" x14ac:dyDescent="0.25">
      <c r="B2504" s="75"/>
      <c r="C2504" s="75"/>
      <c r="D2504" s="75"/>
      <c r="E2504" s="57"/>
      <c r="F2504" s="57"/>
      <c r="G2504" s="57"/>
      <c r="H2504" s="57"/>
      <c r="I2504" s="57"/>
      <c r="J2504" s="57"/>
      <c r="K2504" s="57"/>
      <c r="L2504" s="57"/>
    </row>
    <row r="2505" spans="2:12" ht="18.95" customHeight="1" x14ac:dyDescent="0.25">
      <c r="B2505" s="75"/>
      <c r="C2505" s="75"/>
      <c r="D2505" s="75"/>
      <c r="E2505" s="57"/>
      <c r="F2505" s="57"/>
      <c r="G2505" s="57"/>
      <c r="H2505" s="57"/>
      <c r="I2505" s="57"/>
      <c r="J2505" s="57"/>
      <c r="K2505" s="57"/>
      <c r="L2505" s="57"/>
    </row>
    <row r="2506" spans="2:12" ht="18.95" customHeight="1" x14ac:dyDescent="0.25">
      <c r="B2506" s="75"/>
      <c r="C2506" s="75"/>
      <c r="D2506" s="75"/>
      <c r="E2506" s="57"/>
      <c r="F2506" s="57"/>
      <c r="G2506" s="57"/>
      <c r="H2506" s="57"/>
      <c r="I2506" s="57"/>
      <c r="J2506" s="57"/>
      <c r="K2506" s="57"/>
      <c r="L2506" s="57"/>
    </row>
    <row r="2507" spans="2:12" ht="18.95" customHeight="1" x14ac:dyDescent="0.25">
      <c r="B2507" s="75"/>
      <c r="C2507" s="75"/>
      <c r="D2507" s="75"/>
      <c r="E2507" s="57"/>
      <c r="F2507" s="57"/>
      <c r="G2507" s="57"/>
      <c r="H2507" s="57"/>
      <c r="I2507" s="57"/>
      <c r="J2507" s="57"/>
      <c r="K2507" s="57"/>
      <c r="L2507" s="57"/>
    </row>
    <row r="2508" spans="2:12" ht="18.95" customHeight="1" x14ac:dyDescent="0.25">
      <c r="B2508" s="75"/>
      <c r="C2508" s="75"/>
      <c r="D2508" s="75"/>
      <c r="E2508" s="57"/>
      <c r="F2508" s="57"/>
      <c r="G2508" s="57"/>
      <c r="H2508" s="57"/>
      <c r="I2508" s="57"/>
      <c r="J2508" s="57"/>
      <c r="K2508" s="57"/>
      <c r="L2508" s="57"/>
    </row>
    <row r="2509" spans="2:12" ht="18.95" customHeight="1" x14ac:dyDescent="0.25">
      <c r="B2509" s="75"/>
      <c r="C2509" s="75"/>
      <c r="D2509" s="75"/>
      <c r="E2509" s="57"/>
      <c r="F2509" s="57"/>
      <c r="G2509" s="57"/>
      <c r="H2509" s="57"/>
      <c r="I2509" s="57"/>
      <c r="J2509" s="57"/>
      <c r="K2509" s="57"/>
      <c r="L2509" s="57"/>
    </row>
    <row r="2510" spans="2:12" ht="18.95" customHeight="1" x14ac:dyDescent="0.25">
      <c r="B2510" s="75"/>
      <c r="C2510" s="75"/>
      <c r="D2510" s="75"/>
      <c r="E2510" s="57"/>
      <c r="F2510" s="57"/>
      <c r="G2510" s="57"/>
      <c r="H2510" s="57"/>
      <c r="I2510" s="57"/>
      <c r="J2510" s="57"/>
      <c r="K2510" s="57"/>
      <c r="L2510" s="57"/>
    </row>
    <row r="2511" spans="2:12" ht="18.95" customHeight="1" x14ac:dyDescent="0.25">
      <c r="B2511" s="75"/>
      <c r="C2511" s="75"/>
      <c r="D2511" s="75"/>
      <c r="E2511" s="57"/>
      <c r="F2511" s="57"/>
      <c r="G2511" s="57"/>
      <c r="H2511" s="57"/>
      <c r="I2511" s="57"/>
      <c r="J2511" s="57"/>
      <c r="K2511" s="57"/>
      <c r="L2511" s="57"/>
    </row>
    <row r="2512" spans="2:12" ht="18.95" customHeight="1" x14ac:dyDescent="0.25">
      <c r="B2512" s="75"/>
      <c r="C2512" s="75"/>
      <c r="D2512" s="75"/>
      <c r="E2512" s="57"/>
      <c r="F2512" s="57"/>
      <c r="G2512" s="57"/>
      <c r="H2512" s="57"/>
      <c r="I2512" s="57"/>
      <c r="J2512" s="57"/>
      <c r="K2512" s="57"/>
      <c r="L2512" s="57"/>
    </row>
    <row r="2513" spans="2:12" ht="18.95" customHeight="1" x14ac:dyDescent="0.25">
      <c r="B2513" s="75"/>
      <c r="C2513" s="75"/>
      <c r="D2513" s="75"/>
      <c r="E2513" s="57"/>
      <c r="F2513" s="57"/>
      <c r="G2513" s="57"/>
      <c r="H2513" s="57"/>
      <c r="I2513" s="57"/>
      <c r="J2513" s="57"/>
      <c r="K2513" s="57"/>
      <c r="L2513" s="57"/>
    </row>
    <row r="2514" spans="2:12" ht="18.95" customHeight="1" x14ac:dyDescent="0.25">
      <c r="B2514" s="75"/>
      <c r="C2514" s="75"/>
      <c r="D2514" s="75"/>
      <c r="E2514" s="57"/>
      <c r="F2514" s="57"/>
      <c r="G2514" s="57"/>
      <c r="H2514" s="57"/>
      <c r="I2514" s="57"/>
      <c r="J2514" s="57"/>
      <c r="K2514" s="57"/>
      <c r="L2514" s="57"/>
    </row>
    <row r="2515" spans="2:12" ht="18.95" customHeight="1" x14ac:dyDescent="0.25">
      <c r="B2515" s="75"/>
      <c r="C2515" s="75"/>
      <c r="D2515" s="75"/>
      <c r="E2515" s="57"/>
      <c r="F2515" s="57"/>
      <c r="G2515" s="57"/>
      <c r="H2515" s="57"/>
      <c r="I2515" s="57"/>
      <c r="J2515" s="57"/>
      <c r="K2515" s="57"/>
      <c r="L2515" s="57"/>
    </row>
    <row r="2516" spans="2:12" ht="18.95" customHeight="1" x14ac:dyDescent="0.25">
      <c r="B2516" s="75"/>
      <c r="C2516" s="75"/>
      <c r="D2516" s="75"/>
      <c r="E2516" s="57"/>
      <c r="F2516" s="57"/>
      <c r="G2516" s="57"/>
      <c r="H2516" s="57"/>
      <c r="I2516" s="57"/>
      <c r="J2516" s="57"/>
      <c r="K2516" s="57"/>
      <c r="L2516" s="57"/>
    </row>
    <row r="2517" spans="2:12" ht="18.95" customHeight="1" x14ac:dyDescent="0.25">
      <c r="B2517" s="75"/>
      <c r="C2517" s="75"/>
      <c r="D2517" s="75"/>
      <c r="E2517" s="57"/>
      <c r="F2517" s="57"/>
      <c r="G2517" s="57"/>
      <c r="H2517" s="57"/>
      <c r="I2517" s="57"/>
      <c r="J2517" s="57"/>
      <c r="K2517" s="57"/>
      <c r="L2517" s="57"/>
    </row>
    <row r="2518" spans="2:12" ht="18.95" customHeight="1" x14ac:dyDescent="0.25">
      <c r="B2518" s="75"/>
      <c r="C2518" s="75"/>
      <c r="D2518" s="75"/>
      <c r="E2518" s="57"/>
      <c r="F2518" s="57"/>
      <c r="G2518" s="57"/>
      <c r="H2518" s="57"/>
      <c r="I2518" s="57"/>
      <c r="J2518" s="57"/>
      <c r="K2518" s="57"/>
      <c r="L2518" s="57"/>
    </row>
    <row r="2519" spans="2:12" ht="18.95" customHeight="1" x14ac:dyDescent="0.25">
      <c r="B2519" s="75"/>
      <c r="C2519" s="75"/>
      <c r="D2519" s="75"/>
      <c r="E2519" s="57"/>
      <c r="F2519" s="57"/>
      <c r="G2519" s="57"/>
      <c r="H2519" s="57"/>
      <c r="I2519" s="57"/>
      <c r="J2519" s="57"/>
      <c r="K2519" s="57"/>
      <c r="L2519" s="57"/>
    </row>
    <row r="2520" spans="2:12" ht="18.95" customHeight="1" x14ac:dyDescent="0.25">
      <c r="B2520" s="75"/>
      <c r="C2520" s="75"/>
      <c r="D2520" s="75"/>
      <c r="E2520" s="57"/>
      <c r="F2520" s="57"/>
      <c r="G2520" s="57"/>
      <c r="H2520" s="57"/>
      <c r="I2520" s="57"/>
      <c r="J2520" s="57"/>
      <c r="K2520" s="57"/>
      <c r="L2520" s="57"/>
    </row>
    <row r="2521" spans="2:12" ht="18.95" customHeight="1" x14ac:dyDescent="0.25">
      <c r="B2521" s="75"/>
      <c r="C2521" s="75"/>
      <c r="D2521" s="75"/>
      <c r="E2521" s="57"/>
      <c r="F2521" s="57"/>
      <c r="G2521" s="57"/>
      <c r="H2521" s="57"/>
      <c r="I2521" s="57"/>
      <c r="J2521" s="57"/>
      <c r="K2521" s="57"/>
      <c r="L2521" s="57"/>
    </row>
    <row r="2522" spans="2:12" ht="18.95" customHeight="1" x14ac:dyDescent="0.25">
      <c r="B2522" s="75"/>
      <c r="C2522" s="75"/>
      <c r="D2522" s="75"/>
      <c r="E2522" s="57"/>
      <c r="F2522" s="57"/>
      <c r="G2522" s="57"/>
      <c r="H2522" s="57"/>
      <c r="I2522" s="57"/>
      <c r="J2522" s="57"/>
      <c r="K2522" s="57"/>
      <c r="L2522" s="57"/>
    </row>
    <row r="2523" spans="2:12" ht="18.95" customHeight="1" x14ac:dyDescent="0.25">
      <c r="B2523" s="75"/>
      <c r="C2523" s="75"/>
      <c r="D2523" s="75"/>
      <c r="E2523" s="57"/>
      <c r="F2523" s="57"/>
      <c r="G2523" s="57"/>
      <c r="H2523" s="57"/>
      <c r="I2523" s="57"/>
      <c r="J2523" s="57"/>
      <c r="K2523" s="57"/>
      <c r="L2523" s="57"/>
    </row>
    <row r="2524" spans="2:12" ht="18.95" customHeight="1" x14ac:dyDescent="0.25">
      <c r="B2524" s="75"/>
      <c r="C2524" s="75"/>
      <c r="D2524" s="75"/>
      <c r="E2524" s="57"/>
      <c r="F2524" s="57"/>
      <c r="G2524" s="57"/>
      <c r="H2524" s="57"/>
      <c r="I2524" s="57"/>
      <c r="J2524" s="57"/>
      <c r="K2524" s="57"/>
      <c r="L2524" s="57"/>
    </row>
    <row r="2525" spans="2:12" ht="18.95" customHeight="1" x14ac:dyDescent="0.25">
      <c r="B2525" s="75"/>
      <c r="C2525" s="75"/>
      <c r="D2525" s="75"/>
      <c r="E2525" s="57"/>
      <c r="F2525" s="57"/>
      <c r="G2525" s="57"/>
      <c r="H2525" s="57"/>
      <c r="I2525" s="57"/>
      <c r="J2525" s="57"/>
      <c r="K2525" s="57"/>
      <c r="L2525" s="57"/>
    </row>
    <row r="2526" spans="2:12" ht="18.95" customHeight="1" x14ac:dyDescent="0.25">
      <c r="B2526" s="75"/>
      <c r="C2526" s="75"/>
      <c r="D2526" s="75"/>
      <c r="E2526" s="57"/>
      <c r="F2526" s="57"/>
      <c r="G2526" s="57"/>
      <c r="H2526" s="57"/>
      <c r="I2526" s="57"/>
      <c r="J2526" s="57"/>
      <c r="K2526" s="57"/>
      <c r="L2526" s="57"/>
    </row>
    <row r="2527" spans="2:12" ht="18.95" customHeight="1" x14ac:dyDescent="0.25">
      <c r="B2527" s="75"/>
      <c r="C2527" s="75"/>
      <c r="D2527" s="75"/>
      <c r="E2527" s="57"/>
      <c r="F2527" s="57"/>
      <c r="G2527" s="57"/>
      <c r="H2527" s="57"/>
      <c r="I2527" s="57"/>
      <c r="J2527" s="57"/>
      <c r="K2527" s="57"/>
      <c r="L2527" s="57"/>
    </row>
    <row r="2528" spans="2:12" ht="18.95" customHeight="1" x14ac:dyDescent="0.25">
      <c r="B2528" s="75"/>
      <c r="C2528" s="75"/>
      <c r="D2528" s="75"/>
      <c r="E2528" s="57"/>
      <c r="F2528" s="57"/>
      <c r="G2528" s="57"/>
      <c r="H2528" s="57"/>
      <c r="I2528" s="57"/>
      <c r="J2528" s="57"/>
      <c r="K2528" s="57"/>
      <c r="L2528" s="57"/>
    </row>
    <row r="2529" spans="2:12" ht="18.95" customHeight="1" x14ac:dyDescent="0.25">
      <c r="B2529" s="75"/>
      <c r="C2529" s="75"/>
      <c r="D2529" s="75"/>
      <c r="E2529" s="57"/>
      <c r="F2529" s="57"/>
      <c r="G2529" s="57"/>
      <c r="H2529" s="57"/>
      <c r="I2529" s="57"/>
      <c r="J2529" s="57"/>
      <c r="K2529" s="57"/>
      <c r="L2529" s="57"/>
    </row>
    <row r="2530" spans="2:12" ht="18.95" customHeight="1" x14ac:dyDescent="0.25">
      <c r="B2530" s="75"/>
      <c r="C2530" s="75"/>
      <c r="D2530" s="75"/>
      <c r="E2530" s="57"/>
      <c r="F2530" s="57"/>
      <c r="G2530" s="57"/>
      <c r="H2530" s="57"/>
      <c r="I2530" s="57"/>
      <c r="J2530" s="57"/>
      <c r="K2530" s="57"/>
      <c r="L2530" s="57"/>
    </row>
    <row r="2531" spans="2:12" ht="18.95" customHeight="1" x14ac:dyDescent="0.25">
      <c r="B2531" s="75"/>
      <c r="C2531" s="75"/>
      <c r="D2531" s="75"/>
      <c r="E2531" s="57"/>
      <c r="F2531" s="57"/>
      <c r="G2531" s="57"/>
      <c r="H2531" s="57"/>
      <c r="I2531" s="57"/>
      <c r="J2531" s="57"/>
      <c r="K2531" s="57"/>
      <c r="L2531" s="57"/>
    </row>
    <row r="2532" spans="2:12" ht="18.95" customHeight="1" x14ac:dyDescent="0.25">
      <c r="B2532" s="75"/>
      <c r="C2532" s="75"/>
      <c r="D2532" s="75"/>
      <c r="E2532" s="57"/>
      <c r="F2532" s="57"/>
      <c r="G2532" s="57"/>
      <c r="H2532" s="57"/>
      <c r="I2532" s="57"/>
      <c r="J2532" s="57"/>
      <c r="K2532" s="57"/>
      <c r="L2532" s="57"/>
    </row>
    <row r="2533" spans="2:12" ht="18.95" customHeight="1" x14ac:dyDescent="0.25">
      <c r="B2533" s="75"/>
      <c r="C2533" s="75"/>
      <c r="D2533" s="75"/>
      <c r="E2533" s="57"/>
      <c r="F2533" s="57"/>
      <c r="G2533" s="57"/>
      <c r="H2533" s="57"/>
      <c r="I2533" s="57"/>
      <c r="J2533" s="57"/>
      <c r="K2533" s="57"/>
      <c r="L2533" s="57"/>
    </row>
    <row r="2534" spans="2:12" ht="18.95" customHeight="1" x14ac:dyDescent="0.25">
      <c r="B2534" s="75"/>
      <c r="C2534" s="75"/>
      <c r="D2534" s="75"/>
      <c r="E2534" s="57"/>
      <c r="F2534" s="57"/>
      <c r="G2534" s="57"/>
      <c r="H2534" s="57"/>
      <c r="I2534" s="57"/>
      <c r="J2534" s="57"/>
      <c r="K2534" s="57"/>
      <c r="L2534" s="57"/>
    </row>
    <row r="2535" spans="2:12" ht="18.95" customHeight="1" x14ac:dyDescent="0.25">
      <c r="B2535" s="75"/>
      <c r="C2535" s="75"/>
      <c r="D2535" s="75"/>
      <c r="E2535" s="57"/>
      <c r="F2535" s="57"/>
      <c r="G2535" s="57"/>
      <c r="H2535" s="57"/>
      <c r="I2535" s="57"/>
      <c r="J2535" s="57"/>
      <c r="K2535" s="57"/>
      <c r="L2535" s="57"/>
    </row>
    <row r="2536" spans="2:12" ht="18.95" customHeight="1" x14ac:dyDescent="0.25">
      <c r="B2536" s="75"/>
      <c r="C2536" s="75"/>
      <c r="D2536" s="75"/>
      <c r="E2536" s="57"/>
      <c r="F2536" s="57"/>
      <c r="G2536" s="57"/>
      <c r="H2536" s="57"/>
      <c r="I2536" s="57"/>
      <c r="J2536" s="57"/>
      <c r="K2536" s="57"/>
      <c r="L2536" s="57"/>
    </row>
    <row r="2537" spans="2:12" ht="18.95" customHeight="1" x14ac:dyDescent="0.25">
      <c r="B2537" s="75"/>
      <c r="C2537" s="75"/>
      <c r="D2537" s="75"/>
      <c r="E2537" s="57"/>
      <c r="F2537" s="57"/>
      <c r="G2537" s="57"/>
      <c r="H2537" s="57"/>
      <c r="I2537" s="57"/>
      <c r="J2537" s="57"/>
      <c r="K2537" s="57"/>
      <c r="L2537" s="57"/>
    </row>
    <row r="2538" spans="2:12" ht="18.95" customHeight="1" x14ac:dyDescent="0.25">
      <c r="B2538" s="75"/>
      <c r="C2538" s="75"/>
      <c r="D2538" s="75"/>
      <c r="E2538" s="57"/>
      <c r="F2538" s="57"/>
      <c r="G2538" s="57"/>
      <c r="H2538" s="57"/>
      <c r="I2538" s="57"/>
      <c r="J2538" s="57"/>
      <c r="K2538" s="57"/>
      <c r="L2538" s="57"/>
    </row>
    <row r="2539" spans="2:12" ht="18.95" customHeight="1" x14ac:dyDescent="0.25">
      <c r="B2539" s="75"/>
      <c r="C2539" s="75"/>
      <c r="D2539" s="75"/>
      <c r="E2539" s="57"/>
      <c r="F2539" s="57"/>
      <c r="G2539" s="57"/>
      <c r="H2539" s="57"/>
      <c r="I2539" s="57"/>
      <c r="J2539" s="57"/>
      <c r="K2539" s="57"/>
      <c r="L2539" s="57"/>
    </row>
    <row r="2540" spans="2:12" ht="18.95" customHeight="1" x14ac:dyDescent="0.25">
      <c r="B2540" s="75"/>
      <c r="C2540" s="75"/>
      <c r="D2540" s="75"/>
      <c r="E2540" s="57"/>
      <c r="F2540" s="57"/>
      <c r="G2540" s="57"/>
      <c r="H2540" s="57"/>
      <c r="I2540" s="57"/>
      <c r="J2540" s="57"/>
      <c r="K2540" s="57"/>
      <c r="L2540" s="57"/>
    </row>
    <row r="2541" spans="2:12" ht="18.95" customHeight="1" x14ac:dyDescent="0.25">
      <c r="B2541" s="75"/>
      <c r="C2541" s="75"/>
      <c r="D2541" s="75"/>
      <c r="E2541" s="57"/>
      <c r="F2541" s="57"/>
      <c r="G2541" s="57"/>
      <c r="H2541" s="57"/>
      <c r="I2541" s="57"/>
      <c r="J2541" s="57"/>
      <c r="K2541" s="57"/>
      <c r="L2541" s="57"/>
    </row>
    <row r="2542" spans="2:12" ht="18.95" customHeight="1" x14ac:dyDescent="0.25">
      <c r="B2542" s="75"/>
      <c r="C2542" s="75"/>
      <c r="D2542" s="75"/>
      <c r="E2542" s="57"/>
      <c r="F2542" s="57"/>
      <c r="G2542" s="57"/>
      <c r="H2542" s="57"/>
      <c r="I2542" s="57"/>
      <c r="J2542" s="57"/>
      <c r="K2542" s="57"/>
      <c r="L2542" s="57"/>
    </row>
    <row r="2543" spans="2:12" ht="18.95" customHeight="1" x14ac:dyDescent="0.25">
      <c r="B2543" s="75"/>
      <c r="C2543" s="75"/>
      <c r="D2543" s="75"/>
      <c r="E2543" s="57"/>
      <c r="F2543" s="57"/>
      <c r="G2543" s="57"/>
      <c r="H2543" s="57"/>
      <c r="I2543" s="57"/>
      <c r="J2543" s="57"/>
      <c r="K2543" s="57"/>
      <c r="L2543" s="57"/>
    </row>
    <row r="2544" spans="2:12" ht="18.95" customHeight="1" x14ac:dyDescent="0.25">
      <c r="B2544" s="75"/>
      <c r="C2544" s="75"/>
      <c r="D2544" s="75"/>
      <c r="E2544" s="57"/>
      <c r="F2544" s="57"/>
      <c r="G2544" s="57"/>
      <c r="H2544" s="57"/>
      <c r="I2544" s="57"/>
      <c r="J2544" s="57"/>
      <c r="K2544" s="57"/>
      <c r="L2544" s="57"/>
    </row>
    <row r="2545" spans="2:12" ht="18.95" customHeight="1" x14ac:dyDescent="0.25">
      <c r="B2545" s="75"/>
      <c r="C2545" s="75"/>
      <c r="D2545" s="75"/>
      <c r="E2545" s="57"/>
      <c r="F2545" s="57"/>
      <c r="G2545" s="57"/>
      <c r="H2545" s="57"/>
      <c r="I2545" s="57"/>
      <c r="J2545" s="57"/>
      <c r="K2545" s="57"/>
      <c r="L2545" s="57"/>
    </row>
    <row r="2546" spans="2:12" ht="18.95" customHeight="1" x14ac:dyDescent="0.25">
      <c r="B2546" s="75"/>
      <c r="C2546" s="75"/>
      <c r="D2546" s="75"/>
      <c r="E2546" s="57"/>
      <c r="F2546" s="57"/>
      <c r="G2546" s="57"/>
      <c r="H2546" s="57"/>
      <c r="I2546" s="57"/>
      <c r="J2546" s="57"/>
      <c r="K2546" s="57"/>
      <c r="L2546" s="57"/>
    </row>
    <row r="2547" spans="2:12" ht="18.95" customHeight="1" x14ac:dyDescent="0.25">
      <c r="B2547" s="75"/>
      <c r="C2547" s="75"/>
      <c r="D2547" s="75"/>
      <c r="E2547" s="57"/>
      <c r="F2547" s="57"/>
      <c r="G2547" s="57"/>
      <c r="H2547" s="57"/>
      <c r="I2547" s="57"/>
      <c r="J2547" s="57"/>
      <c r="K2547" s="57"/>
      <c r="L2547" s="57"/>
    </row>
    <row r="2548" spans="2:12" ht="18.95" customHeight="1" x14ac:dyDescent="0.25">
      <c r="B2548" s="75"/>
      <c r="C2548" s="75"/>
      <c r="D2548" s="75"/>
      <c r="E2548" s="57"/>
      <c r="F2548" s="57"/>
      <c r="G2548" s="57"/>
      <c r="H2548" s="57"/>
      <c r="I2548" s="57"/>
      <c r="J2548" s="57"/>
      <c r="K2548" s="57"/>
      <c r="L2548" s="57"/>
    </row>
    <row r="2549" spans="2:12" ht="18.95" customHeight="1" x14ac:dyDescent="0.25">
      <c r="B2549" s="75"/>
      <c r="C2549" s="75"/>
      <c r="D2549" s="75"/>
      <c r="E2549" s="57"/>
      <c r="F2549" s="57"/>
      <c r="G2549" s="57"/>
      <c r="H2549" s="57"/>
      <c r="I2549" s="57"/>
      <c r="J2549" s="57"/>
      <c r="K2549" s="57"/>
      <c r="L2549" s="57"/>
    </row>
    <row r="2550" spans="2:12" ht="18.95" customHeight="1" x14ac:dyDescent="0.25">
      <c r="B2550" s="75"/>
      <c r="C2550" s="75"/>
      <c r="D2550" s="75"/>
      <c r="E2550" s="57"/>
      <c r="F2550" s="57"/>
      <c r="G2550" s="57"/>
      <c r="H2550" s="57"/>
      <c r="I2550" s="57"/>
      <c r="J2550" s="57"/>
      <c r="K2550" s="57"/>
      <c r="L2550" s="57"/>
    </row>
    <row r="2551" spans="2:12" ht="18.95" customHeight="1" x14ac:dyDescent="0.25">
      <c r="B2551" s="75"/>
      <c r="C2551" s="75"/>
      <c r="D2551" s="75"/>
      <c r="E2551" s="57"/>
      <c r="F2551" s="57"/>
      <c r="G2551" s="57"/>
      <c r="H2551" s="57"/>
      <c r="I2551" s="57"/>
      <c r="J2551" s="57"/>
      <c r="K2551" s="57"/>
      <c r="L2551" s="57"/>
    </row>
    <row r="2552" spans="2:12" ht="18.95" customHeight="1" x14ac:dyDescent="0.25">
      <c r="B2552" s="75"/>
      <c r="C2552" s="75"/>
      <c r="D2552" s="75"/>
      <c r="E2552" s="57"/>
      <c r="F2552" s="57"/>
      <c r="G2552" s="57"/>
      <c r="H2552" s="57"/>
      <c r="I2552" s="57"/>
      <c r="J2552" s="57"/>
      <c r="K2552" s="57"/>
      <c r="L2552" s="57"/>
    </row>
    <row r="2553" spans="2:12" ht="18.95" customHeight="1" x14ac:dyDescent="0.25">
      <c r="B2553" s="75"/>
      <c r="C2553" s="75"/>
      <c r="D2553" s="75"/>
      <c r="E2553" s="57"/>
      <c r="F2553" s="57"/>
      <c r="G2553" s="57"/>
      <c r="H2553" s="57"/>
      <c r="I2553" s="57"/>
      <c r="J2553" s="57"/>
      <c r="K2553" s="57"/>
      <c r="L2553" s="57"/>
    </row>
    <row r="2554" spans="2:12" ht="18.95" customHeight="1" x14ac:dyDescent="0.25">
      <c r="B2554" s="75"/>
      <c r="C2554" s="75"/>
      <c r="D2554" s="75"/>
      <c r="E2554" s="57"/>
      <c r="F2554" s="57"/>
      <c r="G2554" s="57"/>
      <c r="H2554" s="57"/>
      <c r="I2554" s="57"/>
      <c r="J2554" s="57"/>
      <c r="K2554" s="57"/>
      <c r="L2554" s="57"/>
    </row>
    <row r="2555" spans="2:12" ht="18.95" customHeight="1" x14ac:dyDescent="0.25">
      <c r="B2555" s="75"/>
      <c r="C2555" s="75"/>
      <c r="D2555" s="75"/>
      <c r="E2555" s="57"/>
      <c r="F2555" s="57"/>
      <c r="G2555" s="57"/>
      <c r="H2555" s="57"/>
      <c r="I2555" s="57"/>
      <c r="J2555" s="57"/>
      <c r="K2555" s="57"/>
      <c r="L2555" s="57"/>
    </row>
    <row r="2556" spans="2:12" ht="18.95" customHeight="1" x14ac:dyDescent="0.25">
      <c r="B2556" s="75"/>
      <c r="C2556" s="75"/>
      <c r="D2556" s="75"/>
      <c r="E2556" s="57"/>
      <c r="F2556" s="57"/>
      <c r="G2556" s="57"/>
      <c r="H2556" s="57"/>
      <c r="I2556" s="57"/>
      <c r="J2556" s="57"/>
      <c r="K2556" s="57"/>
      <c r="L2556" s="57"/>
    </row>
    <row r="2557" spans="2:12" ht="18.95" customHeight="1" x14ac:dyDescent="0.25">
      <c r="B2557" s="75"/>
      <c r="C2557" s="75"/>
      <c r="D2557" s="75"/>
      <c r="E2557" s="57"/>
      <c r="F2557" s="57"/>
      <c r="G2557" s="57"/>
      <c r="H2557" s="57"/>
      <c r="I2557" s="57"/>
      <c r="J2557" s="57"/>
      <c r="K2557" s="57"/>
      <c r="L2557" s="57"/>
    </row>
    <row r="2558" spans="2:12" ht="18.95" customHeight="1" x14ac:dyDescent="0.25">
      <c r="B2558" s="75"/>
      <c r="C2558" s="75"/>
      <c r="D2558" s="75"/>
      <c r="E2558" s="57"/>
      <c r="F2558" s="57"/>
      <c r="G2558" s="57"/>
      <c r="H2558" s="57"/>
      <c r="I2558" s="57"/>
      <c r="J2558" s="57"/>
      <c r="K2558" s="57"/>
      <c r="L2558" s="57"/>
    </row>
    <row r="2559" spans="2:12" ht="18.95" customHeight="1" x14ac:dyDescent="0.25">
      <c r="B2559" s="75"/>
      <c r="C2559" s="75"/>
      <c r="D2559" s="75"/>
      <c r="E2559" s="57"/>
      <c r="F2559" s="57"/>
      <c r="G2559" s="57"/>
      <c r="H2559" s="57"/>
      <c r="I2559" s="57"/>
      <c r="J2559" s="57"/>
      <c r="K2559" s="57"/>
      <c r="L2559" s="57"/>
    </row>
    <row r="2560" spans="2:12" ht="18.95" customHeight="1" x14ac:dyDescent="0.25">
      <c r="B2560" s="75"/>
      <c r="C2560" s="75"/>
      <c r="D2560" s="75"/>
      <c r="E2560" s="57"/>
      <c r="F2560" s="57"/>
      <c r="G2560" s="57"/>
      <c r="H2560" s="57"/>
      <c r="I2560" s="57"/>
      <c r="J2560" s="57"/>
      <c r="K2560" s="57"/>
      <c r="L2560" s="57"/>
    </row>
    <row r="2561" spans="2:12" ht="18.95" customHeight="1" x14ac:dyDescent="0.25">
      <c r="B2561" s="75"/>
      <c r="C2561" s="75"/>
      <c r="D2561" s="75"/>
      <c r="E2561" s="57"/>
      <c r="F2561" s="57"/>
      <c r="G2561" s="57"/>
      <c r="H2561" s="57"/>
      <c r="I2561" s="57"/>
      <c r="J2561" s="57"/>
      <c r="K2561" s="57"/>
      <c r="L2561" s="57"/>
    </row>
    <row r="2562" spans="2:12" ht="18.95" customHeight="1" x14ac:dyDescent="0.25">
      <c r="B2562" s="75"/>
      <c r="C2562" s="75"/>
      <c r="D2562" s="75"/>
      <c r="E2562" s="57"/>
      <c r="F2562" s="57"/>
      <c r="G2562" s="57"/>
      <c r="H2562" s="57"/>
      <c r="I2562" s="57"/>
      <c r="J2562" s="57"/>
      <c r="K2562" s="57"/>
      <c r="L2562" s="57"/>
    </row>
    <row r="2563" spans="2:12" ht="18.95" customHeight="1" x14ac:dyDescent="0.25">
      <c r="B2563" s="75"/>
      <c r="C2563" s="75"/>
      <c r="D2563" s="75"/>
      <c r="E2563" s="57"/>
      <c r="F2563" s="57"/>
      <c r="G2563" s="57"/>
      <c r="H2563" s="57"/>
      <c r="I2563" s="57"/>
      <c r="J2563" s="57"/>
      <c r="K2563" s="57"/>
      <c r="L2563" s="57"/>
    </row>
    <row r="2564" spans="2:12" ht="18.95" customHeight="1" x14ac:dyDescent="0.25">
      <c r="B2564" s="75"/>
      <c r="C2564" s="75"/>
      <c r="D2564" s="75"/>
      <c r="E2564" s="57"/>
      <c r="F2564" s="57"/>
      <c r="G2564" s="57"/>
      <c r="H2564" s="57"/>
      <c r="I2564" s="57"/>
      <c r="J2564" s="57"/>
      <c r="K2564" s="57"/>
      <c r="L2564" s="57"/>
    </row>
    <row r="2565" spans="2:12" ht="18.95" customHeight="1" x14ac:dyDescent="0.25">
      <c r="B2565" s="75"/>
      <c r="C2565" s="75"/>
      <c r="D2565" s="75"/>
      <c r="E2565" s="57"/>
      <c r="F2565" s="57"/>
      <c r="G2565" s="57"/>
      <c r="H2565" s="57"/>
      <c r="I2565" s="57"/>
      <c r="J2565" s="57"/>
      <c r="K2565" s="57"/>
      <c r="L2565" s="57"/>
    </row>
    <row r="2566" spans="2:12" ht="18.95" customHeight="1" x14ac:dyDescent="0.25">
      <c r="B2566" s="75"/>
      <c r="C2566" s="75"/>
      <c r="D2566" s="75"/>
      <c r="E2566" s="57"/>
      <c r="F2566" s="57"/>
      <c r="G2566" s="57"/>
      <c r="H2566" s="57"/>
      <c r="I2566" s="57"/>
      <c r="J2566" s="57"/>
      <c r="K2566" s="57"/>
      <c r="L2566" s="57"/>
    </row>
    <row r="2567" spans="2:12" ht="18.95" customHeight="1" x14ac:dyDescent="0.25">
      <c r="B2567" s="75"/>
      <c r="C2567" s="75"/>
      <c r="D2567" s="75"/>
      <c r="E2567" s="57"/>
      <c r="F2567" s="57"/>
      <c r="G2567" s="57"/>
      <c r="H2567" s="57"/>
      <c r="I2567" s="57"/>
      <c r="J2567" s="57"/>
      <c r="K2567" s="57"/>
      <c r="L2567" s="57"/>
    </row>
    <row r="2568" spans="2:12" ht="18.95" customHeight="1" x14ac:dyDescent="0.25">
      <c r="B2568" s="75"/>
      <c r="C2568" s="75"/>
      <c r="D2568" s="75"/>
      <c r="E2568" s="57"/>
      <c r="F2568" s="57"/>
      <c r="G2568" s="57"/>
      <c r="H2568" s="57"/>
      <c r="I2568" s="57"/>
      <c r="J2568" s="57"/>
      <c r="K2568" s="57"/>
      <c r="L2568" s="57"/>
    </row>
    <row r="2569" spans="2:12" ht="18.95" customHeight="1" x14ac:dyDescent="0.25">
      <c r="B2569" s="75"/>
      <c r="C2569" s="75"/>
      <c r="D2569" s="75"/>
      <c r="E2569" s="57"/>
      <c r="F2569" s="57"/>
      <c r="G2569" s="57"/>
      <c r="H2569" s="57"/>
      <c r="I2569" s="57"/>
      <c r="J2569" s="57"/>
      <c r="K2569" s="57"/>
      <c r="L2569" s="57"/>
    </row>
    <row r="2570" spans="2:12" ht="18.95" customHeight="1" x14ac:dyDescent="0.25">
      <c r="B2570" s="75"/>
      <c r="C2570" s="75"/>
      <c r="D2570" s="75"/>
      <c r="E2570" s="57"/>
      <c r="F2570" s="57"/>
      <c r="G2570" s="57"/>
      <c r="H2570" s="57"/>
      <c r="I2570" s="57"/>
      <c r="J2570" s="57"/>
      <c r="K2570" s="57"/>
      <c r="L2570" s="57"/>
    </row>
    <row r="2571" spans="2:12" ht="18.95" customHeight="1" x14ac:dyDescent="0.25">
      <c r="B2571" s="75"/>
      <c r="C2571" s="75"/>
      <c r="D2571" s="75"/>
      <c r="E2571" s="57"/>
      <c r="F2571" s="57"/>
      <c r="G2571" s="57"/>
      <c r="H2571" s="57"/>
      <c r="I2571" s="57"/>
      <c r="J2571" s="57"/>
      <c r="K2571" s="57"/>
      <c r="L2571" s="57"/>
    </row>
    <row r="2572" spans="2:12" ht="18.95" customHeight="1" x14ac:dyDescent="0.25">
      <c r="B2572" s="75"/>
      <c r="C2572" s="75"/>
      <c r="D2572" s="75"/>
      <c r="E2572" s="57"/>
      <c r="F2572" s="57"/>
      <c r="G2572" s="57"/>
      <c r="H2572" s="57"/>
      <c r="I2572" s="57"/>
      <c r="J2572" s="57"/>
      <c r="K2572" s="57"/>
      <c r="L2572" s="57"/>
    </row>
    <row r="2573" spans="2:12" ht="18.95" customHeight="1" x14ac:dyDescent="0.25">
      <c r="B2573" s="75"/>
      <c r="C2573" s="75"/>
      <c r="D2573" s="75"/>
      <c r="E2573" s="57"/>
      <c r="F2573" s="57"/>
      <c r="G2573" s="57"/>
      <c r="H2573" s="57"/>
      <c r="I2573" s="57"/>
      <c r="J2573" s="57"/>
      <c r="K2573" s="57"/>
      <c r="L2573" s="57"/>
    </row>
    <row r="2574" spans="2:12" ht="18.95" customHeight="1" x14ac:dyDescent="0.25">
      <c r="B2574" s="75"/>
      <c r="C2574" s="75"/>
      <c r="D2574" s="75"/>
      <c r="E2574" s="57"/>
      <c r="F2574" s="57"/>
      <c r="G2574" s="57"/>
      <c r="H2574" s="57"/>
      <c r="I2574" s="57"/>
      <c r="J2574" s="57"/>
      <c r="K2574" s="57"/>
      <c r="L2574" s="57"/>
    </row>
    <row r="2575" spans="2:12" ht="18.95" customHeight="1" x14ac:dyDescent="0.25">
      <c r="B2575" s="75"/>
      <c r="C2575" s="75"/>
      <c r="D2575" s="75"/>
      <c r="E2575" s="57"/>
      <c r="F2575" s="57"/>
      <c r="G2575" s="57"/>
      <c r="H2575" s="57"/>
      <c r="I2575" s="57"/>
      <c r="J2575" s="57"/>
      <c r="K2575" s="57"/>
      <c r="L2575" s="57"/>
    </row>
    <row r="2576" spans="2:12" ht="18.95" customHeight="1" x14ac:dyDescent="0.25">
      <c r="B2576" s="75"/>
      <c r="C2576" s="75"/>
      <c r="D2576" s="75"/>
      <c r="E2576" s="57"/>
      <c r="F2576" s="57"/>
      <c r="G2576" s="57"/>
      <c r="H2576" s="57"/>
      <c r="I2576" s="57"/>
      <c r="J2576" s="57"/>
      <c r="K2576" s="57"/>
      <c r="L2576" s="57"/>
    </row>
    <row r="2577" spans="2:12" ht="18.95" customHeight="1" x14ac:dyDescent="0.25">
      <c r="B2577" s="75"/>
      <c r="C2577" s="75"/>
      <c r="D2577" s="75"/>
      <c r="E2577" s="57"/>
      <c r="F2577" s="57"/>
      <c r="G2577" s="57"/>
      <c r="H2577" s="57"/>
      <c r="I2577" s="57"/>
      <c r="J2577" s="57"/>
      <c r="K2577" s="57"/>
      <c r="L2577" s="57"/>
    </row>
    <row r="2578" spans="2:12" ht="18.95" customHeight="1" x14ac:dyDescent="0.25">
      <c r="B2578" s="75"/>
      <c r="C2578" s="75"/>
      <c r="D2578" s="75"/>
      <c r="E2578" s="57"/>
      <c r="F2578" s="57"/>
      <c r="G2578" s="57"/>
      <c r="H2578" s="57"/>
      <c r="I2578" s="57"/>
      <c r="J2578" s="57"/>
      <c r="K2578" s="57"/>
      <c r="L2578" s="57"/>
    </row>
    <row r="2579" spans="2:12" ht="18.95" customHeight="1" x14ac:dyDescent="0.25">
      <c r="B2579" s="75"/>
      <c r="C2579" s="75"/>
      <c r="D2579" s="75"/>
      <c r="E2579" s="57"/>
      <c r="F2579" s="57"/>
      <c r="G2579" s="57"/>
      <c r="H2579" s="57"/>
      <c r="I2579" s="57"/>
      <c r="J2579" s="57"/>
      <c r="K2579" s="57"/>
      <c r="L2579" s="57"/>
    </row>
    <row r="2580" spans="2:12" ht="18.95" customHeight="1" x14ac:dyDescent="0.25">
      <c r="B2580" s="75"/>
      <c r="C2580" s="75"/>
      <c r="D2580" s="75"/>
      <c r="E2580" s="57"/>
      <c r="F2580" s="57"/>
      <c r="G2580" s="57"/>
      <c r="H2580" s="57"/>
      <c r="I2580" s="57"/>
      <c r="J2580" s="57"/>
      <c r="K2580" s="57"/>
      <c r="L2580" s="57"/>
    </row>
    <row r="2581" spans="2:12" ht="18.95" customHeight="1" x14ac:dyDescent="0.25">
      <c r="B2581" s="75"/>
      <c r="C2581" s="75"/>
      <c r="D2581" s="75"/>
      <c r="E2581" s="57"/>
      <c r="F2581" s="57"/>
      <c r="G2581" s="57"/>
      <c r="H2581" s="57"/>
      <c r="I2581" s="57"/>
      <c r="J2581" s="57"/>
      <c r="K2581" s="57"/>
      <c r="L2581" s="57"/>
    </row>
    <row r="2582" spans="2:12" ht="18.95" customHeight="1" x14ac:dyDescent="0.25">
      <c r="B2582" s="75"/>
      <c r="C2582" s="75"/>
      <c r="D2582" s="75"/>
      <c r="E2582" s="57"/>
      <c r="F2582" s="57"/>
      <c r="G2582" s="57"/>
      <c r="H2582" s="57"/>
      <c r="I2582" s="57"/>
      <c r="J2582" s="57"/>
      <c r="K2582" s="57"/>
      <c r="L2582" s="57"/>
    </row>
    <row r="2583" spans="2:12" ht="18.95" customHeight="1" x14ac:dyDescent="0.25">
      <c r="B2583" s="75"/>
      <c r="C2583" s="75"/>
      <c r="D2583" s="75"/>
      <c r="E2583" s="57"/>
      <c r="F2583" s="57"/>
      <c r="G2583" s="57"/>
      <c r="H2583" s="57"/>
      <c r="I2583" s="57"/>
      <c r="J2583" s="57"/>
      <c r="K2583" s="57"/>
      <c r="L2583" s="57"/>
    </row>
    <row r="2584" spans="2:12" ht="18.95" customHeight="1" x14ac:dyDescent="0.25">
      <c r="B2584" s="75"/>
      <c r="C2584" s="75"/>
      <c r="D2584" s="75"/>
      <c r="E2584" s="57"/>
      <c r="F2584" s="57"/>
      <c r="G2584" s="57"/>
      <c r="H2584" s="57"/>
      <c r="I2584" s="57"/>
      <c r="J2584" s="57"/>
      <c r="K2584" s="57"/>
      <c r="L2584" s="57"/>
    </row>
    <row r="2585" spans="2:12" ht="18.95" customHeight="1" x14ac:dyDescent="0.25">
      <c r="B2585" s="75"/>
      <c r="C2585" s="75"/>
      <c r="D2585" s="75"/>
      <c r="E2585" s="57"/>
      <c r="F2585" s="57"/>
      <c r="G2585" s="57"/>
      <c r="H2585" s="57"/>
      <c r="I2585" s="57"/>
      <c r="J2585" s="57"/>
      <c r="K2585" s="57"/>
      <c r="L2585" s="57"/>
    </row>
    <row r="2586" spans="2:12" ht="18.95" customHeight="1" x14ac:dyDescent="0.25">
      <c r="B2586" s="75"/>
      <c r="C2586" s="75"/>
      <c r="D2586" s="75"/>
      <c r="E2586" s="57"/>
      <c r="F2586" s="57"/>
      <c r="G2586" s="57"/>
      <c r="H2586" s="57"/>
      <c r="I2586" s="57"/>
      <c r="J2586" s="57"/>
      <c r="K2586" s="57"/>
      <c r="L2586" s="57"/>
    </row>
    <row r="2587" spans="2:12" ht="18.95" customHeight="1" x14ac:dyDescent="0.25">
      <c r="B2587" s="75"/>
      <c r="C2587" s="75"/>
      <c r="D2587" s="75"/>
      <c r="E2587" s="57"/>
      <c r="F2587" s="57"/>
      <c r="G2587" s="57"/>
      <c r="H2587" s="57"/>
      <c r="I2587" s="57"/>
      <c r="J2587" s="57"/>
      <c r="K2587" s="57"/>
      <c r="L2587" s="57"/>
    </row>
    <row r="2588" spans="2:12" ht="18.95" customHeight="1" x14ac:dyDescent="0.25">
      <c r="B2588" s="75"/>
      <c r="C2588" s="75"/>
      <c r="D2588" s="75"/>
      <c r="E2588" s="57"/>
      <c r="F2588" s="57"/>
      <c r="G2588" s="57"/>
      <c r="H2588" s="57"/>
      <c r="I2588" s="57"/>
      <c r="J2588" s="57"/>
      <c r="K2588" s="57"/>
      <c r="L2588" s="57"/>
    </row>
    <row r="2589" spans="2:12" ht="18.95" customHeight="1" x14ac:dyDescent="0.25">
      <c r="B2589" s="75"/>
      <c r="C2589" s="75"/>
      <c r="D2589" s="75"/>
      <c r="E2589" s="57"/>
      <c r="F2589" s="57"/>
      <c r="G2589" s="57"/>
      <c r="H2589" s="57"/>
      <c r="I2589" s="57"/>
      <c r="J2589" s="57"/>
      <c r="K2589" s="57"/>
      <c r="L2589" s="57"/>
    </row>
    <row r="2590" spans="2:12" ht="18.95" customHeight="1" x14ac:dyDescent="0.25">
      <c r="B2590" s="75"/>
      <c r="C2590" s="75"/>
      <c r="D2590" s="75"/>
      <c r="E2590" s="57"/>
      <c r="F2590" s="57"/>
      <c r="G2590" s="57"/>
      <c r="H2590" s="57"/>
      <c r="I2590" s="57"/>
      <c r="J2590" s="57"/>
      <c r="K2590" s="57"/>
      <c r="L2590" s="57"/>
    </row>
    <row r="2591" spans="2:12" ht="18.95" customHeight="1" x14ac:dyDescent="0.25">
      <c r="B2591" s="75"/>
      <c r="C2591" s="75"/>
      <c r="D2591" s="75"/>
      <c r="E2591" s="57"/>
      <c r="F2591" s="57"/>
      <c r="G2591" s="57"/>
      <c r="H2591" s="57"/>
      <c r="I2591" s="57"/>
      <c r="J2591" s="57"/>
      <c r="K2591" s="57"/>
      <c r="L2591" s="57"/>
    </row>
    <row r="2592" spans="2:12" ht="18.95" customHeight="1" x14ac:dyDescent="0.25">
      <c r="B2592" s="75"/>
      <c r="C2592" s="75"/>
      <c r="D2592" s="75"/>
      <c r="E2592" s="57"/>
      <c r="F2592" s="57"/>
      <c r="G2592" s="57"/>
      <c r="H2592" s="57"/>
      <c r="I2592" s="57"/>
      <c r="J2592" s="57"/>
      <c r="K2592" s="57"/>
      <c r="L2592" s="57"/>
    </row>
    <row r="2593" spans="2:12" ht="18.95" customHeight="1" x14ac:dyDescent="0.25">
      <c r="B2593" s="75"/>
      <c r="C2593" s="75"/>
      <c r="D2593" s="75"/>
      <c r="E2593" s="57"/>
      <c r="F2593" s="57"/>
      <c r="G2593" s="57"/>
      <c r="H2593" s="57"/>
      <c r="I2593" s="57"/>
      <c r="J2593" s="57"/>
      <c r="K2593" s="57"/>
      <c r="L2593" s="57"/>
    </row>
    <row r="2594" spans="2:12" ht="18.95" customHeight="1" x14ac:dyDescent="0.25">
      <c r="B2594" s="75"/>
      <c r="C2594" s="75"/>
      <c r="D2594" s="75"/>
      <c r="E2594" s="57"/>
      <c r="F2594" s="57"/>
      <c r="G2594" s="57"/>
      <c r="H2594" s="57"/>
      <c r="I2594" s="57"/>
      <c r="J2594" s="57"/>
      <c r="K2594" s="57"/>
      <c r="L2594" s="57"/>
    </row>
    <row r="2595" spans="2:12" ht="18.95" customHeight="1" x14ac:dyDescent="0.25">
      <c r="B2595" s="75"/>
      <c r="C2595" s="75"/>
      <c r="D2595" s="75"/>
      <c r="E2595" s="57"/>
      <c r="F2595" s="57"/>
      <c r="G2595" s="57"/>
      <c r="H2595" s="57"/>
      <c r="I2595" s="57"/>
      <c r="J2595" s="57"/>
      <c r="K2595" s="57"/>
      <c r="L2595" s="57"/>
    </row>
    <row r="2596" spans="2:12" ht="18.95" customHeight="1" x14ac:dyDescent="0.25">
      <c r="B2596" s="75"/>
      <c r="C2596" s="75"/>
      <c r="D2596" s="75"/>
      <c r="E2596" s="57"/>
      <c r="F2596" s="57"/>
      <c r="G2596" s="57"/>
      <c r="H2596" s="57"/>
      <c r="I2596" s="57"/>
      <c r="J2596" s="57"/>
      <c r="K2596" s="57"/>
      <c r="L2596" s="57"/>
    </row>
    <row r="2597" spans="2:12" ht="18.95" customHeight="1" x14ac:dyDescent="0.25">
      <c r="B2597" s="75"/>
      <c r="C2597" s="75"/>
      <c r="D2597" s="75"/>
      <c r="E2597" s="57"/>
      <c r="F2597" s="57"/>
      <c r="G2597" s="57"/>
      <c r="H2597" s="57"/>
      <c r="I2597" s="57"/>
      <c r="J2597" s="57"/>
      <c r="K2597" s="57"/>
      <c r="L2597" s="57"/>
    </row>
    <row r="2598" spans="2:12" ht="18.95" customHeight="1" x14ac:dyDescent="0.25">
      <c r="B2598" s="75"/>
      <c r="C2598" s="75"/>
      <c r="D2598" s="75"/>
      <c r="E2598" s="57"/>
      <c r="F2598" s="57"/>
      <c r="G2598" s="57"/>
      <c r="H2598" s="57"/>
      <c r="I2598" s="57"/>
      <c r="J2598" s="57"/>
      <c r="K2598" s="57"/>
      <c r="L2598" s="57"/>
    </row>
    <row r="2599" spans="2:12" ht="18.95" customHeight="1" x14ac:dyDescent="0.25">
      <c r="B2599" s="75"/>
      <c r="C2599" s="75"/>
      <c r="D2599" s="75"/>
      <c r="E2599" s="57"/>
      <c r="F2599" s="57"/>
      <c r="G2599" s="57"/>
      <c r="H2599" s="57"/>
      <c r="I2599" s="57"/>
      <c r="J2599" s="57"/>
      <c r="K2599" s="57"/>
      <c r="L2599" s="57"/>
    </row>
    <row r="2600" spans="2:12" ht="18.95" customHeight="1" x14ac:dyDescent="0.25">
      <c r="B2600" s="75"/>
      <c r="C2600" s="75"/>
      <c r="D2600" s="75"/>
      <c r="E2600" s="57"/>
      <c r="F2600" s="57"/>
      <c r="G2600" s="57"/>
      <c r="H2600" s="57"/>
      <c r="I2600" s="57"/>
      <c r="J2600" s="57"/>
      <c r="K2600" s="57"/>
      <c r="L2600" s="57"/>
    </row>
    <row r="2601" spans="2:12" ht="18.95" customHeight="1" x14ac:dyDescent="0.25">
      <c r="B2601" s="75"/>
      <c r="C2601" s="75"/>
      <c r="D2601" s="75"/>
      <c r="E2601" s="57"/>
      <c r="F2601" s="57"/>
      <c r="G2601" s="57"/>
      <c r="H2601" s="57"/>
      <c r="I2601" s="57"/>
      <c r="J2601" s="57"/>
      <c r="K2601" s="57"/>
      <c r="L2601" s="57"/>
    </row>
    <row r="2602" spans="2:12" ht="18.95" customHeight="1" x14ac:dyDescent="0.25">
      <c r="B2602" s="75"/>
      <c r="C2602" s="75"/>
      <c r="D2602" s="75"/>
      <c r="E2602" s="57"/>
      <c r="F2602" s="57"/>
      <c r="G2602" s="57"/>
      <c r="H2602" s="57"/>
      <c r="I2602" s="57"/>
      <c r="J2602" s="57"/>
      <c r="K2602" s="57"/>
      <c r="L2602" s="57"/>
    </row>
    <row r="2603" spans="2:12" ht="18.95" customHeight="1" x14ac:dyDescent="0.25">
      <c r="B2603" s="75"/>
      <c r="C2603" s="75"/>
      <c r="D2603" s="75"/>
      <c r="E2603" s="57"/>
      <c r="F2603" s="57"/>
      <c r="G2603" s="57"/>
      <c r="H2603" s="57"/>
      <c r="I2603" s="57"/>
      <c r="J2603" s="57"/>
      <c r="K2603" s="57"/>
      <c r="L2603" s="57"/>
    </row>
    <row r="2604" spans="2:12" ht="18.95" customHeight="1" x14ac:dyDescent="0.25">
      <c r="B2604" s="75"/>
      <c r="C2604" s="75"/>
      <c r="D2604" s="75"/>
      <c r="E2604" s="57"/>
      <c r="F2604" s="57"/>
      <c r="G2604" s="57"/>
      <c r="H2604" s="57"/>
      <c r="I2604" s="57"/>
      <c r="J2604" s="57"/>
      <c r="K2604" s="57"/>
      <c r="L2604" s="57"/>
    </row>
    <row r="2605" spans="2:12" ht="18.95" customHeight="1" x14ac:dyDescent="0.25">
      <c r="B2605" s="75"/>
      <c r="C2605" s="75"/>
      <c r="D2605" s="75"/>
      <c r="E2605" s="57"/>
      <c r="F2605" s="57"/>
      <c r="G2605" s="57"/>
      <c r="H2605" s="57"/>
      <c r="I2605" s="57"/>
      <c r="J2605" s="57"/>
      <c r="K2605" s="57"/>
      <c r="L2605" s="57"/>
    </row>
    <row r="2606" spans="2:12" ht="18.95" customHeight="1" x14ac:dyDescent="0.25">
      <c r="B2606" s="75"/>
      <c r="C2606" s="75"/>
      <c r="D2606" s="75"/>
      <c r="E2606" s="57"/>
      <c r="F2606" s="57"/>
      <c r="G2606" s="57"/>
      <c r="H2606" s="57"/>
      <c r="I2606" s="57"/>
      <c r="J2606" s="57"/>
      <c r="K2606" s="57"/>
      <c r="L2606" s="57"/>
    </row>
    <row r="2607" spans="2:12" ht="18.95" customHeight="1" x14ac:dyDescent="0.25">
      <c r="B2607" s="75"/>
      <c r="C2607" s="75"/>
      <c r="D2607" s="75"/>
      <c r="E2607" s="57"/>
      <c r="F2607" s="57"/>
      <c r="G2607" s="57"/>
      <c r="H2607" s="57"/>
      <c r="I2607" s="57"/>
      <c r="J2607" s="57"/>
      <c r="K2607" s="57"/>
      <c r="L2607" s="57"/>
    </row>
    <row r="2608" spans="2:12" ht="18.95" customHeight="1" x14ac:dyDescent="0.25">
      <c r="B2608" s="75"/>
      <c r="C2608" s="75"/>
      <c r="D2608" s="75"/>
      <c r="E2608" s="57"/>
      <c r="F2608" s="57"/>
      <c r="G2608" s="57"/>
      <c r="H2608" s="57"/>
      <c r="I2608" s="57"/>
      <c r="J2608" s="57"/>
      <c r="K2608" s="57"/>
      <c r="L2608" s="57"/>
    </row>
    <row r="2609" spans="2:12" ht="18.95" customHeight="1" x14ac:dyDescent="0.25">
      <c r="B2609" s="75"/>
      <c r="C2609" s="75"/>
      <c r="D2609" s="75"/>
      <c r="E2609" s="57"/>
      <c r="F2609" s="57"/>
      <c r="G2609" s="57"/>
      <c r="H2609" s="57"/>
      <c r="I2609" s="57"/>
      <c r="J2609" s="57"/>
      <c r="K2609" s="57"/>
      <c r="L2609" s="57"/>
    </row>
    <row r="2610" spans="2:12" ht="18.95" customHeight="1" x14ac:dyDescent="0.25">
      <c r="B2610" s="75"/>
      <c r="C2610" s="75"/>
      <c r="D2610" s="75"/>
      <c r="E2610" s="57"/>
      <c r="F2610" s="57"/>
      <c r="G2610" s="57"/>
      <c r="H2610" s="57"/>
      <c r="I2610" s="57"/>
      <c r="J2610" s="57"/>
      <c r="K2610" s="57"/>
      <c r="L2610" s="57"/>
    </row>
    <row r="2611" spans="2:12" ht="18.95" customHeight="1" x14ac:dyDescent="0.25">
      <c r="B2611" s="75"/>
      <c r="C2611" s="75"/>
      <c r="D2611" s="75"/>
      <c r="E2611" s="57"/>
      <c r="F2611" s="57"/>
      <c r="G2611" s="57"/>
      <c r="H2611" s="57"/>
      <c r="I2611" s="57"/>
      <c r="J2611" s="57"/>
      <c r="K2611" s="57"/>
      <c r="L2611" s="57"/>
    </row>
    <row r="2612" spans="2:12" ht="18.95" customHeight="1" x14ac:dyDescent="0.25">
      <c r="B2612" s="75"/>
      <c r="C2612" s="75"/>
      <c r="D2612" s="75"/>
      <c r="E2612" s="57"/>
      <c r="F2612" s="57"/>
      <c r="G2612" s="57"/>
      <c r="H2612" s="57"/>
      <c r="I2612" s="57"/>
      <c r="J2612" s="57"/>
      <c r="K2612" s="57"/>
      <c r="L2612" s="57"/>
    </row>
    <row r="2613" spans="2:12" ht="18.95" customHeight="1" x14ac:dyDescent="0.25">
      <c r="B2613" s="75"/>
      <c r="C2613" s="75"/>
      <c r="D2613" s="75"/>
      <c r="E2613" s="57"/>
      <c r="F2613" s="57"/>
      <c r="G2613" s="57"/>
      <c r="H2613" s="57"/>
      <c r="I2613" s="57"/>
      <c r="J2613" s="57"/>
      <c r="K2613" s="57"/>
      <c r="L2613" s="57"/>
    </row>
    <row r="2614" spans="2:12" ht="18.95" customHeight="1" x14ac:dyDescent="0.25">
      <c r="B2614" s="75"/>
      <c r="C2614" s="75"/>
      <c r="D2614" s="75"/>
      <c r="E2614" s="57"/>
      <c r="F2614" s="57"/>
      <c r="G2614" s="57"/>
      <c r="H2614" s="57"/>
      <c r="I2614" s="57"/>
      <c r="J2614" s="57"/>
      <c r="K2614" s="57"/>
      <c r="L2614" s="57"/>
    </row>
    <row r="2615" spans="2:12" ht="18.95" customHeight="1" x14ac:dyDescent="0.25">
      <c r="B2615" s="75"/>
      <c r="C2615" s="75"/>
      <c r="D2615" s="75"/>
      <c r="E2615" s="57"/>
      <c r="F2615" s="57"/>
      <c r="G2615" s="57"/>
      <c r="H2615" s="57"/>
      <c r="I2615" s="57"/>
      <c r="J2615" s="57"/>
      <c r="K2615" s="57"/>
      <c r="L2615" s="57"/>
    </row>
    <row r="2616" spans="2:12" ht="18.95" customHeight="1" x14ac:dyDescent="0.25">
      <c r="B2616" s="75"/>
      <c r="C2616" s="75"/>
      <c r="D2616" s="75"/>
      <c r="E2616" s="57"/>
      <c r="F2616" s="57"/>
      <c r="G2616" s="57"/>
      <c r="H2616" s="57"/>
      <c r="I2616" s="57"/>
      <c r="J2616" s="57"/>
      <c r="K2616" s="57"/>
      <c r="L2616" s="57"/>
    </row>
    <row r="2617" spans="2:12" ht="18.95" customHeight="1" x14ac:dyDescent="0.25">
      <c r="B2617" s="75"/>
      <c r="C2617" s="75"/>
      <c r="D2617" s="75"/>
      <c r="E2617" s="57"/>
      <c r="F2617" s="57"/>
      <c r="G2617" s="57"/>
      <c r="H2617" s="57"/>
      <c r="I2617" s="57"/>
      <c r="J2617" s="57"/>
      <c r="K2617" s="57"/>
      <c r="L2617" s="57"/>
    </row>
    <row r="2618" spans="2:12" ht="18.95" customHeight="1" x14ac:dyDescent="0.25">
      <c r="B2618" s="75"/>
      <c r="C2618" s="75"/>
      <c r="D2618" s="75"/>
      <c r="E2618" s="57"/>
      <c r="F2618" s="57"/>
      <c r="G2618" s="57"/>
      <c r="H2618" s="57"/>
      <c r="I2618" s="57"/>
      <c r="J2618" s="57"/>
      <c r="K2618" s="57"/>
      <c r="L2618" s="57"/>
    </row>
    <row r="2619" spans="2:12" ht="18.95" customHeight="1" x14ac:dyDescent="0.25">
      <c r="B2619" s="75"/>
      <c r="C2619" s="75"/>
      <c r="D2619" s="75"/>
      <c r="E2619" s="57"/>
      <c r="F2619" s="57"/>
      <c r="G2619" s="57"/>
      <c r="H2619" s="57"/>
      <c r="I2619" s="57"/>
      <c r="J2619" s="57"/>
      <c r="K2619" s="57"/>
      <c r="L2619" s="57"/>
    </row>
    <row r="2620" spans="2:12" ht="18.95" customHeight="1" x14ac:dyDescent="0.25">
      <c r="B2620" s="75"/>
      <c r="C2620" s="75"/>
      <c r="D2620" s="75"/>
      <c r="E2620" s="57"/>
      <c r="F2620" s="57"/>
      <c r="G2620" s="57"/>
      <c r="H2620" s="57"/>
      <c r="I2620" s="57"/>
      <c r="J2620" s="57"/>
      <c r="K2620" s="57"/>
      <c r="L2620" s="57"/>
    </row>
    <row r="2621" spans="2:12" ht="18.95" customHeight="1" x14ac:dyDescent="0.25">
      <c r="B2621" s="75"/>
      <c r="C2621" s="75"/>
      <c r="D2621" s="75"/>
      <c r="E2621" s="57"/>
      <c r="F2621" s="57"/>
      <c r="G2621" s="57"/>
      <c r="H2621" s="57"/>
      <c r="I2621" s="57"/>
      <c r="J2621" s="57"/>
      <c r="K2621" s="57"/>
      <c r="L2621" s="57"/>
    </row>
    <row r="2622" spans="2:12" ht="18.95" customHeight="1" x14ac:dyDescent="0.25">
      <c r="B2622" s="75"/>
      <c r="C2622" s="75"/>
      <c r="D2622" s="75"/>
      <c r="E2622" s="57"/>
      <c r="F2622" s="57"/>
      <c r="G2622" s="57"/>
      <c r="H2622" s="57"/>
      <c r="I2622" s="57"/>
      <c r="J2622" s="57"/>
      <c r="K2622" s="57"/>
      <c r="L2622" s="57"/>
    </row>
    <row r="2623" spans="2:12" ht="18.95" customHeight="1" x14ac:dyDescent="0.25">
      <c r="B2623" s="75"/>
      <c r="C2623" s="75"/>
      <c r="D2623" s="75"/>
      <c r="E2623" s="57"/>
      <c r="F2623" s="57"/>
      <c r="G2623" s="57"/>
      <c r="H2623" s="57"/>
      <c r="I2623" s="57"/>
      <c r="J2623" s="57"/>
      <c r="K2623" s="57"/>
      <c r="L2623" s="57"/>
    </row>
    <row r="2624" spans="2:12" ht="18.95" customHeight="1" x14ac:dyDescent="0.25">
      <c r="B2624" s="75"/>
      <c r="C2624" s="75"/>
      <c r="D2624" s="75"/>
      <c r="E2624" s="57"/>
      <c r="F2624" s="57"/>
      <c r="G2624" s="57"/>
      <c r="H2624" s="57"/>
      <c r="I2624" s="57"/>
      <c r="J2624" s="57"/>
      <c r="K2624" s="57"/>
      <c r="L2624" s="57"/>
    </row>
    <row r="2625" spans="2:12" ht="18.95" customHeight="1" x14ac:dyDescent="0.25">
      <c r="B2625" s="75"/>
      <c r="C2625" s="75"/>
      <c r="D2625" s="75"/>
      <c r="E2625" s="57"/>
      <c r="F2625" s="57"/>
      <c r="G2625" s="57"/>
      <c r="H2625" s="57"/>
      <c r="I2625" s="57"/>
      <c r="J2625" s="57"/>
      <c r="K2625" s="57"/>
      <c r="L2625" s="57"/>
    </row>
    <row r="2626" spans="2:12" ht="18.95" customHeight="1" x14ac:dyDescent="0.25">
      <c r="B2626" s="75"/>
      <c r="C2626" s="75"/>
      <c r="D2626" s="75"/>
      <c r="E2626" s="57"/>
      <c r="F2626" s="57"/>
      <c r="G2626" s="57"/>
      <c r="H2626" s="57"/>
      <c r="I2626" s="57"/>
      <c r="J2626" s="57"/>
      <c r="K2626" s="57"/>
      <c r="L2626" s="57"/>
    </row>
    <row r="2627" spans="2:12" ht="18.95" customHeight="1" x14ac:dyDescent="0.25">
      <c r="B2627" s="75"/>
      <c r="C2627" s="75"/>
      <c r="D2627" s="75"/>
      <c r="E2627" s="57"/>
      <c r="F2627" s="57"/>
      <c r="G2627" s="57"/>
      <c r="H2627" s="57"/>
      <c r="I2627" s="57"/>
      <c r="J2627" s="57"/>
      <c r="K2627" s="57"/>
      <c r="L2627" s="57"/>
    </row>
    <row r="2628" spans="2:12" ht="18.95" customHeight="1" x14ac:dyDescent="0.25">
      <c r="B2628" s="75"/>
      <c r="C2628" s="75"/>
      <c r="D2628" s="75"/>
      <c r="E2628" s="57"/>
      <c r="F2628" s="57"/>
      <c r="G2628" s="57"/>
      <c r="H2628" s="57"/>
      <c r="I2628" s="57"/>
      <c r="J2628" s="57"/>
      <c r="K2628" s="57"/>
      <c r="L2628" s="57"/>
    </row>
    <row r="2629" spans="2:12" ht="18.95" customHeight="1" x14ac:dyDescent="0.25">
      <c r="B2629" s="75"/>
      <c r="C2629" s="75"/>
      <c r="D2629" s="75"/>
      <c r="E2629" s="57"/>
      <c r="F2629" s="57"/>
      <c r="G2629" s="57"/>
      <c r="H2629" s="57"/>
      <c r="I2629" s="57"/>
      <c r="J2629" s="57"/>
      <c r="K2629" s="57"/>
      <c r="L2629" s="57"/>
    </row>
    <row r="2630" spans="2:12" ht="18.95" customHeight="1" x14ac:dyDescent="0.25">
      <c r="B2630" s="75"/>
      <c r="C2630" s="75"/>
      <c r="D2630" s="75"/>
      <c r="E2630" s="57"/>
      <c r="F2630" s="57"/>
      <c r="G2630" s="57"/>
      <c r="H2630" s="57"/>
      <c r="I2630" s="57"/>
      <c r="J2630" s="57"/>
      <c r="K2630" s="57"/>
      <c r="L2630" s="57"/>
    </row>
    <row r="2631" spans="2:12" ht="18.95" customHeight="1" x14ac:dyDescent="0.25">
      <c r="B2631" s="75"/>
      <c r="C2631" s="75"/>
      <c r="D2631" s="75"/>
      <c r="E2631" s="57"/>
      <c r="F2631" s="57"/>
      <c r="G2631" s="57"/>
      <c r="H2631" s="57"/>
      <c r="I2631" s="57"/>
      <c r="J2631" s="57"/>
      <c r="K2631" s="57"/>
      <c r="L2631" s="57"/>
    </row>
    <row r="2632" spans="2:12" ht="18.95" customHeight="1" x14ac:dyDescent="0.25">
      <c r="B2632" s="75"/>
      <c r="C2632" s="75"/>
      <c r="D2632" s="75"/>
      <c r="E2632" s="57"/>
      <c r="F2632" s="57"/>
      <c r="G2632" s="57"/>
      <c r="H2632" s="57"/>
      <c r="I2632" s="57"/>
      <c r="J2632" s="57"/>
      <c r="K2632" s="57"/>
      <c r="L2632" s="57"/>
    </row>
    <row r="2633" spans="2:12" ht="18.95" customHeight="1" x14ac:dyDescent="0.25">
      <c r="B2633" s="75"/>
      <c r="C2633" s="75"/>
      <c r="D2633" s="75"/>
      <c r="E2633" s="57"/>
      <c r="F2633" s="57"/>
      <c r="G2633" s="57"/>
      <c r="H2633" s="57"/>
      <c r="I2633" s="57"/>
      <c r="J2633" s="57"/>
      <c r="K2633" s="57"/>
      <c r="L2633" s="57"/>
    </row>
    <row r="2634" spans="2:12" ht="18.95" customHeight="1" x14ac:dyDescent="0.25">
      <c r="B2634" s="75"/>
      <c r="C2634" s="75"/>
      <c r="D2634" s="75"/>
      <c r="E2634" s="57"/>
      <c r="F2634" s="57"/>
      <c r="G2634" s="57"/>
      <c r="H2634" s="57"/>
      <c r="I2634" s="57"/>
      <c r="J2634" s="57"/>
      <c r="K2634" s="57"/>
      <c r="L2634" s="57"/>
    </row>
    <row r="2635" spans="2:12" ht="18.95" customHeight="1" x14ac:dyDescent="0.25">
      <c r="B2635" s="75"/>
      <c r="C2635" s="75"/>
      <c r="D2635" s="75"/>
      <c r="E2635" s="57"/>
      <c r="F2635" s="57"/>
      <c r="G2635" s="57"/>
      <c r="H2635" s="57"/>
      <c r="I2635" s="57"/>
      <c r="J2635" s="57"/>
      <c r="K2635" s="57"/>
      <c r="L2635" s="57"/>
    </row>
    <row r="2636" spans="2:12" ht="18.95" customHeight="1" x14ac:dyDescent="0.25">
      <c r="B2636" s="75"/>
      <c r="C2636" s="75"/>
      <c r="D2636" s="75"/>
      <c r="E2636" s="57"/>
      <c r="F2636" s="57"/>
      <c r="G2636" s="57"/>
      <c r="H2636" s="57"/>
      <c r="I2636" s="57"/>
      <c r="J2636" s="57"/>
      <c r="K2636" s="57"/>
      <c r="L2636" s="57"/>
    </row>
    <row r="2637" spans="2:12" ht="18.95" customHeight="1" x14ac:dyDescent="0.25">
      <c r="B2637" s="75"/>
      <c r="C2637" s="75"/>
      <c r="D2637" s="75"/>
      <c r="E2637" s="57"/>
      <c r="F2637" s="57"/>
      <c r="G2637" s="57"/>
      <c r="H2637" s="57"/>
      <c r="I2637" s="57"/>
      <c r="J2637" s="57"/>
      <c r="K2637" s="57"/>
      <c r="L2637" s="57"/>
    </row>
    <row r="2638" spans="2:12" ht="18.95" customHeight="1" x14ac:dyDescent="0.25">
      <c r="B2638" s="75"/>
      <c r="C2638" s="75"/>
      <c r="D2638" s="75"/>
      <c r="E2638" s="57"/>
      <c r="F2638" s="57"/>
      <c r="G2638" s="57"/>
      <c r="H2638" s="57"/>
      <c r="I2638" s="57"/>
      <c r="J2638" s="57"/>
      <c r="K2638" s="57"/>
      <c r="L2638" s="57"/>
    </row>
    <row r="2639" spans="2:12" ht="18.95" customHeight="1" x14ac:dyDescent="0.25">
      <c r="B2639" s="75"/>
      <c r="C2639" s="75"/>
      <c r="D2639" s="75"/>
      <c r="E2639" s="57"/>
      <c r="F2639" s="57"/>
      <c r="G2639" s="57"/>
      <c r="H2639" s="57"/>
      <c r="I2639" s="57"/>
      <c r="J2639" s="57"/>
      <c r="K2639" s="57"/>
      <c r="L2639" s="57"/>
    </row>
    <row r="2640" spans="2:12" ht="18.95" customHeight="1" x14ac:dyDescent="0.25">
      <c r="B2640" s="75"/>
      <c r="C2640" s="75"/>
      <c r="D2640" s="75"/>
      <c r="E2640" s="57"/>
      <c r="F2640" s="57"/>
      <c r="G2640" s="57"/>
      <c r="H2640" s="57"/>
      <c r="I2640" s="57"/>
      <c r="J2640" s="57"/>
      <c r="K2640" s="57"/>
      <c r="L2640" s="57"/>
    </row>
    <row r="2641" spans="2:12" ht="18.95" customHeight="1" x14ac:dyDescent="0.25">
      <c r="B2641" s="75"/>
      <c r="C2641" s="75"/>
      <c r="D2641" s="75"/>
      <c r="E2641" s="57"/>
      <c r="F2641" s="57"/>
      <c r="G2641" s="57"/>
      <c r="H2641" s="57"/>
      <c r="I2641" s="57"/>
      <c r="J2641" s="57"/>
      <c r="K2641" s="57"/>
      <c r="L2641" s="57"/>
    </row>
    <row r="2642" spans="2:12" ht="18.95" customHeight="1" x14ac:dyDescent="0.25">
      <c r="B2642" s="75"/>
      <c r="C2642" s="75"/>
      <c r="D2642" s="75"/>
      <c r="E2642" s="57"/>
      <c r="F2642" s="57"/>
      <c r="G2642" s="57"/>
      <c r="H2642" s="57"/>
      <c r="I2642" s="57"/>
      <c r="J2642" s="57"/>
      <c r="K2642" s="57"/>
      <c r="L2642" s="57"/>
    </row>
    <row r="2643" spans="2:12" ht="18.95" customHeight="1" x14ac:dyDescent="0.25">
      <c r="B2643" s="75"/>
      <c r="C2643" s="75"/>
      <c r="D2643" s="75"/>
      <c r="E2643" s="57"/>
      <c r="F2643" s="57"/>
      <c r="G2643" s="57"/>
      <c r="H2643" s="57"/>
      <c r="I2643" s="57"/>
      <c r="J2643" s="57"/>
      <c r="K2643" s="57"/>
      <c r="L2643" s="57"/>
    </row>
    <row r="2644" spans="2:12" ht="18.95" customHeight="1" x14ac:dyDescent="0.25">
      <c r="B2644" s="75"/>
      <c r="C2644" s="75"/>
      <c r="D2644" s="75"/>
      <c r="E2644" s="57"/>
      <c r="F2644" s="57"/>
      <c r="G2644" s="57"/>
      <c r="H2644" s="57"/>
      <c r="I2644" s="57"/>
      <c r="J2644" s="57"/>
      <c r="K2644" s="57"/>
      <c r="L2644" s="57"/>
    </row>
    <row r="2645" spans="2:12" ht="18.95" customHeight="1" x14ac:dyDescent="0.25">
      <c r="B2645" s="75"/>
      <c r="C2645" s="75"/>
      <c r="D2645" s="75"/>
      <c r="E2645" s="57"/>
      <c r="F2645" s="57"/>
      <c r="G2645" s="57"/>
      <c r="H2645" s="57"/>
      <c r="I2645" s="57"/>
      <c r="J2645" s="57"/>
      <c r="K2645" s="57"/>
      <c r="L2645" s="57"/>
    </row>
    <row r="2646" spans="2:12" ht="18.95" customHeight="1" x14ac:dyDescent="0.25">
      <c r="B2646" s="75"/>
      <c r="C2646" s="75"/>
      <c r="D2646" s="75"/>
      <c r="E2646" s="57"/>
      <c r="F2646" s="57"/>
      <c r="G2646" s="57"/>
      <c r="H2646" s="57"/>
      <c r="I2646" s="57"/>
      <c r="J2646" s="57"/>
      <c r="K2646" s="57"/>
      <c r="L2646" s="57"/>
    </row>
    <row r="2647" spans="2:12" ht="18.95" customHeight="1" x14ac:dyDescent="0.25">
      <c r="B2647" s="75"/>
      <c r="C2647" s="75"/>
      <c r="D2647" s="75"/>
      <c r="E2647" s="57"/>
      <c r="F2647" s="57"/>
      <c r="G2647" s="57"/>
      <c r="H2647" s="57"/>
      <c r="I2647" s="57"/>
      <c r="J2647" s="57"/>
      <c r="K2647" s="57"/>
      <c r="L2647" s="57"/>
    </row>
    <row r="2648" spans="2:12" ht="18.95" customHeight="1" x14ac:dyDescent="0.25">
      <c r="B2648" s="75"/>
      <c r="C2648" s="75"/>
      <c r="D2648" s="75"/>
      <c r="E2648" s="57"/>
      <c r="F2648" s="57"/>
      <c r="G2648" s="57"/>
      <c r="H2648" s="57"/>
      <c r="I2648" s="57"/>
      <c r="J2648" s="57"/>
      <c r="K2648" s="57"/>
      <c r="L2648" s="57"/>
    </row>
    <row r="2649" spans="2:12" ht="18.95" customHeight="1" x14ac:dyDescent="0.25">
      <c r="B2649" s="75"/>
      <c r="C2649" s="75"/>
      <c r="D2649" s="75"/>
      <c r="E2649" s="57"/>
      <c r="F2649" s="57"/>
      <c r="G2649" s="57"/>
      <c r="H2649" s="57"/>
      <c r="I2649" s="57"/>
      <c r="J2649" s="57"/>
      <c r="K2649" s="57"/>
      <c r="L2649" s="57"/>
    </row>
    <row r="2650" spans="2:12" ht="18.95" customHeight="1" x14ac:dyDescent="0.25">
      <c r="B2650" s="75"/>
      <c r="C2650" s="75"/>
      <c r="D2650" s="75"/>
      <c r="E2650" s="57"/>
      <c r="F2650" s="57"/>
      <c r="G2650" s="57"/>
      <c r="H2650" s="57"/>
      <c r="I2650" s="57"/>
      <c r="J2650" s="57"/>
      <c r="K2650" s="57"/>
      <c r="L2650" s="57"/>
    </row>
    <row r="2651" spans="2:12" ht="18.95" customHeight="1" x14ac:dyDescent="0.25">
      <c r="B2651" s="75"/>
      <c r="C2651" s="75"/>
      <c r="D2651" s="75"/>
      <c r="E2651" s="57"/>
      <c r="F2651" s="57"/>
      <c r="G2651" s="57"/>
      <c r="H2651" s="57"/>
      <c r="I2651" s="57"/>
      <c r="J2651" s="57"/>
      <c r="K2651" s="57"/>
      <c r="L2651" s="57"/>
    </row>
    <row r="2652" spans="2:12" ht="18.95" customHeight="1" x14ac:dyDescent="0.25">
      <c r="B2652" s="75"/>
      <c r="C2652" s="75"/>
      <c r="D2652" s="75"/>
      <c r="E2652" s="57"/>
      <c r="F2652" s="57"/>
      <c r="G2652" s="57"/>
      <c r="H2652" s="57"/>
      <c r="I2652" s="57"/>
      <c r="J2652" s="57"/>
      <c r="K2652" s="57"/>
      <c r="L2652" s="57"/>
    </row>
    <row r="2653" spans="2:12" ht="18.95" customHeight="1" x14ac:dyDescent="0.25">
      <c r="B2653" s="75"/>
      <c r="C2653" s="75"/>
      <c r="D2653" s="75"/>
      <c r="E2653" s="57"/>
      <c r="F2653" s="57"/>
      <c r="G2653" s="57"/>
      <c r="H2653" s="57"/>
      <c r="I2653" s="57"/>
      <c r="J2653" s="57"/>
      <c r="K2653" s="57"/>
      <c r="L2653" s="57"/>
    </row>
    <row r="2654" spans="2:12" ht="18.95" customHeight="1" x14ac:dyDescent="0.25">
      <c r="B2654" s="75"/>
      <c r="C2654" s="75"/>
      <c r="D2654" s="75"/>
      <c r="E2654" s="57"/>
      <c r="F2654" s="57"/>
      <c r="G2654" s="57"/>
      <c r="H2654" s="57"/>
      <c r="I2654" s="57"/>
      <c r="J2654" s="57"/>
      <c r="K2654" s="57"/>
      <c r="L2654" s="57"/>
    </row>
    <row r="2655" spans="2:12" ht="18.95" customHeight="1" x14ac:dyDescent="0.25">
      <c r="B2655" s="75"/>
      <c r="C2655" s="75"/>
      <c r="D2655" s="75"/>
      <c r="E2655" s="57"/>
      <c r="F2655" s="57"/>
      <c r="G2655" s="57"/>
      <c r="H2655" s="57"/>
      <c r="I2655" s="57"/>
      <c r="J2655" s="57"/>
      <c r="K2655" s="57"/>
      <c r="L2655" s="57"/>
    </row>
    <row r="2656" spans="2:12" ht="18.95" customHeight="1" x14ac:dyDescent="0.25">
      <c r="B2656" s="75"/>
      <c r="C2656" s="75"/>
      <c r="D2656" s="75"/>
      <c r="E2656" s="57"/>
      <c r="F2656" s="57"/>
      <c r="G2656" s="57"/>
      <c r="H2656" s="57"/>
      <c r="I2656" s="57"/>
      <c r="J2656" s="57"/>
      <c r="K2656" s="57"/>
      <c r="L2656" s="57"/>
    </row>
    <row r="2657" spans="2:12" ht="18.95" customHeight="1" x14ac:dyDescent="0.25">
      <c r="B2657" s="75"/>
      <c r="C2657" s="75"/>
      <c r="D2657" s="75"/>
      <c r="E2657" s="57"/>
      <c r="F2657" s="57"/>
      <c r="G2657" s="57"/>
      <c r="H2657" s="57"/>
      <c r="I2657" s="57"/>
      <c r="J2657" s="57"/>
      <c r="K2657" s="57"/>
      <c r="L2657" s="57"/>
    </row>
    <row r="2658" spans="2:12" ht="18.95" customHeight="1" x14ac:dyDescent="0.25">
      <c r="B2658" s="75"/>
      <c r="C2658" s="75"/>
      <c r="D2658" s="75"/>
      <c r="E2658" s="57"/>
      <c r="F2658" s="57"/>
      <c r="G2658" s="57"/>
      <c r="H2658" s="57"/>
      <c r="I2658" s="57"/>
      <c r="J2658" s="57"/>
      <c r="K2658" s="57"/>
      <c r="L2658" s="57"/>
    </row>
    <row r="2659" spans="2:12" ht="18.95" customHeight="1" x14ac:dyDescent="0.25">
      <c r="B2659" s="75"/>
      <c r="C2659" s="75"/>
      <c r="D2659" s="75"/>
      <c r="E2659" s="57"/>
      <c r="F2659" s="57"/>
      <c r="G2659" s="57"/>
      <c r="H2659" s="57"/>
      <c r="I2659" s="57"/>
      <c r="J2659" s="57"/>
      <c r="K2659" s="57"/>
      <c r="L2659" s="57"/>
    </row>
    <row r="2660" spans="2:12" ht="18.95" customHeight="1" x14ac:dyDescent="0.25">
      <c r="B2660" s="75"/>
      <c r="C2660" s="75"/>
      <c r="D2660" s="75"/>
      <c r="E2660" s="57"/>
      <c r="F2660" s="57"/>
      <c r="G2660" s="57"/>
      <c r="H2660" s="57"/>
      <c r="I2660" s="57"/>
      <c r="J2660" s="57"/>
      <c r="K2660" s="57"/>
      <c r="L2660" s="57"/>
    </row>
    <row r="2661" spans="2:12" ht="18.95" customHeight="1" x14ac:dyDescent="0.25">
      <c r="B2661" s="75"/>
      <c r="C2661" s="75"/>
      <c r="D2661" s="75"/>
      <c r="E2661" s="57"/>
      <c r="F2661" s="57"/>
      <c r="G2661" s="57"/>
      <c r="H2661" s="57"/>
      <c r="I2661" s="57"/>
      <c r="J2661" s="57"/>
      <c r="K2661" s="57"/>
      <c r="L2661" s="57"/>
    </row>
    <row r="2662" spans="2:12" ht="18.95" customHeight="1" x14ac:dyDescent="0.25">
      <c r="B2662" s="75"/>
      <c r="C2662" s="75"/>
      <c r="D2662" s="75"/>
      <c r="E2662" s="57"/>
      <c r="F2662" s="57"/>
      <c r="G2662" s="57"/>
      <c r="H2662" s="57"/>
      <c r="I2662" s="57"/>
      <c r="J2662" s="57"/>
      <c r="K2662" s="57"/>
      <c r="L2662" s="57"/>
    </row>
    <row r="2663" spans="2:12" ht="18.95" customHeight="1" x14ac:dyDescent="0.25">
      <c r="B2663" s="75"/>
      <c r="C2663" s="75"/>
      <c r="D2663" s="75"/>
      <c r="E2663" s="57"/>
      <c r="F2663" s="57"/>
      <c r="G2663" s="57"/>
      <c r="H2663" s="57"/>
      <c r="I2663" s="57"/>
      <c r="J2663" s="57"/>
      <c r="K2663" s="57"/>
      <c r="L2663" s="57"/>
    </row>
    <row r="2664" spans="2:12" ht="18.95" customHeight="1" x14ac:dyDescent="0.25">
      <c r="B2664" s="75"/>
      <c r="C2664" s="75"/>
      <c r="D2664" s="75"/>
      <c r="E2664" s="57"/>
      <c r="F2664" s="57"/>
      <c r="G2664" s="57"/>
      <c r="H2664" s="57"/>
      <c r="I2664" s="57"/>
      <c r="J2664" s="57"/>
      <c r="K2664" s="57"/>
      <c r="L2664" s="57"/>
    </row>
    <row r="2665" spans="2:12" ht="18.95" customHeight="1" x14ac:dyDescent="0.25">
      <c r="B2665" s="75"/>
      <c r="C2665" s="75"/>
      <c r="D2665" s="75"/>
      <c r="E2665" s="57"/>
      <c r="F2665" s="57"/>
      <c r="G2665" s="57"/>
      <c r="H2665" s="57"/>
      <c r="I2665" s="57"/>
      <c r="J2665" s="57"/>
      <c r="K2665" s="57"/>
      <c r="L2665" s="57"/>
    </row>
    <row r="2666" spans="2:12" ht="18.95" customHeight="1" x14ac:dyDescent="0.25">
      <c r="B2666" s="75"/>
      <c r="C2666" s="75"/>
      <c r="D2666" s="75"/>
      <c r="E2666" s="57"/>
      <c r="F2666" s="57"/>
      <c r="G2666" s="57"/>
      <c r="H2666" s="57"/>
      <c r="I2666" s="57"/>
      <c r="J2666" s="57"/>
      <c r="K2666" s="57"/>
      <c r="L2666" s="57"/>
    </row>
    <row r="2667" spans="2:12" ht="18.95" customHeight="1" x14ac:dyDescent="0.25">
      <c r="B2667" s="75"/>
      <c r="C2667" s="75"/>
      <c r="D2667" s="75"/>
      <c r="E2667" s="57"/>
      <c r="F2667" s="57"/>
      <c r="G2667" s="57"/>
      <c r="H2667" s="57"/>
      <c r="I2667" s="57"/>
      <c r="J2667" s="57"/>
      <c r="K2667" s="57"/>
      <c r="L2667" s="57"/>
    </row>
    <row r="2668" spans="2:12" ht="18.95" customHeight="1" x14ac:dyDescent="0.25">
      <c r="B2668" s="75"/>
      <c r="C2668" s="75"/>
      <c r="D2668" s="75"/>
      <c r="E2668" s="57"/>
      <c r="F2668" s="57"/>
      <c r="G2668" s="57"/>
      <c r="H2668" s="57"/>
      <c r="I2668" s="57"/>
      <c r="J2668" s="57"/>
      <c r="K2668" s="57"/>
      <c r="L2668" s="57"/>
    </row>
    <row r="2669" spans="2:12" ht="18.95" customHeight="1" x14ac:dyDescent="0.25">
      <c r="B2669" s="75"/>
      <c r="C2669" s="75"/>
      <c r="D2669" s="75"/>
      <c r="E2669" s="57"/>
      <c r="F2669" s="57"/>
      <c r="G2669" s="57"/>
      <c r="H2669" s="57"/>
      <c r="I2669" s="57"/>
      <c r="J2669" s="57"/>
      <c r="K2669" s="57"/>
      <c r="L2669" s="57"/>
    </row>
    <row r="2670" spans="2:12" ht="18.95" customHeight="1" x14ac:dyDescent="0.25">
      <c r="B2670" s="75"/>
      <c r="C2670" s="75"/>
      <c r="D2670" s="75"/>
      <c r="E2670" s="57"/>
      <c r="F2670" s="57"/>
      <c r="G2670" s="57"/>
      <c r="H2670" s="57"/>
      <c r="I2670" s="57"/>
      <c r="J2670" s="57"/>
      <c r="K2670" s="57"/>
      <c r="L2670" s="57"/>
    </row>
    <row r="2671" spans="2:12" ht="18.95" customHeight="1" x14ac:dyDescent="0.25">
      <c r="B2671" s="75"/>
      <c r="C2671" s="75"/>
      <c r="D2671" s="75"/>
      <c r="E2671" s="57"/>
      <c r="F2671" s="57"/>
      <c r="G2671" s="57"/>
      <c r="H2671" s="57"/>
      <c r="I2671" s="57"/>
      <c r="J2671" s="57"/>
      <c r="K2671" s="57"/>
      <c r="L2671" s="57"/>
    </row>
    <row r="2672" spans="2:12" ht="18.95" customHeight="1" x14ac:dyDescent="0.25">
      <c r="B2672" s="75"/>
      <c r="C2672" s="75"/>
      <c r="D2672" s="75"/>
      <c r="E2672" s="57"/>
      <c r="F2672" s="57"/>
      <c r="G2672" s="57"/>
      <c r="H2672" s="57"/>
      <c r="I2672" s="57"/>
      <c r="J2672" s="57"/>
      <c r="K2672" s="57"/>
      <c r="L2672" s="57"/>
    </row>
    <row r="2673" spans="2:12" ht="18.95" customHeight="1" x14ac:dyDescent="0.25">
      <c r="B2673" s="75"/>
      <c r="C2673" s="75"/>
      <c r="D2673" s="75"/>
      <c r="E2673" s="57"/>
      <c r="F2673" s="57"/>
      <c r="G2673" s="57"/>
      <c r="H2673" s="57"/>
      <c r="I2673" s="57"/>
      <c r="J2673" s="57"/>
      <c r="K2673" s="57"/>
      <c r="L2673" s="57"/>
    </row>
    <row r="2674" spans="2:12" ht="18.95" customHeight="1" x14ac:dyDescent="0.25">
      <c r="B2674" s="75"/>
      <c r="C2674" s="75"/>
      <c r="D2674" s="75"/>
      <c r="E2674" s="57"/>
      <c r="F2674" s="57"/>
      <c r="G2674" s="57"/>
      <c r="H2674" s="57"/>
      <c r="I2674" s="57"/>
      <c r="J2674" s="57"/>
      <c r="K2674" s="57"/>
      <c r="L2674" s="57"/>
    </row>
    <row r="2675" spans="2:12" ht="18.95" customHeight="1" x14ac:dyDescent="0.25">
      <c r="B2675" s="75"/>
      <c r="C2675" s="75"/>
      <c r="D2675" s="75"/>
      <c r="E2675" s="57"/>
      <c r="F2675" s="57"/>
      <c r="G2675" s="57"/>
      <c r="H2675" s="57"/>
      <c r="I2675" s="57"/>
      <c r="J2675" s="57"/>
      <c r="K2675" s="57"/>
      <c r="L2675" s="57"/>
    </row>
    <row r="2676" spans="2:12" ht="18.95" customHeight="1" x14ac:dyDescent="0.25">
      <c r="B2676" s="75"/>
      <c r="C2676" s="75"/>
      <c r="D2676" s="75"/>
      <c r="E2676" s="57"/>
      <c r="F2676" s="57"/>
      <c r="G2676" s="57"/>
      <c r="H2676" s="57"/>
      <c r="I2676" s="57"/>
      <c r="J2676" s="57"/>
      <c r="K2676" s="57"/>
      <c r="L2676" s="57"/>
    </row>
    <row r="2677" spans="2:12" ht="18.95" customHeight="1" x14ac:dyDescent="0.25">
      <c r="B2677" s="75"/>
      <c r="C2677" s="75"/>
      <c r="D2677" s="75"/>
      <c r="E2677" s="57"/>
      <c r="F2677" s="57"/>
      <c r="G2677" s="57"/>
      <c r="H2677" s="57"/>
      <c r="I2677" s="57"/>
      <c r="J2677" s="57"/>
      <c r="K2677" s="57"/>
      <c r="L2677" s="57"/>
    </row>
    <row r="2678" spans="2:12" ht="18.95" customHeight="1" x14ac:dyDescent="0.25">
      <c r="B2678" s="75"/>
      <c r="C2678" s="75"/>
      <c r="D2678" s="75"/>
      <c r="E2678" s="57"/>
      <c r="F2678" s="57"/>
      <c r="G2678" s="57"/>
      <c r="H2678" s="57"/>
      <c r="I2678" s="57"/>
      <c r="J2678" s="57"/>
      <c r="K2678" s="57"/>
      <c r="L2678" s="57"/>
    </row>
    <row r="2679" spans="2:12" ht="18.95" customHeight="1" x14ac:dyDescent="0.25">
      <c r="B2679" s="75"/>
      <c r="C2679" s="75"/>
      <c r="D2679" s="75"/>
      <c r="E2679" s="57"/>
      <c r="F2679" s="57"/>
      <c r="G2679" s="57"/>
      <c r="H2679" s="57"/>
      <c r="I2679" s="57"/>
      <c r="J2679" s="57"/>
      <c r="K2679" s="57"/>
      <c r="L2679" s="57"/>
    </row>
    <row r="2680" spans="2:12" ht="18.95" customHeight="1" x14ac:dyDescent="0.25">
      <c r="B2680" s="75"/>
      <c r="C2680" s="75"/>
      <c r="D2680" s="75"/>
      <c r="E2680" s="57"/>
      <c r="F2680" s="57"/>
      <c r="G2680" s="57"/>
      <c r="H2680" s="57"/>
      <c r="I2680" s="57"/>
      <c r="J2680" s="57"/>
      <c r="K2680" s="57"/>
      <c r="L2680" s="57"/>
    </row>
    <row r="2681" spans="2:12" ht="18.95" customHeight="1" x14ac:dyDescent="0.25">
      <c r="B2681" s="75"/>
      <c r="C2681" s="75"/>
      <c r="D2681" s="75"/>
      <c r="E2681" s="57"/>
      <c r="F2681" s="57"/>
      <c r="G2681" s="57"/>
      <c r="H2681" s="57"/>
      <c r="I2681" s="57"/>
      <c r="J2681" s="57"/>
      <c r="K2681" s="57"/>
      <c r="L2681" s="57"/>
    </row>
    <row r="2682" spans="2:12" ht="18.95" customHeight="1" x14ac:dyDescent="0.25">
      <c r="B2682" s="75"/>
      <c r="C2682" s="75"/>
      <c r="D2682" s="75"/>
      <c r="E2682" s="57"/>
      <c r="F2682" s="57"/>
      <c r="G2682" s="57"/>
      <c r="H2682" s="57"/>
      <c r="I2682" s="57"/>
      <c r="J2682" s="57"/>
      <c r="K2682" s="57"/>
      <c r="L2682" s="57"/>
    </row>
    <row r="2683" spans="2:12" ht="18.95" customHeight="1" x14ac:dyDescent="0.25">
      <c r="B2683" s="75"/>
      <c r="C2683" s="75"/>
      <c r="D2683" s="75"/>
      <c r="E2683" s="57"/>
      <c r="F2683" s="57"/>
      <c r="G2683" s="57"/>
      <c r="H2683" s="57"/>
      <c r="I2683" s="57"/>
      <c r="J2683" s="57"/>
      <c r="K2683" s="57"/>
      <c r="L2683" s="57"/>
    </row>
    <row r="2684" spans="2:12" ht="18.95" customHeight="1" x14ac:dyDescent="0.25">
      <c r="B2684" s="75"/>
      <c r="C2684" s="75"/>
      <c r="D2684" s="75"/>
      <c r="E2684" s="57"/>
      <c r="F2684" s="57"/>
      <c r="G2684" s="57"/>
      <c r="H2684" s="57"/>
      <c r="I2684" s="57"/>
      <c r="J2684" s="57"/>
      <c r="K2684" s="57"/>
      <c r="L2684" s="57"/>
    </row>
    <row r="2685" spans="2:12" ht="18.95" customHeight="1" x14ac:dyDescent="0.25">
      <c r="B2685" s="75"/>
      <c r="C2685" s="75"/>
      <c r="D2685" s="75"/>
      <c r="E2685" s="57"/>
      <c r="F2685" s="57"/>
      <c r="G2685" s="57"/>
      <c r="H2685" s="57"/>
      <c r="I2685" s="57"/>
      <c r="J2685" s="57"/>
      <c r="K2685" s="57"/>
      <c r="L2685" s="57"/>
    </row>
    <row r="2686" spans="2:12" ht="18.95" customHeight="1" x14ac:dyDescent="0.25">
      <c r="B2686" s="75"/>
      <c r="C2686" s="75"/>
      <c r="D2686" s="75"/>
      <c r="E2686" s="57"/>
      <c r="F2686" s="57"/>
      <c r="G2686" s="57"/>
      <c r="H2686" s="57"/>
      <c r="I2686" s="57"/>
      <c r="J2686" s="57"/>
      <c r="K2686" s="57"/>
      <c r="L2686" s="57"/>
    </row>
    <row r="2687" spans="2:12" ht="18.95" customHeight="1" x14ac:dyDescent="0.25">
      <c r="B2687" s="75"/>
      <c r="C2687" s="75"/>
      <c r="D2687" s="75"/>
      <c r="E2687" s="57"/>
      <c r="F2687" s="57"/>
      <c r="G2687" s="57"/>
      <c r="H2687" s="57"/>
      <c r="I2687" s="57"/>
      <c r="J2687" s="57"/>
      <c r="K2687" s="57"/>
      <c r="L2687" s="57"/>
    </row>
    <row r="2688" spans="2:12" ht="18.95" customHeight="1" x14ac:dyDescent="0.25">
      <c r="B2688" s="75"/>
      <c r="C2688" s="75"/>
      <c r="D2688" s="75"/>
      <c r="E2688" s="57"/>
      <c r="F2688" s="57"/>
      <c r="G2688" s="57"/>
      <c r="H2688" s="57"/>
      <c r="I2688" s="57"/>
      <c r="J2688" s="57"/>
      <c r="K2688" s="57"/>
      <c r="L2688" s="57"/>
    </row>
    <row r="2689" spans="2:12" ht="18.95" customHeight="1" x14ac:dyDescent="0.25">
      <c r="B2689" s="75"/>
      <c r="C2689" s="75"/>
      <c r="D2689" s="75"/>
      <c r="E2689" s="57"/>
      <c r="F2689" s="57"/>
      <c r="G2689" s="57"/>
      <c r="H2689" s="57"/>
      <c r="I2689" s="57"/>
      <c r="J2689" s="57"/>
      <c r="K2689" s="57"/>
      <c r="L2689" s="57"/>
    </row>
    <row r="2690" spans="2:12" ht="18.95" customHeight="1" x14ac:dyDescent="0.25">
      <c r="B2690" s="75"/>
      <c r="C2690" s="75"/>
      <c r="D2690" s="75"/>
      <c r="E2690" s="57"/>
      <c r="F2690" s="57"/>
      <c r="G2690" s="57"/>
      <c r="H2690" s="57"/>
      <c r="I2690" s="57"/>
      <c r="J2690" s="57"/>
      <c r="K2690" s="57"/>
      <c r="L2690" s="57"/>
    </row>
    <row r="2691" spans="2:12" ht="18.95" customHeight="1" x14ac:dyDescent="0.25">
      <c r="B2691" s="75"/>
      <c r="C2691" s="75"/>
      <c r="D2691" s="75"/>
      <c r="E2691" s="57"/>
      <c r="F2691" s="57"/>
      <c r="G2691" s="57"/>
      <c r="H2691" s="57"/>
      <c r="I2691" s="57"/>
      <c r="J2691" s="57"/>
      <c r="K2691" s="57"/>
      <c r="L2691" s="57"/>
    </row>
    <row r="2692" spans="2:12" ht="18.95" customHeight="1" x14ac:dyDescent="0.25">
      <c r="B2692" s="75"/>
      <c r="C2692" s="75"/>
      <c r="D2692" s="75"/>
      <c r="E2692" s="57"/>
      <c r="F2692" s="57"/>
      <c r="G2692" s="57"/>
      <c r="H2692" s="57"/>
      <c r="I2692" s="57"/>
      <c r="J2692" s="57"/>
      <c r="K2692" s="57"/>
      <c r="L2692" s="57"/>
    </row>
    <row r="2693" spans="2:12" ht="18.95" customHeight="1" x14ac:dyDescent="0.25">
      <c r="B2693" s="75"/>
      <c r="C2693" s="75"/>
      <c r="D2693" s="75"/>
      <c r="E2693" s="57"/>
      <c r="F2693" s="57"/>
      <c r="G2693" s="57"/>
      <c r="H2693" s="57"/>
      <c r="I2693" s="57"/>
      <c r="J2693" s="57"/>
      <c r="K2693" s="57"/>
      <c r="L2693" s="57"/>
    </row>
    <row r="2694" spans="2:12" ht="18.95" customHeight="1" x14ac:dyDescent="0.25">
      <c r="B2694" s="75"/>
      <c r="C2694" s="75"/>
      <c r="D2694" s="75"/>
      <c r="E2694" s="57"/>
      <c r="F2694" s="57"/>
      <c r="G2694" s="57"/>
      <c r="H2694" s="57"/>
      <c r="I2694" s="57"/>
      <c r="J2694" s="57"/>
      <c r="K2694" s="57"/>
      <c r="L2694" s="57"/>
    </row>
    <row r="2695" spans="2:12" ht="18.95" customHeight="1" x14ac:dyDescent="0.25">
      <c r="B2695" s="75"/>
      <c r="C2695" s="75"/>
      <c r="D2695" s="75"/>
      <c r="E2695" s="57"/>
      <c r="F2695" s="57"/>
      <c r="G2695" s="57"/>
      <c r="H2695" s="57"/>
      <c r="I2695" s="57"/>
      <c r="J2695" s="57"/>
      <c r="K2695" s="57"/>
      <c r="L2695" s="57"/>
    </row>
    <row r="2696" spans="2:12" ht="18.95" customHeight="1" x14ac:dyDescent="0.25">
      <c r="B2696" s="75"/>
      <c r="C2696" s="75"/>
      <c r="D2696" s="75"/>
      <c r="E2696" s="57"/>
      <c r="F2696" s="57"/>
      <c r="G2696" s="57"/>
      <c r="H2696" s="57"/>
      <c r="I2696" s="57"/>
      <c r="J2696" s="57"/>
      <c r="K2696" s="57"/>
      <c r="L2696" s="57"/>
    </row>
    <row r="2697" spans="2:12" ht="18.95" customHeight="1" x14ac:dyDescent="0.25">
      <c r="B2697" s="75"/>
      <c r="C2697" s="75"/>
      <c r="D2697" s="75"/>
      <c r="E2697" s="57"/>
      <c r="F2697" s="57"/>
      <c r="G2697" s="57"/>
      <c r="H2697" s="57"/>
      <c r="I2697" s="57"/>
      <c r="J2697" s="57"/>
      <c r="K2697" s="57"/>
      <c r="L2697" s="57"/>
    </row>
    <row r="2698" spans="2:12" ht="18.95" customHeight="1" x14ac:dyDescent="0.25">
      <c r="B2698" s="75"/>
      <c r="C2698" s="75"/>
      <c r="D2698" s="75"/>
      <c r="E2698" s="57"/>
      <c r="F2698" s="57"/>
      <c r="G2698" s="57"/>
      <c r="H2698" s="57"/>
      <c r="I2698" s="57"/>
      <c r="J2698" s="57"/>
      <c r="K2698" s="57"/>
      <c r="L2698" s="57"/>
    </row>
    <row r="2699" spans="2:12" ht="18.95" customHeight="1" x14ac:dyDescent="0.25">
      <c r="B2699" s="75"/>
      <c r="C2699" s="75"/>
      <c r="D2699" s="75"/>
      <c r="E2699" s="57"/>
      <c r="F2699" s="57"/>
      <c r="G2699" s="57"/>
      <c r="H2699" s="57"/>
      <c r="I2699" s="57"/>
      <c r="J2699" s="57"/>
      <c r="K2699" s="57"/>
      <c r="L2699" s="57"/>
    </row>
    <row r="2700" spans="2:12" ht="18.95" customHeight="1" x14ac:dyDescent="0.25">
      <c r="B2700" s="75"/>
      <c r="C2700" s="75"/>
      <c r="D2700" s="75"/>
      <c r="E2700" s="57"/>
      <c r="F2700" s="57"/>
      <c r="G2700" s="57"/>
      <c r="H2700" s="57"/>
      <c r="I2700" s="57"/>
      <c r="J2700" s="57"/>
      <c r="K2700" s="57"/>
      <c r="L2700" s="57"/>
    </row>
    <row r="2701" spans="2:12" ht="18.95" customHeight="1" x14ac:dyDescent="0.25">
      <c r="B2701" s="75"/>
      <c r="C2701" s="75"/>
      <c r="D2701" s="75"/>
      <c r="E2701" s="57"/>
      <c r="F2701" s="57"/>
      <c r="G2701" s="57"/>
      <c r="H2701" s="57"/>
      <c r="I2701" s="57"/>
      <c r="J2701" s="57"/>
      <c r="K2701" s="57"/>
      <c r="L2701" s="57"/>
    </row>
    <row r="2702" spans="2:12" ht="18.95" customHeight="1" x14ac:dyDescent="0.25">
      <c r="B2702" s="75"/>
      <c r="C2702" s="75"/>
      <c r="D2702" s="75"/>
      <c r="E2702" s="57"/>
      <c r="F2702" s="57"/>
      <c r="G2702" s="57"/>
      <c r="H2702" s="57"/>
      <c r="I2702" s="57"/>
      <c r="J2702" s="57"/>
      <c r="K2702" s="57"/>
      <c r="L2702" s="57"/>
    </row>
    <row r="2703" spans="2:12" ht="18.95" customHeight="1" x14ac:dyDescent="0.25">
      <c r="B2703" s="75"/>
      <c r="C2703" s="75"/>
      <c r="D2703" s="75"/>
      <c r="E2703" s="57"/>
      <c r="F2703" s="57"/>
      <c r="G2703" s="57"/>
      <c r="H2703" s="57"/>
      <c r="I2703" s="57"/>
      <c r="J2703" s="57"/>
      <c r="K2703" s="57"/>
      <c r="L2703" s="57"/>
    </row>
    <row r="2704" spans="2:12" ht="18.95" customHeight="1" x14ac:dyDescent="0.25">
      <c r="B2704" s="75"/>
      <c r="C2704" s="75"/>
      <c r="D2704" s="75"/>
      <c r="E2704" s="57"/>
      <c r="F2704" s="57"/>
      <c r="G2704" s="57"/>
      <c r="H2704" s="57"/>
      <c r="I2704" s="57"/>
      <c r="J2704" s="57"/>
      <c r="K2704" s="57"/>
      <c r="L2704" s="57"/>
    </row>
    <row r="2705" spans="2:12" ht="18.95" customHeight="1" x14ac:dyDescent="0.25">
      <c r="B2705" s="75"/>
      <c r="C2705" s="75"/>
      <c r="D2705" s="75"/>
      <c r="E2705" s="57"/>
      <c r="F2705" s="57"/>
      <c r="G2705" s="57"/>
      <c r="H2705" s="57"/>
      <c r="I2705" s="57"/>
      <c r="J2705" s="57"/>
      <c r="K2705" s="57"/>
      <c r="L2705" s="57"/>
    </row>
    <row r="2706" spans="2:12" ht="18.95" customHeight="1" x14ac:dyDescent="0.25">
      <c r="B2706" s="75"/>
      <c r="C2706" s="75"/>
      <c r="D2706" s="75"/>
      <c r="E2706" s="57"/>
      <c r="F2706" s="57"/>
      <c r="G2706" s="57"/>
      <c r="H2706" s="57"/>
      <c r="I2706" s="57"/>
      <c r="J2706" s="57"/>
      <c r="K2706" s="57"/>
      <c r="L2706" s="57"/>
    </row>
    <row r="2707" spans="2:12" ht="18.95" customHeight="1" x14ac:dyDescent="0.25">
      <c r="B2707" s="75"/>
      <c r="C2707" s="75"/>
      <c r="D2707" s="75"/>
      <c r="E2707" s="57"/>
      <c r="F2707" s="57"/>
      <c r="G2707" s="57"/>
      <c r="H2707" s="57"/>
      <c r="I2707" s="57"/>
      <c r="J2707" s="57"/>
      <c r="K2707" s="57"/>
      <c r="L2707" s="57"/>
    </row>
    <row r="2708" spans="2:12" ht="18.95" customHeight="1" x14ac:dyDescent="0.25">
      <c r="B2708" s="75"/>
      <c r="C2708" s="75"/>
      <c r="D2708" s="75"/>
      <c r="E2708" s="57"/>
      <c r="F2708" s="57"/>
      <c r="G2708" s="57"/>
      <c r="H2708" s="57"/>
      <c r="I2708" s="57"/>
      <c r="J2708" s="57"/>
      <c r="K2708" s="57"/>
      <c r="L2708" s="57"/>
    </row>
    <row r="2709" spans="2:12" ht="18.95" customHeight="1" x14ac:dyDescent="0.25">
      <c r="B2709" s="75"/>
      <c r="C2709" s="75"/>
      <c r="D2709" s="75"/>
      <c r="E2709" s="57"/>
      <c r="F2709" s="57"/>
      <c r="G2709" s="57"/>
      <c r="H2709" s="57"/>
      <c r="I2709" s="57"/>
      <c r="J2709" s="57"/>
      <c r="K2709" s="57"/>
      <c r="L2709" s="57"/>
    </row>
    <row r="2710" spans="2:12" ht="18.95" customHeight="1" x14ac:dyDescent="0.25">
      <c r="B2710" s="75"/>
      <c r="C2710" s="75"/>
      <c r="D2710" s="75"/>
      <c r="E2710" s="57"/>
      <c r="F2710" s="57"/>
      <c r="G2710" s="57"/>
      <c r="H2710" s="57"/>
      <c r="I2710" s="57"/>
      <c r="J2710" s="57"/>
      <c r="K2710" s="57"/>
      <c r="L2710" s="57"/>
    </row>
    <row r="2711" spans="2:12" ht="18.95" customHeight="1" x14ac:dyDescent="0.25">
      <c r="B2711" s="75"/>
      <c r="C2711" s="75"/>
      <c r="D2711" s="75"/>
      <c r="E2711" s="57"/>
      <c r="F2711" s="57"/>
      <c r="G2711" s="57"/>
      <c r="H2711" s="57"/>
      <c r="I2711" s="57"/>
      <c r="J2711" s="57"/>
      <c r="K2711" s="57"/>
      <c r="L2711" s="57"/>
    </row>
    <row r="2712" spans="2:12" ht="18.95" customHeight="1" x14ac:dyDescent="0.25">
      <c r="B2712" s="75"/>
      <c r="C2712" s="75"/>
      <c r="D2712" s="75"/>
      <c r="E2712" s="57"/>
      <c r="F2712" s="57"/>
      <c r="G2712" s="57"/>
      <c r="H2712" s="57"/>
      <c r="I2712" s="57"/>
      <c r="J2712" s="57"/>
      <c r="K2712" s="57"/>
      <c r="L2712" s="57"/>
    </row>
    <row r="2713" spans="2:12" ht="18.95" customHeight="1" x14ac:dyDescent="0.25">
      <c r="B2713" s="75"/>
      <c r="C2713" s="75"/>
      <c r="D2713" s="75"/>
      <c r="E2713" s="57"/>
      <c r="F2713" s="57"/>
      <c r="G2713" s="57"/>
      <c r="H2713" s="57"/>
      <c r="I2713" s="57"/>
      <c r="J2713" s="57"/>
      <c r="K2713" s="57"/>
      <c r="L2713" s="57"/>
    </row>
    <row r="2714" spans="2:12" ht="18.95" customHeight="1" x14ac:dyDescent="0.25">
      <c r="B2714" s="75"/>
      <c r="C2714" s="75"/>
      <c r="D2714" s="75"/>
      <c r="E2714" s="57"/>
      <c r="F2714" s="57"/>
      <c r="G2714" s="57"/>
      <c r="H2714" s="57"/>
      <c r="I2714" s="57"/>
      <c r="J2714" s="57"/>
      <c r="K2714" s="57"/>
      <c r="L2714" s="57"/>
    </row>
    <row r="2715" spans="2:12" ht="18.95" customHeight="1" x14ac:dyDescent="0.25">
      <c r="B2715" s="75"/>
      <c r="C2715" s="75"/>
      <c r="D2715" s="75"/>
      <c r="E2715" s="57"/>
      <c r="F2715" s="57"/>
      <c r="G2715" s="57"/>
      <c r="H2715" s="57"/>
      <c r="I2715" s="57"/>
      <c r="J2715" s="57"/>
      <c r="K2715" s="57"/>
      <c r="L2715" s="57"/>
    </row>
    <row r="2716" spans="2:12" ht="18.95" customHeight="1" x14ac:dyDescent="0.25">
      <c r="B2716" s="75"/>
      <c r="C2716" s="75"/>
      <c r="D2716" s="75"/>
      <c r="E2716" s="57"/>
      <c r="F2716" s="57"/>
      <c r="G2716" s="57"/>
      <c r="H2716" s="57"/>
      <c r="I2716" s="57"/>
      <c r="J2716" s="57"/>
      <c r="K2716" s="57"/>
      <c r="L2716" s="57"/>
    </row>
    <row r="2717" spans="2:12" ht="18.95" customHeight="1" x14ac:dyDescent="0.25">
      <c r="B2717" s="75"/>
      <c r="C2717" s="75"/>
      <c r="D2717" s="75"/>
      <c r="E2717" s="57"/>
      <c r="F2717" s="57"/>
      <c r="G2717" s="57"/>
      <c r="H2717" s="57"/>
      <c r="I2717" s="57"/>
      <c r="J2717" s="57"/>
      <c r="K2717" s="57"/>
      <c r="L2717" s="57"/>
    </row>
    <row r="2718" spans="2:12" ht="18.95" customHeight="1" x14ac:dyDescent="0.25">
      <c r="B2718" s="75"/>
      <c r="C2718" s="75"/>
      <c r="D2718" s="75"/>
      <c r="E2718" s="57"/>
      <c r="F2718" s="57"/>
      <c r="G2718" s="57"/>
      <c r="H2718" s="57"/>
      <c r="I2718" s="57"/>
      <c r="J2718" s="57"/>
      <c r="K2718" s="57"/>
      <c r="L2718" s="57"/>
    </row>
    <row r="2719" spans="2:12" ht="18.95" customHeight="1" x14ac:dyDescent="0.25">
      <c r="B2719" s="75"/>
      <c r="C2719" s="75"/>
      <c r="D2719" s="75"/>
      <c r="E2719" s="57"/>
      <c r="F2719" s="57"/>
      <c r="G2719" s="57"/>
      <c r="H2719" s="57"/>
      <c r="I2719" s="57"/>
      <c r="J2719" s="57"/>
      <c r="K2719" s="57"/>
      <c r="L2719" s="57"/>
    </row>
    <row r="2720" spans="2:12" ht="18.95" customHeight="1" x14ac:dyDescent="0.25">
      <c r="B2720" s="75"/>
      <c r="C2720" s="75"/>
      <c r="D2720" s="75"/>
      <c r="E2720" s="57"/>
      <c r="F2720" s="57"/>
      <c r="G2720" s="57"/>
      <c r="H2720" s="57"/>
      <c r="I2720" s="57"/>
      <c r="J2720" s="57"/>
      <c r="K2720" s="57"/>
      <c r="L2720" s="57"/>
    </row>
    <row r="2721" spans="2:12" ht="18.95" customHeight="1" x14ac:dyDescent="0.25">
      <c r="B2721" s="75"/>
      <c r="C2721" s="75"/>
      <c r="D2721" s="75"/>
      <c r="E2721" s="57"/>
      <c r="F2721" s="57"/>
      <c r="G2721" s="57"/>
      <c r="H2721" s="57"/>
      <c r="I2721" s="57"/>
      <c r="J2721" s="57"/>
      <c r="K2721" s="57"/>
      <c r="L2721" s="57"/>
    </row>
    <row r="2722" spans="2:12" ht="18.95" customHeight="1" x14ac:dyDescent="0.25">
      <c r="B2722" s="75"/>
      <c r="C2722" s="75"/>
      <c r="D2722" s="75"/>
      <c r="E2722" s="57"/>
      <c r="F2722" s="57"/>
      <c r="G2722" s="57"/>
      <c r="H2722" s="57"/>
      <c r="I2722" s="57"/>
      <c r="J2722" s="57"/>
      <c r="K2722" s="57"/>
      <c r="L2722" s="57"/>
    </row>
    <row r="2723" spans="2:12" ht="18.95" customHeight="1" x14ac:dyDescent="0.25">
      <c r="B2723" s="75"/>
      <c r="C2723" s="75"/>
      <c r="D2723" s="75"/>
      <c r="E2723" s="57"/>
      <c r="F2723" s="57"/>
      <c r="G2723" s="57"/>
      <c r="H2723" s="57"/>
      <c r="I2723" s="57"/>
      <c r="J2723" s="57"/>
      <c r="K2723" s="57"/>
      <c r="L2723" s="57"/>
    </row>
    <row r="2724" spans="2:12" ht="18.95" customHeight="1" x14ac:dyDescent="0.25">
      <c r="B2724" s="75"/>
      <c r="C2724" s="75"/>
      <c r="D2724" s="75"/>
      <c r="E2724" s="57"/>
      <c r="F2724" s="57"/>
      <c r="G2724" s="57"/>
      <c r="H2724" s="57"/>
      <c r="I2724" s="57"/>
      <c r="J2724" s="57"/>
      <c r="K2724" s="57"/>
      <c r="L2724" s="57"/>
    </row>
    <row r="2725" spans="2:12" ht="18.95" customHeight="1" x14ac:dyDescent="0.25">
      <c r="B2725" s="75"/>
      <c r="C2725" s="75"/>
      <c r="D2725" s="75"/>
      <c r="E2725" s="57"/>
      <c r="F2725" s="57"/>
      <c r="G2725" s="57"/>
      <c r="H2725" s="57"/>
      <c r="I2725" s="57"/>
      <c r="J2725" s="57"/>
      <c r="K2725" s="57"/>
      <c r="L2725" s="57"/>
    </row>
    <row r="2726" spans="2:12" ht="18.95" customHeight="1" x14ac:dyDescent="0.25">
      <c r="B2726" s="75"/>
      <c r="C2726" s="75"/>
      <c r="D2726" s="75"/>
      <c r="E2726" s="57"/>
      <c r="F2726" s="57"/>
      <c r="G2726" s="57"/>
      <c r="H2726" s="57"/>
      <c r="I2726" s="57"/>
      <c r="J2726" s="57"/>
      <c r="K2726" s="57"/>
      <c r="L2726" s="57"/>
    </row>
    <row r="2727" spans="2:12" ht="18.95" customHeight="1" x14ac:dyDescent="0.25">
      <c r="B2727" s="75"/>
      <c r="C2727" s="75"/>
      <c r="D2727" s="75"/>
      <c r="E2727" s="57"/>
      <c r="F2727" s="57"/>
      <c r="G2727" s="57"/>
      <c r="H2727" s="57"/>
      <c r="I2727" s="57"/>
      <c r="J2727" s="57"/>
      <c r="K2727" s="57"/>
      <c r="L2727" s="57"/>
    </row>
    <row r="2728" spans="2:12" ht="18.95" customHeight="1" x14ac:dyDescent="0.25">
      <c r="B2728" s="75"/>
      <c r="C2728" s="75"/>
      <c r="D2728" s="75"/>
      <c r="E2728" s="57"/>
      <c r="F2728" s="57"/>
      <c r="G2728" s="57"/>
      <c r="H2728" s="57"/>
      <c r="I2728" s="57"/>
      <c r="J2728" s="57"/>
      <c r="K2728" s="57"/>
      <c r="L2728" s="57"/>
    </row>
    <row r="2729" spans="2:12" ht="18.95" customHeight="1" x14ac:dyDescent="0.25">
      <c r="B2729" s="75"/>
      <c r="C2729" s="75"/>
      <c r="D2729" s="75"/>
      <c r="E2729" s="57"/>
      <c r="F2729" s="57"/>
      <c r="G2729" s="57"/>
      <c r="H2729" s="57"/>
      <c r="I2729" s="57"/>
      <c r="J2729" s="57"/>
      <c r="K2729" s="57"/>
      <c r="L2729" s="57"/>
    </row>
    <row r="2730" spans="2:12" ht="18.95" customHeight="1" x14ac:dyDescent="0.25">
      <c r="B2730" s="75"/>
      <c r="C2730" s="75"/>
      <c r="D2730" s="75"/>
      <c r="E2730" s="57"/>
      <c r="F2730" s="57"/>
      <c r="G2730" s="57"/>
      <c r="H2730" s="57"/>
      <c r="I2730" s="57"/>
      <c r="J2730" s="57"/>
      <c r="K2730" s="57"/>
      <c r="L2730" s="57"/>
    </row>
    <row r="2731" spans="2:12" ht="18.95" customHeight="1" x14ac:dyDescent="0.25">
      <c r="B2731" s="75"/>
      <c r="C2731" s="75"/>
      <c r="D2731" s="75"/>
      <c r="E2731" s="57"/>
      <c r="F2731" s="57"/>
      <c r="G2731" s="57"/>
      <c r="H2731" s="57"/>
      <c r="I2731" s="57"/>
      <c r="J2731" s="57"/>
      <c r="K2731" s="57"/>
      <c r="L2731" s="57"/>
    </row>
    <row r="2732" spans="2:12" ht="18.95" customHeight="1" x14ac:dyDescent="0.25">
      <c r="B2732" s="75"/>
      <c r="C2732" s="75"/>
      <c r="D2732" s="75"/>
      <c r="E2732" s="57"/>
      <c r="F2732" s="57"/>
      <c r="G2732" s="57"/>
      <c r="H2732" s="57"/>
      <c r="I2732" s="57"/>
      <c r="J2732" s="57"/>
      <c r="K2732" s="57"/>
      <c r="L2732" s="57"/>
    </row>
    <row r="2733" spans="2:12" ht="18.95" customHeight="1" x14ac:dyDescent="0.25">
      <c r="B2733" s="75"/>
      <c r="C2733" s="75"/>
      <c r="D2733" s="75"/>
      <c r="E2733" s="57"/>
      <c r="F2733" s="57"/>
      <c r="G2733" s="57"/>
      <c r="H2733" s="57"/>
      <c r="I2733" s="57"/>
      <c r="J2733" s="57"/>
      <c r="K2733" s="57"/>
      <c r="L2733" s="57"/>
    </row>
    <row r="2734" spans="2:12" ht="18.95" customHeight="1" x14ac:dyDescent="0.25">
      <c r="B2734" s="75"/>
      <c r="C2734" s="75"/>
      <c r="D2734" s="75"/>
      <c r="E2734" s="57"/>
      <c r="F2734" s="57"/>
      <c r="G2734" s="57"/>
      <c r="H2734" s="57"/>
      <c r="I2734" s="57"/>
      <c r="J2734" s="57"/>
      <c r="K2734" s="57"/>
      <c r="L2734" s="57"/>
    </row>
    <row r="2735" spans="2:12" ht="18.95" customHeight="1" x14ac:dyDescent="0.25">
      <c r="B2735" s="75"/>
      <c r="C2735" s="75"/>
      <c r="D2735" s="75"/>
      <c r="E2735" s="57"/>
      <c r="F2735" s="57"/>
      <c r="G2735" s="57"/>
      <c r="H2735" s="57"/>
      <c r="I2735" s="57"/>
      <c r="J2735" s="57"/>
      <c r="K2735" s="57"/>
      <c r="L2735" s="57"/>
    </row>
    <row r="2736" spans="2:12" ht="18.95" customHeight="1" x14ac:dyDescent="0.25">
      <c r="B2736" s="75"/>
      <c r="C2736" s="75"/>
      <c r="D2736" s="75"/>
      <c r="E2736" s="57"/>
      <c r="F2736" s="57"/>
      <c r="G2736" s="57"/>
      <c r="H2736" s="57"/>
      <c r="I2736" s="57"/>
      <c r="J2736" s="57"/>
      <c r="K2736" s="57"/>
      <c r="L2736" s="57"/>
    </row>
    <row r="2737" spans="2:12" ht="18.95" customHeight="1" x14ac:dyDescent="0.25">
      <c r="B2737" s="75"/>
      <c r="C2737" s="75"/>
      <c r="D2737" s="75"/>
      <c r="E2737" s="57"/>
      <c r="F2737" s="57"/>
      <c r="G2737" s="57"/>
      <c r="H2737" s="57"/>
      <c r="I2737" s="57"/>
      <c r="J2737" s="57"/>
      <c r="K2737" s="57"/>
      <c r="L2737" s="57"/>
    </row>
    <row r="2738" spans="2:12" ht="18.95" customHeight="1" x14ac:dyDescent="0.25">
      <c r="B2738" s="75"/>
      <c r="C2738" s="75"/>
      <c r="D2738" s="75"/>
      <c r="E2738" s="57"/>
      <c r="F2738" s="57"/>
      <c r="G2738" s="57"/>
      <c r="H2738" s="57"/>
      <c r="I2738" s="57"/>
      <c r="J2738" s="57"/>
      <c r="K2738" s="57"/>
      <c r="L2738" s="57"/>
    </row>
    <row r="2739" spans="2:12" ht="18.95" customHeight="1" x14ac:dyDescent="0.25">
      <c r="B2739" s="75"/>
      <c r="C2739" s="75"/>
      <c r="D2739" s="75"/>
      <c r="E2739" s="57"/>
      <c r="F2739" s="57"/>
      <c r="G2739" s="57"/>
      <c r="H2739" s="57"/>
      <c r="I2739" s="57"/>
      <c r="J2739" s="57"/>
      <c r="K2739" s="57"/>
      <c r="L2739" s="57"/>
    </row>
    <row r="2740" spans="2:12" ht="18.95" customHeight="1" x14ac:dyDescent="0.25">
      <c r="B2740" s="75"/>
      <c r="C2740" s="75"/>
      <c r="D2740" s="75"/>
      <c r="E2740" s="57"/>
      <c r="F2740" s="57"/>
      <c r="G2740" s="57"/>
      <c r="H2740" s="57"/>
      <c r="I2740" s="57"/>
      <c r="J2740" s="57"/>
      <c r="K2740" s="57"/>
      <c r="L2740" s="57"/>
    </row>
    <row r="2741" spans="2:12" ht="18.95" customHeight="1" x14ac:dyDescent="0.25">
      <c r="B2741" s="75"/>
      <c r="C2741" s="75"/>
      <c r="D2741" s="75"/>
      <c r="E2741" s="57"/>
      <c r="F2741" s="57"/>
      <c r="G2741" s="57"/>
      <c r="H2741" s="57"/>
      <c r="I2741" s="57"/>
      <c r="J2741" s="57"/>
      <c r="K2741" s="57"/>
      <c r="L2741" s="57"/>
    </row>
    <row r="2742" spans="2:12" ht="18.95" customHeight="1" x14ac:dyDescent="0.25">
      <c r="B2742" s="75"/>
      <c r="C2742" s="75"/>
      <c r="D2742" s="75"/>
      <c r="E2742" s="57"/>
      <c r="F2742" s="57"/>
      <c r="G2742" s="57"/>
      <c r="H2742" s="57"/>
      <c r="I2742" s="57"/>
      <c r="J2742" s="57"/>
      <c r="K2742" s="57"/>
      <c r="L2742" s="57"/>
    </row>
    <row r="2743" spans="2:12" ht="18.95" customHeight="1" x14ac:dyDescent="0.25">
      <c r="B2743" s="75"/>
      <c r="C2743" s="75"/>
      <c r="D2743" s="75"/>
      <c r="E2743" s="57"/>
      <c r="F2743" s="57"/>
      <c r="G2743" s="57"/>
      <c r="H2743" s="57"/>
      <c r="I2743" s="57"/>
      <c r="J2743" s="57"/>
      <c r="K2743" s="57"/>
      <c r="L2743" s="57"/>
    </row>
    <row r="2744" spans="2:12" ht="18.95" customHeight="1" x14ac:dyDescent="0.25">
      <c r="B2744" s="75"/>
      <c r="C2744" s="75"/>
      <c r="D2744" s="75"/>
      <c r="E2744" s="57"/>
      <c r="F2744" s="57"/>
      <c r="G2744" s="57"/>
      <c r="H2744" s="57"/>
      <c r="I2744" s="57"/>
      <c r="J2744" s="57"/>
      <c r="K2744" s="57"/>
      <c r="L2744" s="57"/>
    </row>
    <row r="2745" spans="2:12" ht="18.95" customHeight="1" x14ac:dyDescent="0.25">
      <c r="B2745" s="75"/>
      <c r="C2745" s="75"/>
      <c r="D2745" s="75"/>
      <c r="E2745" s="57"/>
      <c r="F2745" s="57"/>
      <c r="G2745" s="57"/>
      <c r="H2745" s="57"/>
      <c r="I2745" s="57"/>
      <c r="J2745" s="57"/>
      <c r="K2745" s="57"/>
      <c r="L2745" s="57"/>
    </row>
    <row r="2746" spans="2:12" ht="18.95" customHeight="1" x14ac:dyDescent="0.25">
      <c r="B2746" s="75"/>
      <c r="C2746" s="75"/>
      <c r="D2746" s="75"/>
      <c r="E2746" s="57"/>
      <c r="F2746" s="57"/>
      <c r="G2746" s="57"/>
      <c r="H2746" s="57"/>
      <c r="I2746" s="57"/>
      <c r="J2746" s="57"/>
      <c r="K2746" s="57"/>
      <c r="L2746" s="57"/>
    </row>
    <row r="2747" spans="2:12" ht="18.95" customHeight="1" x14ac:dyDescent="0.25">
      <c r="B2747" s="75"/>
      <c r="C2747" s="75"/>
      <c r="D2747" s="75"/>
      <c r="E2747" s="57"/>
      <c r="F2747" s="57"/>
      <c r="G2747" s="57"/>
      <c r="H2747" s="57"/>
      <c r="I2747" s="57"/>
      <c r="J2747" s="57"/>
      <c r="K2747" s="57"/>
      <c r="L2747" s="57"/>
    </row>
    <row r="2748" spans="2:12" ht="18.95" customHeight="1" x14ac:dyDescent="0.25">
      <c r="B2748" s="75"/>
      <c r="C2748" s="75"/>
      <c r="D2748" s="75"/>
      <c r="E2748" s="57"/>
      <c r="F2748" s="57"/>
      <c r="G2748" s="57"/>
      <c r="H2748" s="57"/>
      <c r="I2748" s="57"/>
      <c r="J2748" s="57"/>
      <c r="K2748" s="57"/>
      <c r="L2748" s="57"/>
    </row>
    <row r="2749" spans="2:12" ht="18.95" customHeight="1" x14ac:dyDescent="0.25">
      <c r="B2749" s="75"/>
      <c r="C2749" s="75"/>
      <c r="D2749" s="75"/>
      <c r="E2749" s="57"/>
      <c r="F2749" s="57"/>
      <c r="G2749" s="57"/>
      <c r="H2749" s="57"/>
      <c r="I2749" s="57"/>
      <c r="J2749" s="57"/>
      <c r="K2749" s="57"/>
      <c r="L2749" s="57"/>
    </row>
    <row r="2750" spans="2:12" ht="18.95" customHeight="1" x14ac:dyDescent="0.25">
      <c r="B2750" s="75"/>
      <c r="C2750" s="75"/>
      <c r="D2750" s="75"/>
      <c r="E2750" s="57"/>
      <c r="F2750" s="57"/>
      <c r="G2750" s="57"/>
      <c r="H2750" s="57"/>
      <c r="I2750" s="57"/>
      <c r="J2750" s="57"/>
      <c r="K2750" s="57"/>
      <c r="L2750" s="57"/>
    </row>
    <row r="2751" spans="2:12" ht="18.95" customHeight="1" x14ac:dyDescent="0.25">
      <c r="B2751" s="75"/>
      <c r="C2751" s="75"/>
      <c r="D2751" s="75"/>
      <c r="E2751" s="57"/>
      <c r="F2751" s="57"/>
      <c r="G2751" s="57"/>
      <c r="H2751" s="57"/>
      <c r="I2751" s="57"/>
      <c r="J2751" s="57"/>
      <c r="K2751" s="57"/>
      <c r="L2751" s="57"/>
    </row>
    <row r="2752" spans="2:12" ht="18.95" customHeight="1" x14ac:dyDescent="0.25">
      <c r="B2752" s="75"/>
      <c r="C2752" s="75"/>
      <c r="D2752" s="75"/>
      <c r="E2752" s="57"/>
      <c r="F2752" s="57"/>
      <c r="G2752" s="57"/>
      <c r="H2752" s="57"/>
      <c r="I2752" s="57"/>
      <c r="J2752" s="57"/>
      <c r="K2752" s="57"/>
      <c r="L2752" s="57"/>
    </row>
    <row r="2753" spans="2:12" ht="18.95" customHeight="1" x14ac:dyDescent="0.25">
      <c r="B2753" s="75"/>
      <c r="C2753" s="75"/>
      <c r="D2753" s="75"/>
      <c r="E2753" s="57"/>
      <c r="F2753" s="57"/>
      <c r="G2753" s="57"/>
      <c r="H2753" s="57"/>
      <c r="I2753" s="57"/>
      <c r="J2753" s="57"/>
      <c r="K2753" s="57"/>
      <c r="L2753" s="57"/>
    </row>
    <row r="2754" spans="2:12" ht="18.95" customHeight="1" x14ac:dyDescent="0.25">
      <c r="B2754" s="75"/>
      <c r="C2754" s="75"/>
      <c r="D2754" s="75"/>
      <c r="E2754" s="57"/>
      <c r="F2754" s="57"/>
      <c r="G2754" s="57"/>
      <c r="H2754" s="57"/>
      <c r="I2754" s="57"/>
      <c r="J2754" s="57"/>
      <c r="K2754" s="57"/>
      <c r="L2754" s="57"/>
    </row>
    <row r="2755" spans="2:12" ht="18.95" customHeight="1" x14ac:dyDescent="0.25">
      <c r="B2755" s="75"/>
      <c r="C2755" s="75"/>
      <c r="D2755" s="75"/>
      <c r="E2755" s="57"/>
      <c r="F2755" s="57"/>
      <c r="G2755" s="57"/>
      <c r="H2755" s="57"/>
      <c r="I2755" s="57"/>
      <c r="J2755" s="57"/>
      <c r="K2755" s="57"/>
      <c r="L2755" s="57"/>
    </row>
    <row r="2756" spans="2:12" ht="18.95" customHeight="1" x14ac:dyDescent="0.25">
      <c r="B2756" s="75"/>
      <c r="C2756" s="75"/>
      <c r="D2756" s="75"/>
      <c r="E2756" s="57"/>
      <c r="F2756" s="57"/>
      <c r="G2756" s="57"/>
      <c r="H2756" s="57"/>
      <c r="I2756" s="57"/>
      <c r="J2756" s="57"/>
      <c r="K2756" s="57"/>
      <c r="L2756" s="57"/>
    </row>
    <row r="2757" spans="2:12" ht="18.95" customHeight="1" x14ac:dyDescent="0.25">
      <c r="B2757" s="75"/>
      <c r="C2757" s="75"/>
      <c r="D2757" s="75"/>
      <c r="E2757" s="57"/>
      <c r="F2757" s="57"/>
      <c r="G2757" s="57"/>
      <c r="H2757" s="57"/>
      <c r="I2757" s="57"/>
      <c r="J2757" s="57"/>
      <c r="K2757" s="57"/>
      <c r="L2757" s="57"/>
    </row>
    <row r="2758" spans="2:12" ht="18.95" customHeight="1" x14ac:dyDescent="0.25">
      <c r="B2758" s="75"/>
      <c r="C2758" s="75"/>
      <c r="D2758" s="75"/>
      <c r="E2758" s="57"/>
      <c r="F2758" s="57"/>
      <c r="G2758" s="57"/>
      <c r="H2758" s="57"/>
      <c r="I2758" s="57"/>
      <c r="J2758" s="57"/>
      <c r="K2758" s="57"/>
      <c r="L2758" s="57"/>
    </row>
    <row r="2759" spans="2:12" ht="18.95" customHeight="1" x14ac:dyDescent="0.25">
      <c r="B2759" s="75"/>
      <c r="C2759" s="75"/>
      <c r="D2759" s="75"/>
      <c r="E2759" s="57"/>
      <c r="F2759" s="57"/>
      <c r="G2759" s="57"/>
      <c r="H2759" s="57"/>
      <c r="I2759" s="57"/>
      <c r="J2759" s="57"/>
      <c r="K2759" s="57"/>
      <c r="L2759" s="57"/>
    </row>
    <row r="2760" spans="2:12" ht="18.95" customHeight="1" x14ac:dyDescent="0.25">
      <c r="B2760" s="75"/>
      <c r="C2760" s="75"/>
      <c r="D2760" s="75"/>
      <c r="E2760" s="57"/>
      <c r="F2760" s="57"/>
      <c r="G2760" s="57"/>
      <c r="H2760" s="57"/>
      <c r="I2760" s="57"/>
      <c r="J2760" s="57"/>
      <c r="K2760" s="57"/>
      <c r="L2760" s="57"/>
    </row>
    <row r="2761" spans="2:12" ht="18.95" customHeight="1" x14ac:dyDescent="0.25">
      <c r="B2761" s="75"/>
      <c r="C2761" s="75"/>
      <c r="D2761" s="75"/>
      <c r="E2761" s="57"/>
      <c r="F2761" s="57"/>
      <c r="G2761" s="57"/>
      <c r="H2761" s="57"/>
      <c r="I2761" s="57"/>
      <c r="J2761" s="57"/>
      <c r="K2761" s="57"/>
      <c r="L2761" s="57"/>
    </row>
    <row r="2762" spans="2:12" ht="18.95" customHeight="1" x14ac:dyDescent="0.25">
      <c r="B2762" s="75"/>
      <c r="C2762" s="75"/>
      <c r="D2762" s="75"/>
      <c r="E2762" s="57"/>
      <c r="F2762" s="57"/>
      <c r="G2762" s="57"/>
      <c r="H2762" s="57"/>
      <c r="I2762" s="57"/>
      <c r="J2762" s="57"/>
      <c r="K2762" s="57"/>
      <c r="L2762" s="57"/>
    </row>
    <row r="2763" spans="2:12" ht="18.95" customHeight="1" x14ac:dyDescent="0.25">
      <c r="B2763" s="75"/>
      <c r="C2763" s="75"/>
      <c r="D2763" s="75"/>
      <c r="E2763" s="57"/>
      <c r="F2763" s="57"/>
      <c r="G2763" s="57"/>
      <c r="H2763" s="57"/>
      <c r="I2763" s="57"/>
      <c r="J2763" s="57"/>
      <c r="K2763" s="57"/>
      <c r="L2763" s="57"/>
    </row>
    <row r="2764" spans="2:12" ht="18.95" customHeight="1" x14ac:dyDescent="0.25">
      <c r="B2764" s="75"/>
      <c r="C2764" s="75"/>
      <c r="D2764" s="75"/>
      <c r="E2764" s="57"/>
      <c r="F2764" s="57"/>
      <c r="G2764" s="57"/>
      <c r="H2764" s="57"/>
      <c r="I2764" s="57"/>
      <c r="J2764" s="57"/>
      <c r="K2764" s="57"/>
      <c r="L2764" s="57"/>
    </row>
    <row r="2765" spans="2:12" ht="18.95" customHeight="1" x14ac:dyDescent="0.25">
      <c r="B2765" s="75"/>
      <c r="C2765" s="75"/>
      <c r="D2765" s="75"/>
      <c r="E2765" s="57"/>
      <c r="F2765" s="57"/>
      <c r="G2765" s="57"/>
      <c r="H2765" s="57"/>
      <c r="I2765" s="57"/>
      <c r="J2765" s="57"/>
      <c r="K2765" s="57"/>
      <c r="L2765" s="57"/>
    </row>
    <row r="2766" spans="2:12" ht="18.95" customHeight="1" x14ac:dyDescent="0.25">
      <c r="B2766" s="75"/>
      <c r="C2766" s="75"/>
      <c r="D2766" s="75"/>
      <c r="E2766" s="57"/>
      <c r="F2766" s="57"/>
      <c r="G2766" s="57"/>
      <c r="H2766" s="57"/>
      <c r="I2766" s="57"/>
      <c r="J2766" s="57"/>
      <c r="K2766" s="57"/>
      <c r="L2766" s="57"/>
    </row>
    <row r="2767" spans="2:12" ht="18.95" customHeight="1" x14ac:dyDescent="0.25">
      <c r="B2767" s="75"/>
      <c r="C2767" s="75"/>
      <c r="D2767" s="75"/>
      <c r="E2767" s="57"/>
      <c r="F2767" s="57"/>
      <c r="G2767" s="57"/>
      <c r="H2767" s="57"/>
      <c r="I2767" s="57"/>
      <c r="J2767" s="57"/>
      <c r="K2767" s="57"/>
      <c r="L2767" s="57"/>
    </row>
    <row r="2768" spans="2:12" ht="18.95" customHeight="1" x14ac:dyDescent="0.25">
      <c r="B2768" s="75"/>
      <c r="C2768" s="75"/>
      <c r="D2768" s="75"/>
      <c r="E2768" s="57"/>
      <c r="F2768" s="57"/>
      <c r="G2768" s="57"/>
      <c r="H2768" s="57"/>
      <c r="I2768" s="57"/>
      <c r="J2768" s="57"/>
      <c r="K2768" s="57"/>
      <c r="L2768" s="57"/>
    </row>
    <row r="2769" spans="2:12" ht="18.95" customHeight="1" x14ac:dyDescent="0.25">
      <c r="B2769" s="75"/>
      <c r="C2769" s="75"/>
      <c r="D2769" s="75"/>
      <c r="E2769" s="57"/>
      <c r="F2769" s="57"/>
      <c r="G2769" s="57"/>
      <c r="H2769" s="57"/>
      <c r="I2769" s="57"/>
      <c r="J2769" s="57"/>
      <c r="K2769" s="57"/>
      <c r="L2769" s="57"/>
    </row>
    <row r="2770" spans="2:12" ht="18.95" customHeight="1" x14ac:dyDescent="0.25">
      <c r="B2770" s="75"/>
      <c r="C2770" s="75"/>
      <c r="D2770" s="75"/>
      <c r="E2770" s="57"/>
      <c r="F2770" s="57"/>
      <c r="G2770" s="57"/>
      <c r="H2770" s="57"/>
      <c r="I2770" s="57"/>
      <c r="J2770" s="57"/>
      <c r="K2770" s="57"/>
      <c r="L2770" s="57"/>
    </row>
    <row r="2771" spans="2:12" ht="18.95" customHeight="1" x14ac:dyDescent="0.25">
      <c r="B2771" s="75"/>
      <c r="C2771" s="75"/>
      <c r="D2771" s="75"/>
      <c r="E2771" s="57"/>
      <c r="F2771" s="57"/>
      <c r="G2771" s="57"/>
      <c r="H2771" s="57"/>
      <c r="I2771" s="57"/>
      <c r="J2771" s="57"/>
      <c r="K2771" s="57"/>
      <c r="L2771" s="57"/>
    </row>
    <row r="2772" spans="2:12" ht="18.95" customHeight="1" x14ac:dyDescent="0.25">
      <c r="B2772" s="75"/>
      <c r="C2772" s="75"/>
      <c r="D2772" s="75"/>
      <c r="E2772" s="57"/>
      <c r="F2772" s="57"/>
      <c r="G2772" s="57"/>
      <c r="H2772" s="57"/>
      <c r="I2772" s="57"/>
      <c r="J2772" s="57"/>
      <c r="K2772" s="57"/>
      <c r="L2772" s="57"/>
    </row>
    <row r="2773" spans="2:12" ht="18.95" customHeight="1" x14ac:dyDescent="0.25">
      <c r="B2773" s="75"/>
      <c r="C2773" s="75"/>
      <c r="D2773" s="75"/>
      <c r="E2773" s="57"/>
      <c r="F2773" s="57"/>
      <c r="G2773" s="57"/>
      <c r="H2773" s="57"/>
      <c r="I2773" s="57"/>
      <c r="J2773" s="57"/>
      <c r="K2773" s="57"/>
      <c r="L2773" s="57"/>
    </row>
    <row r="2774" spans="2:12" ht="18.95" customHeight="1" x14ac:dyDescent="0.25">
      <c r="B2774" s="75"/>
      <c r="C2774" s="75"/>
      <c r="D2774" s="75"/>
      <c r="E2774" s="57"/>
      <c r="F2774" s="57"/>
      <c r="G2774" s="57"/>
      <c r="H2774" s="57"/>
      <c r="I2774" s="57"/>
      <c r="J2774" s="57"/>
      <c r="K2774" s="57"/>
      <c r="L2774" s="57"/>
    </row>
    <row r="2775" spans="2:12" ht="18.95" customHeight="1" x14ac:dyDescent="0.25">
      <c r="B2775" s="75"/>
      <c r="C2775" s="75"/>
      <c r="D2775" s="75"/>
      <c r="E2775" s="57"/>
      <c r="F2775" s="57"/>
      <c r="G2775" s="57"/>
      <c r="H2775" s="57"/>
      <c r="I2775" s="57"/>
      <c r="J2775" s="57"/>
      <c r="K2775" s="57"/>
      <c r="L2775" s="57"/>
    </row>
    <row r="2776" spans="2:12" ht="18.95" customHeight="1" x14ac:dyDescent="0.25">
      <c r="B2776" s="75"/>
      <c r="C2776" s="75"/>
      <c r="D2776" s="75"/>
      <c r="E2776" s="57"/>
      <c r="F2776" s="57"/>
      <c r="G2776" s="57"/>
      <c r="H2776" s="57"/>
      <c r="I2776" s="57"/>
      <c r="J2776" s="57"/>
      <c r="K2776" s="57"/>
      <c r="L2776" s="57"/>
    </row>
    <row r="2777" spans="2:12" ht="18.95" customHeight="1" x14ac:dyDescent="0.25">
      <c r="B2777" s="75"/>
      <c r="C2777" s="75"/>
      <c r="D2777" s="75"/>
      <c r="E2777" s="57"/>
      <c r="F2777" s="57"/>
      <c r="G2777" s="57"/>
      <c r="H2777" s="57"/>
      <c r="I2777" s="57"/>
      <c r="J2777" s="57"/>
      <c r="K2777" s="57"/>
      <c r="L2777" s="57"/>
    </row>
    <row r="2778" spans="2:12" ht="18.95" customHeight="1" x14ac:dyDescent="0.25">
      <c r="B2778" s="75"/>
      <c r="C2778" s="75"/>
      <c r="D2778" s="75"/>
      <c r="E2778" s="57"/>
      <c r="F2778" s="57"/>
      <c r="G2778" s="57"/>
      <c r="H2778" s="57"/>
      <c r="I2778" s="57"/>
      <c r="J2778" s="57"/>
      <c r="K2778" s="57"/>
      <c r="L2778" s="57"/>
    </row>
    <row r="2779" spans="2:12" ht="18.95" customHeight="1" x14ac:dyDescent="0.25">
      <c r="B2779" s="75"/>
      <c r="C2779" s="75"/>
      <c r="D2779" s="75"/>
      <c r="E2779" s="57"/>
      <c r="F2779" s="57"/>
      <c r="G2779" s="57"/>
      <c r="H2779" s="57"/>
      <c r="I2779" s="57"/>
      <c r="J2779" s="57"/>
      <c r="K2779" s="57"/>
      <c r="L2779" s="57"/>
    </row>
    <row r="2780" spans="2:12" ht="18.95" customHeight="1" x14ac:dyDescent="0.25">
      <c r="B2780" s="75"/>
      <c r="C2780" s="75"/>
      <c r="D2780" s="75"/>
      <c r="E2780" s="57"/>
      <c r="F2780" s="57"/>
      <c r="G2780" s="57"/>
      <c r="H2780" s="57"/>
      <c r="I2780" s="57"/>
      <c r="J2780" s="57"/>
      <c r="K2780" s="57"/>
      <c r="L2780" s="57"/>
    </row>
    <row r="2781" spans="2:12" ht="18.95" customHeight="1" x14ac:dyDescent="0.25">
      <c r="B2781" s="75"/>
      <c r="C2781" s="75"/>
      <c r="D2781" s="75"/>
      <c r="E2781" s="57"/>
      <c r="F2781" s="57"/>
      <c r="G2781" s="57"/>
      <c r="H2781" s="57"/>
      <c r="I2781" s="57"/>
      <c r="J2781" s="57"/>
      <c r="K2781" s="57"/>
      <c r="L2781" s="57"/>
    </row>
    <row r="2782" spans="2:12" ht="18.95" customHeight="1" x14ac:dyDescent="0.25">
      <c r="B2782" s="75"/>
      <c r="C2782" s="75"/>
      <c r="D2782" s="75"/>
      <c r="E2782" s="57"/>
      <c r="F2782" s="57"/>
      <c r="G2782" s="57"/>
      <c r="H2782" s="57"/>
      <c r="I2782" s="57"/>
      <c r="J2782" s="57"/>
      <c r="K2782" s="57"/>
      <c r="L2782" s="57"/>
    </row>
    <row r="2783" spans="2:12" ht="18.95" customHeight="1" x14ac:dyDescent="0.25">
      <c r="B2783" s="75"/>
      <c r="C2783" s="75"/>
      <c r="D2783" s="75"/>
      <c r="E2783" s="57"/>
      <c r="F2783" s="57"/>
      <c r="G2783" s="57"/>
      <c r="H2783" s="57"/>
      <c r="I2783" s="57"/>
      <c r="J2783" s="57"/>
      <c r="K2783" s="57"/>
      <c r="L2783" s="57"/>
    </row>
    <row r="2784" spans="2:12" ht="18.95" customHeight="1" x14ac:dyDescent="0.25">
      <c r="B2784" s="75"/>
      <c r="C2784" s="75"/>
      <c r="D2784" s="75"/>
      <c r="E2784" s="57"/>
      <c r="F2784" s="57"/>
      <c r="G2784" s="57"/>
      <c r="H2784" s="57"/>
      <c r="I2784" s="57"/>
      <c r="J2784" s="57"/>
      <c r="K2784" s="57"/>
      <c r="L2784" s="57"/>
    </row>
    <row r="2785" spans="2:12" ht="18.95" customHeight="1" x14ac:dyDescent="0.25">
      <c r="B2785" s="75"/>
      <c r="C2785" s="75"/>
      <c r="D2785" s="75"/>
      <c r="E2785" s="57"/>
      <c r="F2785" s="57"/>
      <c r="G2785" s="57"/>
      <c r="H2785" s="57"/>
      <c r="I2785" s="57"/>
      <c r="J2785" s="57"/>
      <c r="K2785" s="57"/>
      <c r="L2785" s="57"/>
    </row>
    <row r="2786" spans="2:12" ht="18.95" customHeight="1" x14ac:dyDescent="0.25">
      <c r="B2786" s="75"/>
      <c r="C2786" s="75"/>
      <c r="D2786" s="75"/>
      <c r="E2786" s="57"/>
      <c r="F2786" s="57"/>
      <c r="G2786" s="57"/>
      <c r="H2786" s="57"/>
      <c r="I2786" s="57"/>
      <c r="J2786" s="57"/>
      <c r="K2786" s="57"/>
      <c r="L2786" s="57"/>
    </row>
    <row r="2787" spans="2:12" ht="18.95" customHeight="1" x14ac:dyDescent="0.25">
      <c r="B2787" s="75"/>
      <c r="C2787" s="75"/>
      <c r="D2787" s="75"/>
      <c r="E2787" s="57"/>
      <c r="F2787" s="57"/>
      <c r="G2787" s="57"/>
      <c r="H2787" s="57"/>
      <c r="I2787" s="57"/>
      <c r="J2787" s="57"/>
      <c r="K2787" s="57"/>
      <c r="L2787" s="57"/>
    </row>
    <row r="2788" spans="2:12" ht="18.95" customHeight="1" x14ac:dyDescent="0.25">
      <c r="B2788" s="75"/>
      <c r="C2788" s="75"/>
      <c r="D2788" s="75"/>
      <c r="E2788" s="57"/>
      <c r="F2788" s="57"/>
      <c r="G2788" s="57"/>
      <c r="H2788" s="57"/>
      <c r="I2788" s="57"/>
      <c r="J2788" s="57"/>
      <c r="K2788" s="57"/>
      <c r="L2788" s="57"/>
    </row>
    <row r="2789" spans="2:12" ht="18.95" customHeight="1" x14ac:dyDescent="0.25">
      <c r="B2789" s="75"/>
      <c r="C2789" s="75"/>
      <c r="D2789" s="75"/>
      <c r="E2789" s="57"/>
      <c r="F2789" s="57"/>
      <c r="G2789" s="57"/>
      <c r="H2789" s="57"/>
      <c r="I2789" s="57"/>
      <c r="J2789" s="57"/>
      <c r="K2789" s="57"/>
      <c r="L2789" s="57"/>
    </row>
    <row r="2790" spans="2:12" ht="18.95" customHeight="1" x14ac:dyDescent="0.25">
      <c r="B2790" s="75"/>
      <c r="C2790" s="75"/>
      <c r="D2790" s="75"/>
      <c r="E2790" s="57"/>
      <c r="F2790" s="57"/>
      <c r="G2790" s="57"/>
      <c r="H2790" s="57"/>
      <c r="I2790" s="57"/>
      <c r="J2790" s="57"/>
      <c r="K2790" s="57"/>
      <c r="L2790" s="57"/>
    </row>
    <row r="2791" spans="2:12" ht="18.95" customHeight="1" x14ac:dyDescent="0.25">
      <c r="B2791" s="75"/>
      <c r="C2791" s="75"/>
      <c r="D2791" s="75"/>
      <c r="E2791" s="57"/>
      <c r="F2791" s="57"/>
      <c r="G2791" s="57"/>
      <c r="H2791" s="57"/>
      <c r="I2791" s="57"/>
      <c r="J2791" s="57"/>
      <c r="K2791" s="57"/>
      <c r="L2791" s="57"/>
    </row>
    <row r="2792" spans="2:12" ht="18.95" customHeight="1" x14ac:dyDescent="0.25">
      <c r="B2792" s="75"/>
      <c r="C2792" s="75"/>
      <c r="D2792" s="75"/>
      <c r="E2792" s="57"/>
      <c r="F2792" s="57"/>
      <c r="G2792" s="57"/>
      <c r="H2792" s="57"/>
      <c r="I2792" s="57"/>
      <c r="J2792" s="57"/>
      <c r="K2792" s="57"/>
      <c r="L2792" s="57"/>
    </row>
    <row r="2793" spans="2:12" ht="18.95" customHeight="1" x14ac:dyDescent="0.25">
      <c r="B2793" s="75"/>
      <c r="C2793" s="75"/>
      <c r="D2793" s="75"/>
      <c r="E2793" s="57"/>
      <c r="F2793" s="57"/>
      <c r="G2793" s="57"/>
      <c r="H2793" s="57"/>
      <c r="I2793" s="57"/>
      <c r="J2793" s="57"/>
      <c r="K2793" s="57"/>
      <c r="L2793" s="57"/>
    </row>
    <row r="2794" spans="2:12" ht="18.95" customHeight="1" x14ac:dyDescent="0.25">
      <c r="B2794" s="75"/>
      <c r="C2794" s="75"/>
      <c r="D2794" s="75"/>
      <c r="E2794" s="57"/>
      <c r="F2794" s="57"/>
      <c r="G2794" s="57"/>
      <c r="H2794" s="57"/>
      <c r="I2794" s="57"/>
      <c r="J2794" s="57"/>
      <c r="K2794" s="57"/>
      <c r="L2794" s="57"/>
    </row>
    <row r="2795" spans="2:12" ht="18.95" customHeight="1" x14ac:dyDescent="0.25">
      <c r="B2795" s="75"/>
      <c r="C2795" s="75"/>
      <c r="D2795" s="75"/>
      <c r="E2795" s="57"/>
      <c r="F2795" s="57"/>
      <c r="G2795" s="57"/>
      <c r="H2795" s="57"/>
      <c r="I2795" s="57"/>
      <c r="J2795" s="57"/>
      <c r="K2795" s="57"/>
      <c r="L2795" s="57"/>
    </row>
    <row r="2796" spans="2:12" ht="18.95" customHeight="1" x14ac:dyDescent="0.25">
      <c r="B2796" s="75"/>
      <c r="C2796" s="75"/>
      <c r="D2796" s="75"/>
      <c r="E2796" s="57"/>
      <c r="F2796" s="57"/>
      <c r="G2796" s="57"/>
      <c r="H2796" s="57"/>
      <c r="I2796" s="57"/>
      <c r="J2796" s="57"/>
      <c r="K2796" s="57"/>
      <c r="L2796" s="57"/>
    </row>
    <row r="2797" spans="2:12" ht="18.95" customHeight="1" x14ac:dyDescent="0.25">
      <c r="B2797" s="75"/>
      <c r="C2797" s="75"/>
      <c r="D2797" s="75"/>
      <c r="E2797" s="57"/>
      <c r="F2797" s="57"/>
      <c r="G2797" s="57"/>
      <c r="H2797" s="57"/>
      <c r="I2797" s="57"/>
      <c r="J2797" s="57"/>
      <c r="K2797" s="57"/>
      <c r="L2797" s="57"/>
    </row>
    <row r="2798" spans="2:12" ht="18.95" customHeight="1" x14ac:dyDescent="0.25">
      <c r="B2798" s="75"/>
      <c r="C2798" s="75"/>
      <c r="D2798" s="75"/>
      <c r="E2798" s="57"/>
      <c r="F2798" s="57"/>
      <c r="G2798" s="57"/>
      <c r="H2798" s="57"/>
      <c r="I2798" s="57"/>
      <c r="J2798" s="57"/>
      <c r="K2798" s="57"/>
      <c r="L2798" s="57"/>
    </row>
    <row r="2799" spans="2:12" ht="18.95" customHeight="1" x14ac:dyDescent="0.25">
      <c r="B2799" s="75"/>
      <c r="C2799" s="75"/>
      <c r="D2799" s="75"/>
      <c r="E2799" s="57"/>
      <c r="F2799" s="57"/>
      <c r="G2799" s="57"/>
      <c r="H2799" s="57"/>
      <c r="I2799" s="57"/>
      <c r="J2799" s="57"/>
      <c r="K2799" s="57"/>
      <c r="L2799" s="57"/>
    </row>
    <row r="2800" spans="2:12" ht="18.95" customHeight="1" x14ac:dyDescent="0.25">
      <c r="B2800" s="75"/>
      <c r="C2800" s="75"/>
      <c r="D2800" s="75"/>
      <c r="E2800" s="57"/>
      <c r="F2800" s="57"/>
      <c r="G2800" s="57"/>
      <c r="H2800" s="57"/>
      <c r="I2800" s="57"/>
      <c r="J2800" s="57"/>
      <c r="K2800" s="57"/>
      <c r="L2800" s="57"/>
    </row>
    <row r="2801" spans="2:12" ht="18.95" customHeight="1" x14ac:dyDescent="0.25">
      <c r="B2801" s="75"/>
      <c r="C2801" s="75"/>
      <c r="D2801" s="75"/>
      <c r="E2801" s="57"/>
      <c r="F2801" s="57"/>
      <c r="G2801" s="57"/>
      <c r="H2801" s="57"/>
      <c r="I2801" s="57"/>
      <c r="J2801" s="57"/>
      <c r="K2801" s="57"/>
      <c r="L2801" s="57"/>
    </row>
    <row r="2802" spans="2:12" ht="18.95" customHeight="1" x14ac:dyDescent="0.25">
      <c r="B2802" s="75"/>
      <c r="C2802" s="75"/>
      <c r="D2802" s="75"/>
      <c r="E2802" s="57"/>
      <c r="F2802" s="57"/>
      <c r="G2802" s="57"/>
      <c r="H2802" s="57"/>
      <c r="I2802" s="57"/>
      <c r="J2802" s="57"/>
      <c r="K2802" s="57"/>
      <c r="L2802" s="57"/>
    </row>
    <row r="2803" spans="2:12" ht="18.95" customHeight="1" x14ac:dyDescent="0.25">
      <c r="B2803" s="75"/>
      <c r="C2803" s="75"/>
      <c r="D2803" s="75"/>
      <c r="E2803" s="57"/>
      <c r="F2803" s="57"/>
      <c r="G2803" s="57"/>
      <c r="H2803" s="57"/>
      <c r="I2803" s="57"/>
      <c r="J2803" s="57"/>
      <c r="K2803" s="57"/>
      <c r="L2803" s="57"/>
    </row>
    <row r="2804" spans="2:12" ht="18.95" customHeight="1" x14ac:dyDescent="0.25">
      <c r="B2804" s="75"/>
      <c r="C2804" s="75"/>
      <c r="D2804" s="75"/>
      <c r="E2804" s="57"/>
      <c r="F2804" s="57"/>
      <c r="G2804" s="57"/>
      <c r="H2804" s="57"/>
      <c r="I2804" s="57"/>
      <c r="J2804" s="57"/>
      <c r="K2804" s="57"/>
      <c r="L2804" s="57"/>
    </row>
    <row r="2805" spans="2:12" ht="18.95" customHeight="1" x14ac:dyDescent="0.25">
      <c r="B2805" s="75"/>
      <c r="C2805" s="75"/>
      <c r="D2805" s="75"/>
      <c r="E2805" s="57"/>
      <c r="F2805" s="57"/>
      <c r="G2805" s="57"/>
      <c r="H2805" s="57"/>
      <c r="I2805" s="57"/>
      <c r="J2805" s="57"/>
      <c r="K2805" s="57"/>
      <c r="L2805" s="57"/>
    </row>
    <row r="2806" spans="2:12" ht="18.95" customHeight="1" x14ac:dyDescent="0.25">
      <c r="B2806" s="75"/>
      <c r="C2806" s="75"/>
      <c r="D2806" s="75"/>
      <c r="E2806" s="57"/>
      <c r="F2806" s="57"/>
      <c r="G2806" s="57"/>
      <c r="H2806" s="57"/>
      <c r="I2806" s="57"/>
      <c r="J2806" s="57"/>
      <c r="K2806" s="57"/>
      <c r="L2806" s="57"/>
    </row>
    <row r="2807" spans="2:12" ht="18.95" customHeight="1" x14ac:dyDescent="0.25">
      <c r="B2807" s="75"/>
      <c r="C2807" s="75"/>
      <c r="D2807" s="75"/>
      <c r="E2807" s="57"/>
      <c r="F2807" s="57"/>
      <c r="G2807" s="57"/>
      <c r="H2807" s="57"/>
      <c r="I2807" s="57"/>
      <c r="J2807" s="57"/>
      <c r="K2807" s="57"/>
      <c r="L2807" s="57"/>
    </row>
    <row r="2808" spans="2:12" ht="18.95" customHeight="1" x14ac:dyDescent="0.25">
      <c r="B2808" s="75"/>
      <c r="C2808" s="75"/>
      <c r="D2808" s="75"/>
      <c r="E2808" s="57"/>
      <c r="F2808" s="57"/>
      <c r="G2808" s="57"/>
      <c r="H2808" s="57"/>
      <c r="I2808" s="57"/>
      <c r="J2808" s="57"/>
      <c r="K2808" s="57"/>
      <c r="L2808" s="57"/>
    </row>
    <row r="2809" spans="2:12" ht="18.95" customHeight="1" x14ac:dyDescent="0.25">
      <c r="B2809" s="75"/>
      <c r="C2809" s="75"/>
      <c r="D2809" s="75"/>
      <c r="E2809" s="57"/>
      <c r="F2809" s="57"/>
      <c r="G2809" s="57"/>
      <c r="H2809" s="57"/>
      <c r="I2809" s="57"/>
      <c r="J2809" s="57"/>
      <c r="K2809" s="57"/>
      <c r="L2809" s="57"/>
    </row>
    <row r="2810" spans="2:12" ht="18.95" customHeight="1" x14ac:dyDescent="0.25">
      <c r="B2810" s="75"/>
      <c r="C2810" s="75"/>
      <c r="D2810" s="75"/>
      <c r="E2810" s="57"/>
      <c r="F2810" s="57"/>
      <c r="G2810" s="57"/>
      <c r="H2810" s="57"/>
      <c r="I2810" s="57"/>
      <c r="J2810" s="57"/>
      <c r="K2810" s="57"/>
      <c r="L2810" s="57"/>
    </row>
    <row r="2811" spans="2:12" ht="18.95" customHeight="1" x14ac:dyDescent="0.25">
      <c r="B2811" s="75"/>
      <c r="C2811" s="75"/>
      <c r="D2811" s="75"/>
      <c r="E2811" s="57"/>
      <c r="F2811" s="57"/>
      <c r="G2811" s="57"/>
      <c r="H2811" s="57"/>
      <c r="I2811" s="57"/>
      <c r="J2811" s="57"/>
      <c r="K2811" s="57"/>
      <c r="L2811" s="57"/>
    </row>
    <row r="2812" spans="2:12" ht="18.95" customHeight="1" x14ac:dyDescent="0.25">
      <c r="B2812" s="75"/>
      <c r="C2812" s="75"/>
      <c r="D2812" s="75"/>
      <c r="E2812" s="57"/>
      <c r="F2812" s="57"/>
      <c r="G2812" s="57"/>
      <c r="H2812" s="57"/>
      <c r="I2812" s="57"/>
      <c r="J2812" s="57"/>
      <c r="K2812" s="57"/>
      <c r="L2812" s="57"/>
    </row>
    <row r="2813" spans="2:12" ht="18.95" customHeight="1" x14ac:dyDescent="0.25">
      <c r="B2813" s="75"/>
      <c r="C2813" s="75"/>
      <c r="D2813" s="75"/>
      <c r="E2813" s="57"/>
      <c r="F2813" s="57"/>
      <c r="G2813" s="57"/>
      <c r="H2813" s="57"/>
      <c r="I2813" s="57"/>
      <c r="J2813" s="57"/>
      <c r="K2813" s="57"/>
      <c r="L2813" s="57"/>
    </row>
    <row r="2814" spans="2:12" ht="18.95" customHeight="1" x14ac:dyDescent="0.25">
      <c r="B2814" s="75"/>
      <c r="C2814" s="75"/>
      <c r="D2814" s="75"/>
      <c r="E2814" s="57"/>
      <c r="F2814" s="57"/>
      <c r="G2814" s="57"/>
      <c r="H2814" s="57"/>
      <c r="I2814" s="57"/>
      <c r="J2814" s="57"/>
      <c r="K2814" s="57"/>
      <c r="L2814" s="57"/>
    </row>
    <row r="2815" spans="2:12" ht="18.95" customHeight="1" x14ac:dyDescent="0.25">
      <c r="B2815" s="75"/>
      <c r="C2815" s="75"/>
      <c r="D2815" s="75"/>
      <c r="E2815" s="57"/>
      <c r="F2815" s="57"/>
      <c r="G2815" s="57"/>
      <c r="H2815" s="57"/>
      <c r="I2815" s="57"/>
      <c r="J2815" s="57"/>
      <c r="K2815" s="57"/>
      <c r="L2815" s="57"/>
    </row>
    <row r="2816" spans="2:12" ht="18.95" customHeight="1" x14ac:dyDescent="0.25">
      <c r="B2816" s="75"/>
      <c r="C2816" s="75"/>
      <c r="D2816" s="75"/>
      <c r="E2816" s="57"/>
      <c r="F2816" s="57"/>
      <c r="G2816" s="57"/>
      <c r="H2816" s="57"/>
      <c r="I2816" s="57"/>
      <c r="J2816" s="57"/>
      <c r="K2816" s="57"/>
      <c r="L2816" s="57"/>
    </row>
    <row r="2817" spans="2:12" ht="18.95" customHeight="1" x14ac:dyDescent="0.25">
      <c r="B2817" s="75"/>
      <c r="C2817" s="75"/>
      <c r="D2817" s="75"/>
      <c r="E2817" s="57"/>
      <c r="F2817" s="57"/>
      <c r="G2817" s="57"/>
      <c r="H2817" s="57"/>
      <c r="I2817" s="57"/>
      <c r="J2817" s="57"/>
      <c r="K2817" s="57"/>
      <c r="L2817" s="57"/>
    </row>
    <row r="2818" spans="2:12" ht="18.95" customHeight="1" x14ac:dyDescent="0.25">
      <c r="B2818" s="75"/>
      <c r="C2818" s="75"/>
      <c r="D2818" s="75"/>
      <c r="E2818" s="57"/>
      <c r="F2818" s="57"/>
      <c r="G2818" s="57"/>
      <c r="H2818" s="57"/>
      <c r="I2818" s="57"/>
      <c r="J2818" s="57"/>
      <c r="K2818" s="57"/>
      <c r="L2818" s="57"/>
    </row>
    <row r="2819" spans="2:12" ht="18.95" customHeight="1" x14ac:dyDescent="0.25">
      <c r="B2819" s="75"/>
      <c r="C2819" s="75"/>
      <c r="D2819" s="75"/>
      <c r="E2819" s="57"/>
      <c r="F2819" s="57"/>
      <c r="G2819" s="57"/>
      <c r="H2819" s="57"/>
      <c r="I2819" s="57"/>
      <c r="J2819" s="57"/>
      <c r="K2819" s="57"/>
      <c r="L2819" s="57"/>
    </row>
    <row r="2820" spans="2:12" ht="18.95" customHeight="1" x14ac:dyDescent="0.25">
      <c r="B2820" s="75"/>
      <c r="C2820" s="75"/>
      <c r="D2820" s="75"/>
      <c r="E2820" s="57"/>
      <c r="F2820" s="57"/>
      <c r="G2820" s="57"/>
      <c r="H2820" s="57"/>
      <c r="I2820" s="57"/>
      <c r="J2820" s="57"/>
      <c r="K2820" s="57"/>
      <c r="L2820" s="57"/>
    </row>
    <row r="2821" spans="2:12" ht="18.95" customHeight="1" x14ac:dyDescent="0.25">
      <c r="B2821" s="75"/>
      <c r="C2821" s="75"/>
      <c r="D2821" s="75"/>
      <c r="E2821" s="57"/>
      <c r="F2821" s="57"/>
      <c r="G2821" s="57"/>
      <c r="H2821" s="57"/>
      <c r="I2821" s="57"/>
      <c r="J2821" s="57"/>
      <c r="K2821" s="57"/>
      <c r="L2821" s="57"/>
    </row>
    <row r="2822" spans="2:12" ht="18.95" customHeight="1" x14ac:dyDescent="0.25">
      <c r="B2822" s="75"/>
      <c r="C2822" s="75"/>
      <c r="D2822" s="75"/>
      <c r="E2822" s="57"/>
      <c r="F2822" s="57"/>
      <c r="G2822" s="57"/>
      <c r="H2822" s="57"/>
      <c r="I2822" s="57"/>
      <c r="J2822" s="57"/>
      <c r="K2822" s="57"/>
      <c r="L2822" s="57"/>
    </row>
    <row r="2823" spans="2:12" ht="18.95" customHeight="1" x14ac:dyDescent="0.25">
      <c r="B2823" s="75"/>
      <c r="C2823" s="75"/>
      <c r="D2823" s="75"/>
      <c r="E2823" s="57"/>
      <c r="F2823" s="57"/>
      <c r="G2823" s="57"/>
      <c r="H2823" s="57"/>
      <c r="I2823" s="57"/>
      <c r="J2823" s="57"/>
      <c r="K2823" s="57"/>
      <c r="L2823" s="57"/>
    </row>
    <row r="2824" spans="2:12" ht="18.95" customHeight="1" x14ac:dyDescent="0.25">
      <c r="B2824" s="75"/>
      <c r="C2824" s="75"/>
      <c r="D2824" s="75"/>
      <c r="E2824" s="57"/>
      <c r="F2824" s="57"/>
      <c r="G2824" s="57"/>
      <c r="H2824" s="57"/>
      <c r="I2824" s="57"/>
      <c r="J2824" s="57"/>
      <c r="K2824" s="57"/>
      <c r="L2824" s="57"/>
    </row>
    <row r="2825" spans="2:12" ht="18.95" customHeight="1" x14ac:dyDescent="0.25">
      <c r="B2825" s="75"/>
      <c r="C2825" s="75"/>
      <c r="D2825" s="75"/>
      <c r="E2825" s="57"/>
      <c r="F2825" s="57"/>
      <c r="G2825" s="57"/>
      <c r="H2825" s="57"/>
      <c r="I2825" s="57"/>
      <c r="J2825" s="57"/>
      <c r="K2825" s="57"/>
      <c r="L2825" s="57"/>
    </row>
    <row r="2826" spans="2:12" ht="18.95" customHeight="1" x14ac:dyDescent="0.25">
      <c r="B2826" s="75"/>
      <c r="C2826" s="75"/>
      <c r="D2826" s="75"/>
      <c r="E2826" s="57"/>
      <c r="F2826" s="57"/>
      <c r="G2826" s="57"/>
      <c r="H2826" s="57"/>
      <c r="I2826" s="57"/>
      <c r="J2826" s="57"/>
      <c r="K2826" s="57"/>
      <c r="L2826" s="57"/>
    </row>
    <row r="2827" spans="2:12" ht="18.95" customHeight="1" x14ac:dyDescent="0.25">
      <c r="B2827" s="75"/>
      <c r="C2827" s="75"/>
      <c r="D2827" s="75"/>
      <c r="E2827" s="57"/>
      <c r="F2827" s="57"/>
      <c r="G2827" s="57"/>
      <c r="H2827" s="57"/>
      <c r="I2827" s="57"/>
      <c r="J2827" s="57"/>
      <c r="K2827" s="57"/>
      <c r="L2827" s="57"/>
    </row>
    <row r="2828" spans="2:12" ht="18.95" customHeight="1" x14ac:dyDescent="0.25">
      <c r="B2828" s="75"/>
      <c r="C2828" s="75"/>
      <c r="D2828" s="75"/>
      <c r="E2828" s="57"/>
      <c r="F2828" s="57"/>
      <c r="G2828" s="57"/>
      <c r="H2828" s="57"/>
      <c r="I2828" s="57"/>
      <c r="J2828" s="57"/>
      <c r="K2828" s="57"/>
      <c r="L2828" s="57"/>
    </row>
    <row r="2829" spans="2:12" ht="18.95" customHeight="1" x14ac:dyDescent="0.25">
      <c r="B2829" s="75"/>
      <c r="C2829" s="75"/>
      <c r="D2829" s="75"/>
      <c r="E2829" s="57"/>
      <c r="F2829" s="57"/>
      <c r="G2829" s="57"/>
      <c r="H2829" s="57"/>
      <c r="I2829" s="57"/>
      <c r="J2829" s="57"/>
      <c r="K2829" s="57"/>
      <c r="L2829" s="57"/>
    </row>
    <row r="2830" spans="2:12" ht="18.95" customHeight="1" x14ac:dyDescent="0.25">
      <c r="B2830" s="75"/>
      <c r="C2830" s="75"/>
      <c r="D2830" s="75"/>
      <c r="E2830" s="57"/>
      <c r="F2830" s="57"/>
      <c r="G2830" s="57"/>
      <c r="H2830" s="57"/>
      <c r="I2830" s="57"/>
      <c r="J2830" s="57"/>
      <c r="K2830" s="57"/>
      <c r="L2830" s="57"/>
    </row>
    <row r="2831" spans="2:12" ht="18.95" customHeight="1" x14ac:dyDescent="0.25">
      <c r="B2831" s="75"/>
      <c r="C2831" s="75"/>
      <c r="D2831" s="75"/>
      <c r="E2831" s="57"/>
      <c r="F2831" s="57"/>
      <c r="G2831" s="57"/>
      <c r="H2831" s="57"/>
      <c r="I2831" s="57"/>
      <c r="J2831" s="57"/>
      <c r="K2831" s="57"/>
      <c r="L2831" s="57"/>
    </row>
    <row r="2832" spans="2:12" ht="18.95" customHeight="1" x14ac:dyDescent="0.25">
      <c r="B2832" s="75"/>
      <c r="C2832" s="75"/>
      <c r="D2832" s="75"/>
      <c r="E2832" s="57"/>
      <c r="F2832" s="57"/>
      <c r="G2832" s="57"/>
      <c r="H2832" s="57"/>
      <c r="I2832" s="57"/>
      <c r="J2832" s="57"/>
      <c r="K2832" s="57"/>
      <c r="L2832" s="57"/>
    </row>
    <row r="2833" spans="2:12" ht="18.95" customHeight="1" x14ac:dyDescent="0.25">
      <c r="B2833" s="75"/>
      <c r="C2833" s="75"/>
      <c r="D2833" s="75"/>
      <c r="E2833" s="57"/>
      <c r="F2833" s="57"/>
      <c r="G2833" s="57"/>
      <c r="H2833" s="57"/>
      <c r="I2833" s="57"/>
      <c r="J2833" s="57"/>
      <c r="K2833" s="57"/>
      <c r="L2833" s="57"/>
    </row>
    <row r="2834" spans="2:12" ht="18.95" customHeight="1" x14ac:dyDescent="0.25">
      <c r="B2834" s="75"/>
      <c r="C2834" s="75"/>
      <c r="D2834" s="75"/>
      <c r="E2834" s="57"/>
      <c r="F2834" s="57"/>
      <c r="G2834" s="57"/>
      <c r="H2834" s="57"/>
      <c r="I2834" s="57"/>
      <c r="J2834" s="57"/>
      <c r="K2834" s="57"/>
      <c r="L2834" s="57"/>
    </row>
    <row r="2835" spans="2:12" ht="18.95" customHeight="1" x14ac:dyDescent="0.25">
      <c r="B2835" s="75"/>
      <c r="C2835" s="75"/>
      <c r="D2835" s="75"/>
      <c r="E2835" s="57"/>
      <c r="F2835" s="57"/>
      <c r="G2835" s="57"/>
      <c r="H2835" s="57"/>
      <c r="I2835" s="57"/>
      <c r="J2835" s="57"/>
      <c r="K2835" s="57"/>
      <c r="L2835" s="57"/>
    </row>
    <row r="2836" spans="2:12" ht="18.95" customHeight="1" x14ac:dyDescent="0.25">
      <c r="B2836" s="75"/>
      <c r="C2836" s="75"/>
      <c r="D2836" s="75"/>
      <c r="E2836" s="57"/>
      <c r="F2836" s="57"/>
      <c r="G2836" s="57"/>
      <c r="H2836" s="57"/>
      <c r="I2836" s="57"/>
      <c r="J2836" s="57"/>
      <c r="K2836" s="57"/>
      <c r="L2836" s="57"/>
    </row>
    <row r="2837" spans="2:12" ht="18.95" customHeight="1" x14ac:dyDescent="0.25">
      <c r="B2837" s="75"/>
      <c r="C2837" s="75"/>
      <c r="D2837" s="75"/>
      <c r="E2837" s="57"/>
      <c r="F2837" s="57"/>
      <c r="G2837" s="57"/>
      <c r="H2837" s="57"/>
      <c r="I2837" s="57"/>
      <c r="J2837" s="57"/>
      <c r="K2837" s="57"/>
      <c r="L2837" s="57"/>
    </row>
    <row r="2838" spans="2:12" ht="18.95" customHeight="1" x14ac:dyDescent="0.25">
      <c r="B2838" s="75"/>
      <c r="C2838" s="75"/>
      <c r="D2838" s="75"/>
      <c r="E2838" s="57"/>
      <c r="F2838" s="57"/>
      <c r="G2838" s="57"/>
      <c r="H2838" s="57"/>
      <c r="I2838" s="57"/>
      <c r="J2838" s="57"/>
      <c r="K2838" s="57"/>
      <c r="L2838" s="57"/>
    </row>
    <row r="2839" spans="2:12" ht="18.95" customHeight="1" x14ac:dyDescent="0.25">
      <c r="B2839" s="75"/>
      <c r="C2839" s="75"/>
      <c r="D2839" s="75"/>
      <c r="E2839" s="57"/>
      <c r="F2839" s="57"/>
      <c r="G2839" s="57"/>
      <c r="H2839" s="57"/>
      <c r="I2839" s="57"/>
      <c r="J2839" s="57"/>
      <c r="K2839" s="57"/>
      <c r="L2839" s="57"/>
    </row>
    <row r="2840" spans="2:12" ht="18.95" customHeight="1" x14ac:dyDescent="0.25">
      <c r="B2840" s="75"/>
      <c r="C2840" s="75"/>
      <c r="D2840" s="75"/>
      <c r="E2840" s="57"/>
      <c r="F2840" s="57"/>
      <c r="G2840" s="57"/>
      <c r="H2840" s="57"/>
      <c r="I2840" s="57"/>
      <c r="J2840" s="57"/>
      <c r="K2840" s="57"/>
      <c r="L2840" s="57"/>
    </row>
    <row r="2841" spans="2:12" ht="18.95" customHeight="1" x14ac:dyDescent="0.25">
      <c r="B2841" s="75"/>
      <c r="C2841" s="75"/>
      <c r="D2841" s="75"/>
      <c r="E2841" s="57"/>
      <c r="F2841" s="57"/>
      <c r="G2841" s="57"/>
      <c r="H2841" s="57"/>
      <c r="I2841" s="57"/>
      <c r="J2841" s="57"/>
      <c r="K2841" s="57"/>
      <c r="L2841" s="57"/>
    </row>
    <row r="2842" spans="2:12" ht="18.95" customHeight="1" x14ac:dyDescent="0.25">
      <c r="B2842" s="75"/>
      <c r="C2842" s="75"/>
      <c r="D2842" s="75"/>
      <c r="E2842" s="57"/>
      <c r="F2842" s="57"/>
      <c r="G2842" s="57"/>
      <c r="H2842" s="57"/>
      <c r="I2842" s="57"/>
      <c r="J2842" s="57"/>
      <c r="K2842" s="57"/>
      <c r="L2842" s="57"/>
    </row>
    <row r="2843" spans="2:12" ht="18.95" customHeight="1" x14ac:dyDescent="0.25">
      <c r="B2843" s="75"/>
      <c r="C2843" s="75"/>
      <c r="D2843" s="75"/>
      <c r="E2843" s="57"/>
      <c r="F2843" s="57"/>
      <c r="G2843" s="57"/>
      <c r="H2843" s="57"/>
      <c r="I2843" s="57"/>
      <c r="J2843" s="57"/>
      <c r="K2843" s="57"/>
      <c r="L2843" s="57"/>
    </row>
    <row r="2844" spans="2:12" ht="18.95" customHeight="1" x14ac:dyDescent="0.25">
      <c r="B2844" s="75"/>
      <c r="C2844" s="75"/>
      <c r="D2844" s="75"/>
      <c r="E2844" s="57"/>
      <c r="F2844" s="57"/>
      <c r="G2844" s="57"/>
      <c r="H2844" s="57"/>
      <c r="I2844" s="57"/>
      <c r="J2844" s="57"/>
      <c r="K2844" s="57"/>
      <c r="L2844" s="57"/>
    </row>
    <row r="2845" spans="2:12" ht="18.95" customHeight="1" x14ac:dyDescent="0.25">
      <c r="B2845" s="75"/>
      <c r="C2845" s="75"/>
      <c r="D2845" s="75"/>
      <c r="E2845" s="57"/>
      <c r="F2845" s="57"/>
      <c r="G2845" s="57"/>
      <c r="H2845" s="57"/>
      <c r="I2845" s="57"/>
      <c r="J2845" s="57"/>
      <c r="K2845" s="57"/>
      <c r="L2845" s="57"/>
    </row>
    <row r="2846" spans="2:12" ht="18.95" customHeight="1" x14ac:dyDescent="0.25">
      <c r="B2846" s="75"/>
      <c r="C2846" s="75"/>
      <c r="D2846" s="75"/>
      <c r="E2846" s="57"/>
      <c r="F2846" s="57"/>
      <c r="G2846" s="57"/>
      <c r="H2846" s="57"/>
      <c r="I2846" s="57"/>
      <c r="J2846" s="57"/>
      <c r="K2846" s="57"/>
      <c r="L2846" s="57"/>
    </row>
    <row r="2847" spans="2:12" ht="18.95" customHeight="1" x14ac:dyDescent="0.25">
      <c r="B2847" s="75"/>
      <c r="C2847" s="75"/>
      <c r="D2847" s="75"/>
      <c r="E2847" s="57"/>
      <c r="F2847" s="57"/>
      <c r="G2847" s="57"/>
      <c r="H2847" s="57"/>
      <c r="I2847" s="57"/>
      <c r="J2847" s="57"/>
      <c r="K2847" s="57"/>
      <c r="L2847" s="57"/>
    </row>
    <row r="2848" spans="2:12" ht="18.95" customHeight="1" x14ac:dyDescent="0.25">
      <c r="B2848" s="75"/>
      <c r="C2848" s="75"/>
      <c r="D2848" s="75"/>
      <c r="E2848" s="57"/>
      <c r="F2848" s="57"/>
      <c r="G2848" s="57"/>
      <c r="H2848" s="57"/>
      <c r="I2848" s="57"/>
      <c r="J2848" s="57"/>
      <c r="K2848" s="57"/>
      <c r="L2848" s="57"/>
    </row>
    <row r="2849" spans="2:12" ht="18.95" customHeight="1" x14ac:dyDescent="0.25">
      <c r="B2849" s="75"/>
      <c r="C2849" s="75"/>
      <c r="D2849" s="75"/>
      <c r="E2849" s="57"/>
      <c r="F2849" s="57"/>
      <c r="G2849" s="57"/>
      <c r="H2849" s="57"/>
      <c r="I2849" s="57"/>
      <c r="J2849" s="57"/>
      <c r="K2849" s="57"/>
      <c r="L2849" s="57"/>
    </row>
    <row r="2850" spans="2:12" ht="18.95" customHeight="1" x14ac:dyDescent="0.25">
      <c r="B2850" s="75"/>
      <c r="C2850" s="75"/>
      <c r="D2850" s="75"/>
      <c r="E2850" s="57"/>
      <c r="F2850" s="57"/>
      <c r="G2850" s="57"/>
      <c r="H2850" s="57"/>
      <c r="I2850" s="57"/>
      <c r="J2850" s="57"/>
      <c r="K2850" s="57"/>
      <c r="L2850" s="57"/>
    </row>
    <row r="2851" spans="2:12" ht="18.95" customHeight="1" x14ac:dyDescent="0.25">
      <c r="B2851" s="75"/>
      <c r="C2851" s="75"/>
      <c r="D2851" s="75"/>
      <c r="E2851" s="57"/>
      <c r="F2851" s="57"/>
      <c r="G2851" s="57"/>
      <c r="H2851" s="57"/>
      <c r="I2851" s="57"/>
      <c r="J2851" s="57"/>
      <c r="K2851" s="57"/>
      <c r="L2851" s="57"/>
    </row>
    <row r="2852" spans="2:12" ht="18.95" customHeight="1" x14ac:dyDescent="0.25">
      <c r="B2852" s="75"/>
      <c r="C2852" s="75"/>
      <c r="D2852" s="75"/>
      <c r="E2852" s="57"/>
      <c r="F2852" s="57"/>
      <c r="G2852" s="57"/>
      <c r="H2852" s="57"/>
      <c r="I2852" s="57"/>
      <c r="J2852" s="57"/>
      <c r="K2852" s="57"/>
      <c r="L2852" s="57"/>
    </row>
    <row r="2853" spans="2:12" ht="18.95" customHeight="1" x14ac:dyDescent="0.25">
      <c r="B2853" s="75"/>
      <c r="C2853" s="75"/>
      <c r="D2853" s="75"/>
      <c r="E2853" s="57"/>
      <c r="F2853" s="57"/>
      <c r="G2853" s="57"/>
      <c r="H2853" s="57"/>
      <c r="I2853" s="57"/>
      <c r="J2853" s="57"/>
      <c r="K2853" s="57"/>
      <c r="L2853" s="57"/>
    </row>
    <row r="2854" spans="2:12" ht="18.95" customHeight="1" x14ac:dyDescent="0.25">
      <c r="B2854" s="75"/>
      <c r="C2854" s="75"/>
      <c r="D2854" s="75"/>
      <c r="E2854" s="57"/>
      <c r="F2854" s="57"/>
      <c r="G2854" s="57"/>
      <c r="H2854" s="57"/>
      <c r="I2854" s="57"/>
      <c r="J2854" s="57"/>
      <c r="K2854" s="57"/>
      <c r="L2854" s="57"/>
    </row>
    <row r="2855" spans="2:12" ht="18.95" customHeight="1" x14ac:dyDescent="0.25">
      <c r="B2855" s="75"/>
      <c r="C2855" s="75"/>
      <c r="D2855" s="75"/>
      <c r="E2855" s="57"/>
      <c r="F2855" s="57"/>
      <c r="G2855" s="57"/>
      <c r="H2855" s="57"/>
      <c r="I2855" s="57"/>
      <c r="J2855" s="57"/>
      <c r="K2855" s="57"/>
      <c r="L2855" s="57"/>
    </row>
    <row r="2856" spans="2:12" ht="18.95" customHeight="1" x14ac:dyDescent="0.25">
      <c r="B2856" s="75"/>
      <c r="C2856" s="75"/>
      <c r="D2856" s="75"/>
      <c r="E2856" s="57"/>
      <c r="F2856" s="57"/>
      <c r="G2856" s="57"/>
      <c r="H2856" s="57"/>
      <c r="I2856" s="57"/>
      <c r="J2856" s="57"/>
      <c r="K2856" s="57"/>
      <c r="L2856" s="57"/>
    </row>
    <row r="2857" spans="2:12" ht="18.95" customHeight="1" x14ac:dyDescent="0.25">
      <c r="B2857" s="75"/>
      <c r="C2857" s="75"/>
      <c r="D2857" s="75"/>
      <c r="E2857" s="57"/>
      <c r="F2857" s="57"/>
      <c r="G2857" s="57"/>
      <c r="H2857" s="57"/>
      <c r="I2857" s="57"/>
      <c r="J2857" s="57"/>
      <c r="K2857" s="57"/>
      <c r="L2857" s="57"/>
    </row>
    <row r="2858" spans="2:12" ht="18.95" customHeight="1" x14ac:dyDescent="0.25">
      <c r="B2858" s="75"/>
      <c r="C2858" s="75"/>
      <c r="D2858" s="75"/>
      <c r="E2858" s="57"/>
      <c r="F2858" s="57"/>
      <c r="G2858" s="57"/>
      <c r="H2858" s="57"/>
      <c r="I2858" s="57"/>
      <c r="J2858" s="57"/>
      <c r="K2858" s="57"/>
      <c r="L2858" s="57"/>
    </row>
    <row r="2859" spans="2:12" ht="18.95" customHeight="1" x14ac:dyDescent="0.25">
      <c r="B2859" s="75"/>
      <c r="C2859" s="75"/>
      <c r="D2859" s="75"/>
      <c r="E2859" s="57"/>
      <c r="F2859" s="57"/>
      <c r="G2859" s="57"/>
      <c r="H2859" s="57"/>
      <c r="I2859" s="57"/>
      <c r="J2859" s="57"/>
      <c r="K2859" s="57"/>
      <c r="L2859" s="57"/>
    </row>
    <row r="2860" spans="2:12" ht="18.95" customHeight="1" x14ac:dyDescent="0.25">
      <c r="B2860" s="75"/>
      <c r="C2860" s="75"/>
      <c r="D2860" s="75"/>
      <c r="E2860" s="57"/>
      <c r="F2860" s="57"/>
      <c r="G2860" s="57"/>
      <c r="H2860" s="57"/>
      <c r="I2860" s="57"/>
      <c r="J2860" s="57"/>
      <c r="K2860" s="57"/>
      <c r="L2860" s="57"/>
    </row>
    <row r="2861" spans="2:12" ht="18.95" customHeight="1" x14ac:dyDescent="0.25">
      <c r="B2861" s="75"/>
      <c r="C2861" s="75"/>
      <c r="D2861" s="75"/>
      <c r="E2861" s="57"/>
      <c r="F2861" s="57"/>
      <c r="G2861" s="57"/>
      <c r="H2861" s="57"/>
      <c r="I2861" s="57"/>
      <c r="J2861" s="57"/>
      <c r="K2861" s="57"/>
      <c r="L2861" s="57"/>
    </row>
    <row r="2862" spans="2:12" ht="18.95" customHeight="1" x14ac:dyDescent="0.25">
      <c r="B2862" s="75"/>
      <c r="C2862" s="75"/>
      <c r="D2862" s="75"/>
      <c r="E2862" s="57"/>
      <c r="F2862" s="57"/>
      <c r="G2862" s="57"/>
      <c r="H2862" s="57"/>
      <c r="I2862" s="57"/>
      <c r="J2862" s="57"/>
      <c r="K2862" s="57"/>
      <c r="L2862" s="57"/>
    </row>
    <row r="2863" spans="2:12" ht="18.95" customHeight="1" x14ac:dyDescent="0.25">
      <c r="B2863" s="75"/>
      <c r="C2863" s="75"/>
      <c r="D2863" s="75"/>
      <c r="E2863" s="57"/>
      <c r="F2863" s="57"/>
      <c r="G2863" s="57"/>
      <c r="H2863" s="57"/>
      <c r="I2863" s="57"/>
      <c r="J2863" s="57"/>
      <c r="K2863" s="57"/>
      <c r="L2863" s="57"/>
    </row>
    <row r="2864" spans="2:12" ht="18.95" customHeight="1" x14ac:dyDescent="0.25">
      <c r="B2864" s="75"/>
      <c r="C2864" s="75"/>
      <c r="D2864" s="75"/>
      <c r="E2864" s="57"/>
      <c r="F2864" s="57"/>
      <c r="G2864" s="57"/>
      <c r="H2864" s="57"/>
      <c r="I2864" s="57"/>
      <c r="J2864" s="57"/>
      <c r="K2864" s="57"/>
      <c r="L2864" s="57"/>
    </row>
    <row r="2865" spans="2:12" ht="18.95" customHeight="1" x14ac:dyDescent="0.25">
      <c r="B2865" s="75"/>
      <c r="C2865" s="75"/>
      <c r="D2865" s="75"/>
      <c r="E2865" s="57"/>
      <c r="F2865" s="57"/>
      <c r="G2865" s="57"/>
      <c r="H2865" s="57"/>
      <c r="I2865" s="57"/>
      <c r="J2865" s="57"/>
      <c r="K2865" s="57"/>
      <c r="L2865" s="57"/>
    </row>
    <row r="2866" spans="2:12" ht="18.95" customHeight="1" x14ac:dyDescent="0.25">
      <c r="B2866" s="75"/>
      <c r="C2866" s="75"/>
      <c r="D2866" s="75"/>
      <c r="E2866" s="57"/>
      <c r="F2866" s="57"/>
      <c r="G2866" s="57"/>
      <c r="H2866" s="57"/>
      <c r="I2866" s="57"/>
      <c r="J2866" s="57"/>
      <c r="K2866" s="57"/>
      <c r="L2866" s="57"/>
    </row>
    <row r="2867" spans="2:12" ht="18.95" customHeight="1" x14ac:dyDescent="0.25">
      <c r="B2867" s="75"/>
      <c r="C2867" s="75"/>
      <c r="D2867" s="75"/>
      <c r="E2867" s="57"/>
      <c r="F2867" s="57"/>
      <c r="G2867" s="57"/>
      <c r="H2867" s="57"/>
      <c r="I2867" s="57"/>
      <c r="J2867" s="57"/>
      <c r="K2867" s="57"/>
      <c r="L2867" s="57"/>
    </row>
    <row r="2868" spans="2:12" ht="18.95" customHeight="1" x14ac:dyDescent="0.25">
      <c r="B2868" s="75"/>
      <c r="C2868" s="75"/>
      <c r="D2868" s="75"/>
      <c r="E2868" s="57"/>
      <c r="F2868" s="57"/>
      <c r="G2868" s="57"/>
      <c r="H2868" s="57"/>
      <c r="I2868" s="57"/>
      <c r="J2868" s="57"/>
      <c r="K2868" s="57"/>
      <c r="L2868" s="57"/>
    </row>
    <row r="2869" spans="2:12" ht="18.95" customHeight="1" x14ac:dyDescent="0.25">
      <c r="B2869" s="75"/>
      <c r="C2869" s="75"/>
      <c r="D2869" s="75"/>
      <c r="E2869" s="57"/>
      <c r="F2869" s="57"/>
      <c r="G2869" s="57"/>
      <c r="H2869" s="57"/>
      <c r="I2869" s="57"/>
      <c r="J2869" s="57"/>
      <c r="K2869" s="57"/>
      <c r="L2869" s="57"/>
    </row>
    <row r="2870" spans="2:12" ht="18.95" customHeight="1" x14ac:dyDescent="0.25">
      <c r="B2870" s="75"/>
      <c r="C2870" s="75"/>
      <c r="D2870" s="75"/>
      <c r="E2870" s="57"/>
      <c r="F2870" s="57"/>
      <c r="G2870" s="57"/>
      <c r="H2870" s="57"/>
      <c r="I2870" s="57"/>
      <c r="J2870" s="57"/>
      <c r="K2870" s="57"/>
      <c r="L2870" s="57"/>
    </row>
    <row r="2871" spans="2:12" ht="18.95" customHeight="1" x14ac:dyDescent="0.25">
      <c r="B2871" s="75"/>
      <c r="C2871" s="75"/>
      <c r="D2871" s="75"/>
      <c r="E2871" s="57"/>
      <c r="F2871" s="57"/>
      <c r="G2871" s="57"/>
      <c r="H2871" s="57"/>
      <c r="I2871" s="57"/>
      <c r="J2871" s="57"/>
      <c r="K2871" s="57"/>
      <c r="L2871" s="57"/>
    </row>
    <row r="2872" spans="2:12" ht="18.95" customHeight="1" x14ac:dyDescent="0.25">
      <c r="B2872" s="75"/>
      <c r="C2872" s="75"/>
      <c r="D2872" s="75"/>
      <c r="E2872" s="57"/>
      <c r="F2872" s="57"/>
      <c r="G2872" s="57"/>
      <c r="H2872" s="57"/>
      <c r="I2872" s="57"/>
      <c r="J2872" s="57"/>
      <c r="K2872" s="57"/>
      <c r="L2872" s="57"/>
    </row>
    <row r="2873" spans="2:12" ht="18.95" customHeight="1" x14ac:dyDescent="0.25">
      <c r="B2873" s="75"/>
      <c r="C2873" s="75"/>
      <c r="D2873" s="75"/>
      <c r="E2873" s="57"/>
      <c r="F2873" s="57"/>
      <c r="G2873" s="57"/>
      <c r="H2873" s="57"/>
      <c r="I2873" s="57"/>
      <c r="J2873" s="57"/>
      <c r="K2873" s="57"/>
      <c r="L2873" s="57"/>
    </row>
    <row r="2874" spans="2:12" ht="18.95" customHeight="1" x14ac:dyDescent="0.25">
      <c r="B2874" s="75"/>
      <c r="C2874" s="75"/>
      <c r="D2874" s="75"/>
      <c r="E2874" s="57"/>
      <c r="F2874" s="57"/>
      <c r="G2874" s="57"/>
      <c r="H2874" s="57"/>
      <c r="I2874" s="57"/>
      <c r="J2874" s="57"/>
      <c r="K2874" s="57"/>
      <c r="L2874" s="57"/>
    </row>
    <row r="2875" spans="2:12" ht="18.95" customHeight="1" x14ac:dyDescent="0.25">
      <c r="B2875" s="75"/>
      <c r="C2875" s="75"/>
      <c r="D2875" s="75"/>
      <c r="E2875" s="57"/>
      <c r="F2875" s="57"/>
      <c r="G2875" s="57"/>
      <c r="H2875" s="57"/>
      <c r="I2875" s="57"/>
      <c r="J2875" s="57"/>
      <c r="K2875" s="57"/>
      <c r="L2875" s="57"/>
    </row>
    <row r="2876" spans="2:12" ht="18.95" customHeight="1" x14ac:dyDescent="0.25">
      <c r="B2876" s="75"/>
      <c r="C2876" s="75"/>
      <c r="D2876" s="75"/>
      <c r="E2876" s="57"/>
      <c r="F2876" s="57"/>
      <c r="G2876" s="57"/>
      <c r="H2876" s="57"/>
      <c r="I2876" s="57"/>
      <c r="J2876" s="57"/>
      <c r="K2876" s="57"/>
      <c r="L2876" s="57"/>
    </row>
    <row r="2877" spans="2:12" ht="18.95" customHeight="1" x14ac:dyDescent="0.25">
      <c r="B2877" s="75"/>
      <c r="C2877" s="75"/>
      <c r="D2877" s="75"/>
      <c r="E2877" s="57"/>
      <c r="F2877" s="57"/>
      <c r="G2877" s="57"/>
      <c r="H2877" s="57"/>
      <c r="I2877" s="57"/>
      <c r="J2877" s="57"/>
      <c r="K2877" s="57"/>
      <c r="L2877" s="57"/>
    </row>
    <row r="2878" spans="2:12" ht="18.95" customHeight="1" x14ac:dyDescent="0.25">
      <c r="B2878" s="75"/>
      <c r="C2878" s="75"/>
      <c r="D2878" s="75"/>
      <c r="E2878" s="57"/>
      <c r="F2878" s="57"/>
      <c r="G2878" s="57"/>
      <c r="H2878" s="57"/>
      <c r="I2878" s="57"/>
      <c r="J2878" s="57"/>
      <c r="K2878" s="57"/>
      <c r="L2878" s="57"/>
    </row>
    <row r="2879" spans="2:12" ht="18.95" customHeight="1" x14ac:dyDescent="0.25">
      <c r="B2879" s="75"/>
      <c r="C2879" s="75"/>
      <c r="D2879" s="75"/>
      <c r="E2879" s="57"/>
      <c r="F2879" s="57"/>
      <c r="G2879" s="57"/>
      <c r="H2879" s="57"/>
      <c r="I2879" s="57"/>
      <c r="J2879" s="57"/>
      <c r="K2879" s="57"/>
      <c r="L2879" s="57"/>
    </row>
    <row r="2880" spans="2:12" ht="18.95" customHeight="1" x14ac:dyDescent="0.25">
      <c r="B2880" s="75"/>
      <c r="C2880" s="75"/>
      <c r="D2880" s="75"/>
      <c r="E2880" s="57"/>
      <c r="F2880" s="57"/>
      <c r="G2880" s="57"/>
      <c r="H2880" s="57"/>
      <c r="I2880" s="57"/>
      <c r="J2880" s="57"/>
      <c r="K2880" s="57"/>
      <c r="L2880" s="57"/>
    </row>
    <row r="2881" spans="2:12" ht="18.95" customHeight="1" x14ac:dyDescent="0.25">
      <c r="B2881" s="75"/>
      <c r="C2881" s="75"/>
      <c r="D2881" s="75"/>
      <c r="E2881" s="57"/>
      <c r="F2881" s="57"/>
      <c r="G2881" s="57"/>
      <c r="H2881" s="57"/>
      <c r="I2881" s="57"/>
      <c r="J2881" s="57"/>
      <c r="K2881" s="57"/>
      <c r="L2881" s="57"/>
    </row>
    <row r="2882" spans="2:12" ht="18.95" customHeight="1" x14ac:dyDescent="0.25">
      <c r="B2882" s="75"/>
      <c r="C2882" s="75"/>
      <c r="D2882" s="75"/>
      <c r="E2882" s="57"/>
      <c r="F2882" s="57"/>
      <c r="G2882" s="57"/>
      <c r="H2882" s="57"/>
      <c r="I2882" s="57"/>
      <c r="J2882" s="57"/>
      <c r="K2882" s="57"/>
      <c r="L2882" s="57"/>
    </row>
    <row r="2883" spans="2:12" ht="18.95" customHeight="1" x14ac:dyDescent="0.25">
      <c r="B2883" s="75"/>
      <c r="C2883" s="75"/>
      <c r="D2883" s="75"/>
      <c r="E2883" s="57"/>
      <c r="F2883" s="57"/>
      <c r="G2883" s="57"/>
      <c r="H2883" s="57"/>
      <c r="I2883" s="57"/>
      <c r="J2883" s="57"/>
      <c r="K2883" s="57"/>
      <c r="L2883" s="57"/>
    </row>
    <row r="2884" spans="2:12" ht="18.95" customHeight="1" x14ac:dyDescent="0.25">
      <c r="B2884" s="75"/>
      <c r="C2884" s="75"/>
      <c r="D2884" s="75"/>
      <c r="E2884" s="57"/>
      <c r="F2884" s="57"/>
      <c r="G2884" s="57"/>
      <c r="H2884" s="57"/>
      <c r="I2884" s="57"/>
      <c r="J2884" s="57"/>
      <c r="K2884" s="57"/>
      <c r="L2884" s="57"/>
    </row>
    <row r="2885" spans="2:12" ht="18.95" customHeight="1" x14ac:dyDescent="0.25">
      <c r="B2885" s="75"/>
      <c r="C2885" s="75"/>
      <c r="D2885" s="75"/>
      <c r="E2885" s="57"/>
      <c r="F2885" s="57"/>
      <c r="G2885" s="57"/>
      <c r="H2885" s="57"/>
      <c r="I2885" s="57"/>
      <c r="J2885" s="57"/>
      <c r="K2885" s="57"/>
      <c r="L2885" s="57"/>
    </row>
    <row r="2886" spans="2:12" ht="18.95" customHeight="1" x14ac:dyDescent="0.25">
      <c r="B2886" s="75"/>
      <c r="C2886" s="75"/>
      <c r="D2886" s="75"/>
      <c r="E2886" s="57"/>
      <c r="F2886" s="57"/>
      <c r="G2886" s="57"/>
      <c r="H2886" s="57"/>
      <c r="I2886" s="57"/>
      <c r="J2886" s="57"/>
      <c r="K2886" s="57"/>
      <c r="L2886" s="57"/>
    </row>
    <row r="2887" spans="2:12" ht="18.95" customHeight="1" x14ac:dyDescent="0.25">
      <c r="B2887" s="75"/>
      <c r="C2887" s="75"/>
      <c r="D2887" s="75"/>
      <c r="E2887" s="57"/>
      <c r="F2887" s="57"/>
      <c r="G2887" s="57"/>
      <c r="H2887" s="57"/>
      <c r="I2887" s="57"/>
      <c r="J2887" s="57"/>
      <c r="K2887" s="57"/>
      <c r="L2887" s="57"/>
    </row>
    <row r="2888" spans="2:12" ht="18.95" customHeight="1" x14ac:dyDescent="0.25">
      <c r="B2888" s="75"/>
      <c r="C2888" s="75"/>
      <c r="D2888" s="75"/>
      <c r="E2888" s="57"/>
      <c r="F2888" s="57"/>
      <c r="G2888" s="57"/>
      <c r="H2888" s="57"/>
      <c r="I2888" s="57"/>
      <c r="J2888" s="57"/>
      <c r="K2888" s="57"/>
      <c r="L2888" s="57"/>
    </row>
    <row r="2889" spans="2:12" ht="18.95" customHeight="1" x14ac:dyDescent="0.25">
      <c r="B2889" s="75"/>
      <c r="C2889" s="75"/>
      <c r="D2889" s="75"/>
      <c r="E2889" s="57"/>
      <c r="F2889" s="57"/>
      <c r="G2889" s="57"/>
      <c r="H2889" s="57"/>
      <c r="I2889" s="57"/>
      <c r="J2889" s="57"/>
      <c r="K2889" s="57"/>
      <c r="L2889" s="57"/>
    </row>
    <row r="2890" spans="2:12" ht="18.95" customHeight="1" x14ac:dyDescent="0.25">
      <c r="B2890" s="75"/>
      <c r="C2890" s="75"/>
      <c r="D2890" s="75"/>
      <c r="E2890" s="57"/>
      <c r="F2890" s="57"/>
      <c r="G2890" s="57"/>
      <c r="H2890" s="57"/>
      <c r="I2890" s="57"/>
      <c r="J2890" s="57"/>
      <c r="K2890" s="57"/>
      <c r="L2890" s="57"/>
    </row>
    <row r="2891" spans="2:12" ht="18.95" customHeight="1" x14ac:dyDescent="0.25">
      <c r="B2891" s="75"/>
      <c r="C2891" s="75"/>
      <c r="D2891" s="75"/>
      <c r="E2891" s="57"/>
      <c r="F2891" s="57"/>
      <c r="G2891" s="57"/>
      <c r="H2891" s="57"/>
      <c r="I2891" s="57"/>
      <c r="J2891" s="57"/>
      <c r="K2891" s="57"/>
      <c r="L2891" s="57"/>
    </row>
    <row r="2892" spans="2:12" ht="18.95" customHeight="1" x14ac:dyDescent="0.25">
      <c r="B2892" s="75"/>
      <c r="C2892" s="75"/>
      <c r="D2892" s="75"/>
      <c r="E2892" s="57"/>
      <c r="F2892" s="57"/>
      <c r="G2892" s="57"/>
      <c r="H2892" s="57"/>
      <c r="I2892" s="57"/>
      <c r="J2892" s="57"/>
      <c r="K2892" s="57"/>
      <c r="L2892" s="57"/>
    </row>
    <row r="2893" spans="2:12" ht="18.95" customHeight="1" x14ac:dyDescent="0.25">
      <c r="B2893" s="75"/>
      <c r="C2893" s="75"/>
      <c r="D2893" s="75"/>
      <c r="E2893" s="57"/>
      <c r="F2893" s="57"/>
      <c r="G2893" s="57"/>
      <c r="H2893" s="57"/>
      <c r="I2893" s="57"/>
      <c r="J2893" s="57"/>
      <c r="K2893" s="57"/>
      <c r="L2893" s="57"/>
    </row>
    <row r="2894" spans="2:12" ht="18.95" customHeight="1" x14ac:dyDescent="0.25">
      <c r="B2894" s="75"/>
      <c r="C2894" s="75"/>
      <c r="D2894" s="75"/>
      <c r="E2894" s="57"/>
      <c r="F2894" s="57"/>
      <c r="G2894" s="57"/>
      <c r="H2894" s="57"/>
      <c r="I2894" s="57"/>
      <c r="J2894" s="57"/>
      <c r="K2894" s="57"/>
      <c r="L2894" s="57"/>
    </row>
    <row r="2895" spans="2:12" ht="18.95" customHeight="1" x14ac:dyDescent="0.25">
      <c r="B2895" s="75"/>
      <c r="C2895" s="75"/>
      <c r="D2895" s="75"/>
      <c r="E2895" s="57"/>
      <c r="F2895" s="57"/>
      <c r="G2895" s="57"/>
      <c r="H2895" s="57"/>
      <c r="I2895" s="57"/>
      <c r="J2895" s="57"/>
      <c r="K2895" s="57"/>
      <c r="L2895" s="57"/>
    </row>
    <row r="2896" spans="2:12" ht="18.95" customHeight="1" x14ac:dyDescent="0.25">
      <c r="B2896" s="75"/>
      <c r="C2896" s="75"/>
      <c r="D2896" s="75"/>
      <c r="E2896" s="57"/>
      <c r="F2896" s="57"/>
      <c r="G2896" s="57"/>
      <c r="H2896" s="57"/>
      <c r="I2896" s="57"/>
      <c r="J2896" s="57"/>
      <c r="K2896" s="57"/>
      <c r="L2896" s="57"/>
    </row>
    <row r="2897" spans="2:12" ht="18.95" customHeight="1" x14ac:dyDescent="0.25">
      <c r="B2897" s="75"/>
      <c r="C2897" s="75"/>
      <c r="D2897" s="75"/>
      <c r="E2897" s="57"/>
      <c r="F2897" s="57"/>
      <c r="G2897" s="57"/>
      <c r="H2897" s="57"/>
      <c r="I2897" s="57"/>
      <c r="J2897" s="57"/>
      <c r="K2897" s="57"/>
      <c r="L2897" s="57"/>
    </row>
    <row r="2898" spans="2:12" ht="18.95" customHeight="1" x14ac:dyDescent="0.25">
      <c r="B2898" s="75"/>
      <c r="C2898" s="75"/>
      <c r="D2898" s="75"/>
      <c r="E2898" s="57"/>
      <c r="F2898" s="57"/>
      <c r="G2898" s="57"/>
      <c r="H2898" s="57"/>
      <c r="I2898" s="57"/>
      <c r="J2898" s="57"/>
      <c r="K2898" s="57"/>
      <c r="L2898" s="57"/>
    </row>
    <row r="2899" spans="2:12" ht="18.95" customHeight="1" x14ac:dyDescent="0.25">
      <c r="B2899" s="75"/>
      <c r="C2899" s="75"/>
      <c r="D2899" s="75"/>
      <c r="E2899" s="57"/>
      <c r="F2899" s="57"/>
      <c r="G2899" s="57"/>
      <c r="H2899" s="57"/>
      <c r="I2899" s="57"/>
      <c r="J2899" s="57"/>
      <c r="K2899" s="57"/>
      <c r="L2899" s="57"/>
    </row>
    <row r="2900" spans="2:12" ht="18.95" customHeight="1" x14ac:dyDescent="0.25">
      <c r="B2900" s="75"/>
      <c r="C2900" s="75"/>
      <c r="D2900" s="75"/>
      <c r="E2900" s="57"/>
      <c r="F2900" s="57"/>
      <c r="G2900" s="57"/>
      <c r="H2900" s="57"/>
      <c r="I2900" s="57"/>
      <c r="J2900" s="57"/>
      <c r="K2900" s="57"/>
      <c r="L2900" s="57"/>
    </row>
    <row r="2901" spans="2:12" ht="18.95" customHeight="1" x14ac:dyDescent="0.25">
      <c r="B2901" s="75"/>
      <c r="C2901" s="75"/>
      <c r="D2901" s="75"/>
      <c r="E2901" s="57"/>
      <c r="F2901" s="57"/>
      <c r="G2901" s="57"/>
      <c r="H2901" s="57"/>
      <c r="I2901" s="57"/>
      <c r="J2901" s="57"/>
      <c r="K2901" s="57"/>
      <c r="L2901" s="57"/>
    </row>
    <row r="2902" spans="2:12" ht="18.95" customHeight="1" x14ac:dyDescent="0.25">
      <c r="B2902" s="75"/>
      <c r="C2902" s="75"/>
      <c r="D2902" s="75"/>
      <c r="E2902" s="57"/>
      <c r="F2902" s="57"/>
      <c r="G2902" s="57"/>
      <c r="H2902" s="57"/>
      <c r="I2902" s="57"/>
      <c r="J2902" s="57"/>
      <c r="K2902" s="57"/>
      <c r="L2902" s="57"/>
    </row>
    <row r="2903" spans="2:12" ht="18.95" customHeight="1" x14ac:dyDescent="0.25">
      <c r="B2903" s="75"/>
      <c r="C2903" s="75"/>
      <c r="D2903" s="75"/>
      <c r="E2903" s="57"/>
      <c r="F2903" s="57"/>
      <c r="G2903" s="57"/>
      <c r="H2903" s="57"/>
      <c r="I2903" s="57"/>
      <c r="J2903" s="57"/>
      <c r="K2903" s="57"/>
      <c r="L2903" s="57"/>
    </row>
    <row r="2904" spans="2:12" ht="18.95" customHeight="1" x14ac:dyDescent="0.25">
      <c r="B2904" s="75"/>
      <c r="C2904" s="75"/>
      <c r="D2904" s="75"/>
      <c r="E2904" s="57"/>
      <c r="F2904" s="57"/>
      <c r="G2904" s="57"/>
      <c r="H2904" s="57"/>
      <c r="I2904" s="57"/>
      <c r="J2904" s="57"/>
      <c r="K2904" s="57"/>
      <c r="L2904" s="57"/>
    </row>
    <row r="2905" spans="2:12" ht="18.95" customHeight="1" x14ac:dyDescent="0.25">
      <c r="B2905" s="75"/>
      <c r="C2905" s="75"/>
      <c r="D2905" s="75"/>
      <c r="E2905" s="57"/>
      <c r="F2905" s="57"/>
      <c r="G2905" s="57"/>
      <c r="H2905" s="57"/>
      <c r="I2905" s="57"/>
      <c r="J2905" s="57"/>
      <c r="K2905" s="57"/>
      <c r="L2905" s="57"/>
    </row>
    <row r="2906" spans="2:12" ht="18.95" customHeight="1" x14ac:dyDescent="0.25">
      <c r="B2906" s="75"/>
      <c r="C2906" s="75"/>
      <c r="D2906" s="75"/>
      <c r="E2906" s="57"/>
      <c r="F2906" s="57"/>
      <c r="G2906" s="57"/>
      <c r="H2906" s="57"/>
      <c r="I2906" s="57"/>
      <c r="J2906" s="57"/>
      <c r="K2906" s="57"/>
      <c r="L2906" s="57"/>
    </row>
    <row r="2907" spans="2:12" ht="18.95" customHeight="1" x14ac:dyDescent="0.25">
      <c r="B2907" s="75"/>
      <c r="C2907" s="75"/>
      <c r="D2907" s="75"/>
      <c r="E2907" s="57"/>
      <c r="F2907" s="57"/>
      <c r="G2907" s="57"/>
      <c r="H2907" s="57"/>
      <c r="I2907" s="57"/>
      <c r="J2907" s="57"/>
      <c r="K2907" s="57"/>
      <c r="L2907" s="57"/>
    </row>
    <row r="2908" spans="2:12" ht="18.95" customHeight="1" x14ac:dyDescent="0.25">
      <c r="B2908" s="75"/>
      <c r="C2908" s="75"/>
      <c r="D2908" s="75"/>
      <c r="E2908" s="57"/>
      <c r="F2908" s="57"/>
      <c r="G2908" s="57"/>
      <c r="H2908" s="57"/>
      <c r="I2908" s="57"/>
      <c r="J2908" s="57"/>
      <c r="K2908" s="57"/>
      <c r="L2908" s="57"/>
    </row>
    <row r="2909" spans="2:12" ht="18.95" customHeight="1" x14ac:dyDescent="0.25">
      <c r="B2909" s="75"/>
      <c r="C2909" s="75"/>
      <c r="D2909" s="75"/>
      <c r="E2909" s="57"/>
      <c r="F2909" s="57"/>
      <c r="G2909" s="57"/>
      <c r="H2909" s="57"/>
      <c r="I2909" s="57"/>
      <c r="J2909" s="57"/>
      <c r="K2909" s="57"/>
      <c r="L2909" s="57"/>
    </row>
    <row r="2910" spans="2:12" ht="18.95" customHeight="1" x14ac:dyDescent="0.25">
      <c r="B2910" s="75"/>
      <c r="C2910" s="75"/>
      <c r="D2910" s="75"/>
      <c r="E2910" s="57"/>
      <c r="F2910" s="57"/>
      <c r="G2910" s="57"/>
      <c r="H2910" s="57"/>
      <c r="I2910" s="57"/>
      <c r="J2910" s="57"/>
      <c r="K2910" s="57"/>
      <c r="L2910" s="57"/>
    </row>
    <row r="2911" spans="2:12" ht="18.95" customHeight="1" x14ac:dyDescent="0.25">
      <c r="B2911" s="75"/>
      <c r="C2911" s="75"/>
      <c r="D2911" s="75"/>
      <c r="E2911" s="57"/>
      <c r="F2911" s="57"/>
      <c r="G2911" s="57"/>
      <c r="H2911" s="57"/>
      <c r="I2911" s="57"/>
      <c r="J2911" s="57"/>
      <c r="K2911" s="57"/>
      <c r="L2911" s="57"/>
    </row>
    <row r="2912" spans="2:12" ht="18.95" customHeight="1" x14ac:dyDescent="0.25">
      <c r="B2912" s="75"/>
      <c r="C2912" s="75"/>
      <c r="D2912" s="75"/>
      <c r="E2912" s="57"/>
      <c r="F2912" s="57"/>
      <c r="G2912" s="57"/>
      <c r="H2912" s="57"/>
      <c r="I2912" s="57"/>
      <c r="J2912" s="57"/>
      <c r="K2912" s="57"/>
      <c r="L2912" s="57"/>
    </row>
    <row r="2913" spans="2:12" ht="18.95" customHeight="1" x14ac:dyDescent="0.25">
      <c r="B2913" s="75"/>
      <c r="C2913" s="75"/>
      <c r="D2913" s="75"/>
      <c r="E2913" s="57"/>
      <c r="F2913" s="57"/>
      <c r="G2913" s="57"/>
      <c r="H2913" s="57"/>
      <c r="I2913" s="57"/>
      <c r="J2913" s="57"/>
      <c r="K2913" s="57"/>
      <c r="L2913" s="57"/>
    </row>
    <row r="2914" spans="2:12" ht="18.95" customHeight="1" x14ac:dyDescent="0.25">
      <c r="B2914" s="75"/>
      <c r="C2914" s="75"/>
      <c r="D2914" s="75"/>
      <c r="E2914" s="57"/>
      <c r="F2914" s="57"/>
      <c r="G2914" s="57"/>
      <c r="H2914" s="57"/>
      <c r="I2914" s="57"/>
      <c r="J2914" s="57"/>
      <c r="K2914" s="57"/>
      <c r="L2914" s="57"/>
    </row>
    <row r="2915" spans="2:12" ht="18.95" customHeight="1" x14ac:dyDescent="0.25">
      <c r="B2915" s="75"/>
      <c r="C2915" s="75"/>
      <c r="D2915" s="75"/>
      <c r="E2915" s="57"/>
      <c r="F2915" s="57"/>
      <c r="G2915" s="57"/>
      <c r="H2915" s="57"/>
      <c r="I2915" s="57"/>
      <c r="J2915" s="57"/>
      <c r="K2915" s="57"/>
      <c r="L2915" s="57"/>
    </row>
    <row r="2916" spans="2:12" ht="18.95" customHeight="1" x14ac:dyDescent="0.25">
      <c r="B2916" s="75"/>
      <c r="C2916" s="75"/>
      <c r="D2916" s="75"/>
      <c r="E2916" s="57"/>
      <c r="F2916" s="57"/>
      <c r="G2916" s="57"/>
      <c r="H2916" s="57"/>
      <c r="I2916" s="57"/>
      <c r="J2916" s="57"/>
      <c r="K2916" s="57"/>
      <c r="L2916" s="57"/>
    </row>
    <row r="2917" spans="2:12" ht="18.95" customHeight="1" x14ac:dyDescent="0.25">
      <c r="B2917" s="75"/>
      <c r="C2917" s="75"/>
      <c r="D2917" s="75"/>
      <c r="E2917" s="57"/>
      <c r="F2917" s="57"/>
      <c r="G2917" s="57"/>
      <c r="H2917" s="57"/>
      <c r="I2917" s="57"/>
      <c r="J2917" s="57"/>
      <c r="K2917" s="57"/>
      <c r="L2917" s="57"/>
    </row>
    <row r="2918" spans="2:12" ht="18.95" customHeight="1" x14ac:dyDescent="0.25">
      <c r="B2918" s="75"/>
      <c r="C2918" s="75"/>
      <c r="D2918" s="75"/>
      <c r="E2918" s="57"/>
      <c r="F2918" s="57"/>
      <c r="G2918" s="57"/>
      <c r="H2918" s="57"/>
      <c r="I2918" s="57"/>
      <c r="J2918" s="57"/>
      <c r="K2918" s="57"/>
      <c r="L2918" s="57"/>
    </row>
    <row r="2919" spans="2:12" ht="18.95" customHeight="1" x14ac:dyDescent="0.25">
      <c r="B2919" s="75"/>
      <c r="C2919" s="75"/>
      <c r="D2919" s="75"/>
      <c r="E2919" s="57"/>
      <c r="F2919" s="57"/>
      <c r="G2919" s="57"/>
      <c r="H2919" s="57"/>
      <c r="I2919" s="57"/>
      <c r="J2919" s="57"/>
      <c r="K2919" s="57"/>
      <c r="L2919" s="57"/>
    </row>
    <row r="2920" spans="2:12" ht="18.95" customHeight="1" x14ac:dyDescent="0.25">
      <c r="B2920" s="75"/>
      <c r="C2920" s="75"/>
      <c r="D2920" s="75"/>
      <c r="E2920" s="57"/>
      <c r="F2920" s="57"/>
      <c r="G2920" s="57"/>
      <c r="H2920" s="57"/>
      <c r="I2920" s="57"/>
      <c r="J2920" s="57"/>
      <c r="K2920" s="57"/>
      <c r="L2920" s="57"/>
    </row>
    <row r="2921" spans="2:12" ht="18.95" customHeight="1" x14ac:dyDescent="0.25">
      <c r="B2921" s="75"/>
      <c r="C2921" s="75"/>
      <c r="D2921" s="75"/>
      <c r="E2921" s="57"/>
      <c r="F2921" s="57"/>
      <c r="G2921" s="57"/>
      <c r="H2921" s="57"/>
      <c r="I2921" s="57"/>
      <c r="J2921" s="57"/>
      <c r="K2921" s="57"/>
      <c r="L2921" s="57"/>
    </row>
    <row r="2922" spans="2:12" ht="18.95" customHeight="1" x14ac:dyDescent="0.25">
      <c r="B2922" s="75"/>
      <c r="C2922" s="75"/>
      <c r="D2922" s="75"/>
      <c r="E2922" s="57"/>
      <c r="F2922" s="57"/>
      <c r="G2922" s="57"/>
      <c r="H2922" s="57"/>
      <c r="I2922" s="57"/>
      <c r="J2922" s="57"/>
      <c r="K2922" s="57"/>
      <c r="L2922" s="57"/>
    </row>
    <row r="2923" spans="2:12" ht="18.95" customHeight="1" x14ac:dyDescent="0.25">
      <c r="B2923" s="75"/>
      <c r="C2923" s="75"/>
      <c r="D2923" s="75"/>
      <c r="E2923" s="57"/>
      <c r="F2923" s="57"/>
      <c r="G2923" s="57"/>
      <c r="H2923" s="57"/>
      <c r="I2923" s="57"/>
      <c r="J2923" s="57"/>
      <c r="K2923" s="57"/>
      <c r="L2923" s="57"/>
    </row>
    <row r="2924" spans="2:12" ht="18.95" customHeight="1" x14ac:dyDescent="0.25">
      <c r="B2924" s="75"/>
      <c r="C2924" s="75"/>
      <c r="D2924" s="75"/>
      <c r="E2924" s="57"/>
      <c r="F2924" s="57"/>
      <c r="G2924" s="57"/>
      <c r="H2924" s="57"/>
      <c r="I2924" s="57"/>
      <c r="J2924" s="57"/>
      <c r="K2924" s="57"/>
      <c r="L2924" s="57"/>
    </row>
    <row r="2925" spans="2:12" ht="18.95" customHeight="1" x14ac:dyDescent="0.25">
      <c r="B2925" s="75"/>
      <c r="C2925" s="75"/>
      <c r="D2925" s="75"/>
      <c r="E2925" s="57"/>
      <c r="F2925" s="57"/>
      <c r="G2925" s="57"/>
      <c r="H2925" s="57"/>
      <c r="I2925" s="57"/>
      <c r="J2925" s="57"/>
      <c r="K2925" s="57"/>
      <c r="L2925" s="57"/>
    </row>
    <row r="2926" spans="2:12" ht="18.95" customHeight="1" x14ac:dyDescent="0.25">
      <c r="B2926" s="75"/>
      <c r="C2926" s="75"/>
      <c r="D2926" s="75"/>
      <c r="E2926" s="57"/>
      <c r="F2926" s="57"/>
      <c r="G2926" s="57"/>
      <c r="H2926" s="57"/>
      <c r="I2926" s="57"/>
      <c r="J2926" s="57"/>
      <c r="K2926" s="57"/>
      <c r="L2926" s="57"/>
    </row>
    <row r="2927" spans="2:12" ht="18.95" customHeight="1" x14ac:dyDescent="0.25">
      <c r="B2927" s="75"/>
      <c r="C2927" s="75"/>
      <c r="D2927" s="75"/>
      <c r="E2927" s="57"/>
      <c r="F2927" s="57"/>
      <c r="G2927" s="57"/>
      <c r="H2927" s="57"/>
      <c r="I2927" s="57"/>
      <c r="J2927" s="57"/>
      <c r="K2927" s="57"/>
      <c r="L2927" s="57"/>
    </row>
    <row r="2928" spans="2:12" ht="18.95" customHeight="1" x14ac:dyDescent="0.25">
      <c r="B2928" s="75"/>
      <c r="C2928" s="75"/>
      <c r="D2928" s="75"/>
      <c r="E2928" s="57"/>
      <c r="F2928" s="57"/>
      <c r="G2928" s="57"/>
      <c r="H2928" s="57"/>
      <c r="I2928" s="57"/>
      <c r="J2928" s="57"/>
      <c r="K2928" s="57"/>
      <c r="L2928" s="57"/>
    </row>
    <row r="2929" spans="2:12" ht="18.95" customHeight="1" x14ac:dyDescent="0.25">
      <c r="B2929" s="75"/>
      <c r="C2929" s="75"/>
      <c r="D2929" s="75"/>
      <c r="E2929" s="57"/>
      <c r="F2929" s="57"/>
      <c r="G2929" s="57"/>
      <c r="H2929" s="57"/>
      <c r="I2929" s="57"/>
      <c r="J2929" s="57"/>
      <c r="K2929" s="57"/>
      <c r="L2929" s="57"/>
    </row>
    <row r="2930" spans="2:12" ht="18.95" customHeight="1" x14ac:dyDescent="0.25">
      <c r="B2930" s="75"/>
      <c r="C2930" s="75"/>
      <c r="D2930" s="75"/>
      <c r="E2930" s="57"/>
      <c r="F2930" s="57"/>
      <c r="G2930" s="57"/>
      <c r="H2930" s="57"/>
      <c r="I2930" s="57"/>
      <c r="J2930" s="57"/>
      <c r="K2930" s="57"/>
      <c r="L2930" s="57"/>
    </row>
    <row r="2931" spans="2:12" ht="18.95" customHeight="1" x14ac:dyDescent="0.25">
      <c r="B2931" s="75"/>
      <c r="C2931" s="75"/>
      <c r="D2931" s="75"/>
      <c r="E2931" s="57"/>
      <c r="F2931" s="57"/>
      <c r="G2931" s="57"/>
      <c r="H2931" s="57"/>
      <c r="I2931" s="57"/>
      <c r="J2931" s="57"/>
      <c r="K2931" s="57"/>
      <c r="L2931" s="57"/>
    </row>
    <row r="2932" spans="2:12" ht="18.95" customHeight="1" x14ac:dyDescent="0.25">
      <c r="B2932" s="75"/>
      <c r="C2932" s="75"/>
      <c r="D2932" s="75"/>
      <c r="E2932" s="57"/>
      <c r="F2932" s="57"/>
      <c r="G2932" s="57"/>
      <c r="H2932" s="57"/>
      <c r="I2932" s="57"/>
      <c r="J2932" s="57"/>
      <c r="K2932" s="57"/>
      <c r="L2932" s="57"/>
    </row>
    <row r="2933" spans="2:12" ht="18.95" customHeight="1" x14ac:dyDescent="0.25">
      <c r="B2933" s="75"/>
      <c r="C2933" s="75"/>
      <c r="D2933" s="75"/>
      <c r="E2933" s="57"/>
      <c r="F2933" s="57"/>
      <c r="G2933" s="57"/>
      <c r="H2933" s="57"/>
      <c r="I2933" s="57"/>
      <c r="J2933" s="57"/>
      <c r="K2933" s="57"/>
      <c r="L2933" s="57"/>
    </row>
    <row r="2934" spans="2:12" ht="18.95" customHeight="1" x14ac:dyDescent="0.25">
      <c r="B2934" s="75"/>
      <c r="C2934" s="75"/>
      <c r="D2934" s="75"/>
      <c r="E2934" s="57"/>
      <c r="F2934" s="57"/>
      <c r="G2934" s="57"/>
      <c r="H2934" s="57"/>
      <c r="I2934" s="57"/>
      <c r="J2934" s="57"/>
      <c r="K2934" s="57"/>
      <c r="L2934" s="57"/>
    </row>
    <row r="2935" spans="2:12" ht="18.95" customHeight="1" x14ac:dyDescent="0.25">
      <c r="B2935" s="75"/>
      <c r="C2935" s="75"/>
      <c r="D2935" s="75"/>
      <c r="E2935" s="57"/>
      <c r="F2935" s="57"/>
      <c r="G2935" s="57"/>
      <c r="H2935" s="57"/>
      <c r="I2935" s="57"/>
      <c r="J2935" s="57"/>
      <c r="K2935" s="57"/>
      <c r="L2935" s="57"/>
    </row>
    <row r="2936" spans="2:12" ht="18.95" customHeight="1" x14ac:dyDescent="0.25">
      <c r="B2936" s="75"/>
      <c r="C2936" s="75"/>
      <c r="D2936" s="75"/>
      <c r="E2936" s="57"/>
      <c r="F2936" s="57"/>
      <c r="G2936" s="57"/>
      <c r="H2936" s="57"/>
      <c r="I2936" s="57"/>
      <c r="J2936" s="57"/>
      <c r="K2936" s="57"/>
      <c r="L2936" s="57"/>
    </row>
    <row r="2937" spans="2:12" ht="18.95" customHeight="1" x14ac:dyDescent="0.25">
      <c r="B2937" s="75"/>
      <c r="C2937" s="75"/>
      <c r="D2937" s="75"/>
      <c r="E2937" s="57"/>
      <c r="F2937" s="57"/>
      <c r="G2937" s="57"/>
      <c r="H2937" s="57"/>
      <c r="I2937" s="57"/>
      <c r="J2937" s="57"/>
      <c r="K2937" s="57"/>
      <c r="L2937" s="57"/>
    </row>
    <row r="2938" spans="2:12" ht="18.95" customHeight="1" x14ac:dyDescent="0.25">
      <c r="B2938" s="75"/>
      <c r="C2938" s="75"/>
      <c r="D2938" s="75"/>
      <c r="E2938" s="57"/>
      <c r="F2938" s="57"/>
      <c r="G2938" s="57"/>
      <c r="H2938" s="57"/>
      <c r="I2938" s="57"/>
      <c r="J2938" s="57"/>
      <c r="K2938" s="57"/>
      <c r="L2938" s="57"/>
    </row>
    <row r="2939" spans="2:12" ht="18.95" customHeight="1" x14ac:dyDescent="0.25">
      <c r="B2939" s="75"/>
      <c r="C2939" s="75"/>
      <c r="D2939" s="75"/>
      <c r="E2939" s="57"/>
      <c r="F2939" s="57"/>
      <c r="G2939" s="57"/>
      <c r="H2939" s="57"/>
      <c r="I2939" s="57"/>
      <c r="J2939" s="57"/>
      <c r="K2939" s="57"/>
      <c r="L2939" s="57"/>
    </row>
    <row r="2940" spans="2:12" ht="18.95" customHeight="1" x14ac:dyDescent="0.25">
      <c r="B2940" s="75"/>
      <c r="C2940" s="75"/>
      <c r="D2940" s="75"/>
      <c r="E2940" s="57"/>
      <c r="F2940" s="57"/>
      <c r="G2940" s="57"/>
      <c r="H2940" s="57"/>
      <c r="I2940" s="57"/>
      <c r="J2940" s="57"/>
      <c r="K2940" s="57"/>
      <c r="L2940" s="57"/>
    </row>
    <row r="2941" spans="2:12" ht="18.95" customHeight="1" x14ac:dyDescent="0.25">
      <c r="B2941" s="75"/>
      <c r="C2941" s="75"/>
      <c r="D2941" s="75"/>
      <c r="E2941" s="57"/>
      <c r="F2941" s="57"/>
      <c r="G2941" s="57"/>
      <c r="H2941" s="57"/>
      <c r="I2941" s="57"/>
      <c r="J2941" s="57"/>
      <c r="K2941" s="57"/>
      <c r="L2941" s="57"/>
    </row>
    <row r="2942" spans="2:12" ht="18.95" customHeight="1" x14ac:dyDescent="0.25">
      <c r="B2942" s="75"/>
      <c r="C2942" s="75"/>
      <c r="D2942" s="75"/>
      <c r="E2942" s="57"/>
      <c r="F2942" s="57"/>
      <c r="G2942" s="57"/>
      <c r="H2942" s="57"/>
      <c r="I2942" s="57"/>
      <c r="J2942" s="57"/>
      <c r="K2942" s="57"/>
      <c r="L2942" s="57"/>
    </row>
    <row r="2943" spans="2:12" ht="18.95" customHeight="1" x14ac:dyDescent="0.25">
      <c r="B2943" s="75"/>
      <c r="C2943" s="75"/>
      <c r="D2943" s="75"/>
      <c r="E2943" s="57"/>
      <c r="F2943" s="57"/>
      <c r="G2943" s="57"/>
      <c r="H2943" s="57"/>
      <c r="I2943" s="57"/>
      <c r="J2943" s="57"/>
      <c r="K2943" s="57"/>
      <c r="L2943" s="57"/>
    </row>
    <row r="2944" spans="2:12" ht="18.95" customHeight="1" x14ac:dyDescent="0.25">
      <c r="B2944" s="75"/>
      <c r="C2944" s="75"/>
      <c r="D2944" s="75"/>
      <c r="E2944" s="57"/>
      <c r="F2944" s="57"/>
      <c r="G2944" s="57"/>
      <c r="H2944" s="57"/>
      <c r="I2944" s="57"/>
      <c r="J2944" s="57"/>
      <c r="K2944" s="57"/>
      <c r="L2944" s="57"/>
    </row>
    <row r="2945" spans="2:12" ht="18.95" customHeight="1" x14ac:dyDescent="0.25">
      <c r="B2945" s="75"/>
      <c r="C2945" s="75"/>
      <c r="D2945" s="75"/>
      <c r="E2945" s="57"/>
      <c r="F2945" s="57"/>
      <c r="G2945" s="57"/>
      <c r="H2945" s="57"/>
      <c r="I2945" s="57"/>
      <c r="J2945" s="57"/>
      <c r="K2945" s="57"/>
      <c r="L2945" s="57"/>
    </row>
    <row r="2946" spans="2:12" ht="18.95" customHeight="1" x14ac:dyDescent="0.25">
      <c r="B2946" s="75"/>
      <c r="C2946" s="75"/>
      <c r="D2946" s="75"/>
      <c r="E2946" s="57"/>
      <c r="F2946" s="57"/>
      <c r="G2946" s="57"/>
      <c r="H2946" s="57"/>
      <c r="I2946" s="57"/>
      <c r="J2946" s="57"/>
      <c r="K2946" s="57"/>
      <c r="L2946" s="57"/>
    </row>
    <row r="2947" spans="2:12" ht="18.95" customHeight="1" x14ac:dyDescent="0.25">
      <c r="B2947" s="75"/>
      <c r="C2947" s="75"/>
      <c r="D2947" s="75"/>
      <c r="E2947" s="57"/>
      <c r="F2947" s="57"/>
      <c r="G2947" s="57"/>
      <c r="H2947" s="57"/>
      <c r="I2947" s="57"/>
      <c r="J2947" s="57"/>
      <c r="K2947" s="57"/>
      <c r="L2947" s="57"/>
    </row>
    <row r="2948" spans="2:12" ht="18.95" customHeight="1" x14ac:dyDescent="0.25">
      <c r="B2948" s="75"/>
      <c r="C2948" s="75"/>
      <c r="D2948" s="75"/>
      <c r="E2948" s="57"/>
      <c r="F2948" s="57"/>
      <c r="G2948" s="57"/>
      <c r="H2948" s="57"/>
      <c r="I2948" s="57"/>
      <c r="J2948" s="57"/>
      <c r="K2948" s="57"/>
      <c r="L2948" s="57"/>
    </row>
    <row r="2949" spans="2:12" ht="18.95" customHeight="1" x14ac:dyDescent="0.25">
      <c r="B2949" s="75"/>
      <c r="C2949" s="75"/>
      <c r="D2949" s="75"/>
      <c r="E2949" s="57"/>
      <c r="F2949" s="57"/>
      <c r="G2949" s="57"/>
      <c r="H2949" s="57"/>
      <c r="I2949" s="57"/>
      <c r="J2949" s="57"/>
      <c r="K2949" s="57"/>
      <c r="L2949" s="57"/>
    </row>
    <row r="2950" spans="2:12" ht="18.95" customHeight="1" x14ac:dyDescent="0.25">
      <c r="B2950" s="75"/>
      <c r="C2950" s="75"/>
      <c r="D2950" s="75"/>
      <c r="E2950" s="57"/>
      <c r="F2950" s="57"/>
      <c r="G2950" s="57"/>
      <c r="H2950" s="57"/>
      <c r="I2950" s="57"/>
      <c r="J2950" s="57"/>
      <c r="K2950" s="57"/>
      <c r="L2950" s="57"/>
    </row>
    <row r="2951" spans="2:12" ht="18.95" customHeight="1" x14ac:dyDescent="0.25">
      <c r="B2951" s="75"/>
      <c r="C2951" s="75"/>
      <c r="D2951" s="75"/>
      <c r="E2951" s="57"/>
      <c r="F2951" s="57"/>
      <c r="G2951" s="57"/>
      <c r="H2951" s="57"/>
      <c r="I2951" s="57"/>
      <c r="J2951" s="57"/>
      <c r="K2951" s="57"/>
      <c r="L2951" s="57"/>
    </row>
    <row r="2952" spans="2:12" ht="18.95" customHeight="1" x14ac:dyDescent="0.25">
      <c r="B2952" s="75"/>
      <c r="C2952" s="75"/>
      <c r="D2952" s="75"/>
      <c r="E2952" s="57"/>
      <c r="F2952" s="57"/>
      <c r="G2952" s="57"/>
      <c r="H2952" s="57"/>
      <c r="I2952" s="57"/>
      <c r="J2952" s="57"/>
      <c r="K2952" s="57"/>
      <c r="L2952" s="57"/>
    </row>
    <row r="2953" spans="2:12" ht="18.95" customHeight="1" x14ac:dyDescent="0.25">
      <c r="B2953" s="75"/>
      <c r="C2953" s="75"/>
      <c r="D2953" s="75"/>
      <c r="E2953" s="57"/>
      <c r="F2953" s="57"/>
      <c r="G2953" s="57"/>
      <c r="H2953" s="57"/>
      <c r="I2953" s="57"/>
      <c r="J2953" s="57"/>
      <c r="K2953" s="57"/>
      <c r="L2953" s="57"/>
    </row>
    <row r="2954" spans="2:12" ht="18.95" customHeight="1" x14ac:dyDescent="0.25">
      <c r="B2954" s="75"/>
      <c r="C2954" s="75"/>
      <c r="D2954" s="75"/>
      <c r="E2954" s="57"/>
      <c r="F2954" s="57"/>
      <c r="G2954" s="57"/>
      <c r="H2954" s="57"/>
      <c r="I2954" s="57"/>
      <c r="J2954" s="57"/>
      <c r="K2954" s="57"/>
      <c r="L2954" s="57"/>
    </row>
    <row r="2955" spans="2:12" ht="18.95" customHeight="1" x14ac:dyDescent="0.25">
      <c r="B2955" s="75"/>
      <c r="C2955" s="75"/>
      <c r="D2955" s="75"/>
      <c r="E2955" s="57"/>
      <c r="F2955" s="57"/>
      <c r="G2955" s="57"/>
      <c r="H2955" s="57"/>
      <c r="I2955" s="57"/>
      <c r="J2955" s="57"/>
      <c r="K2955" s="57"/>
      <c r="L2955" s="57"/>
    </row>
    <row r="2956" spans="2:12" ht="18.95" customHeight="1" x14ac:dyDescent="0.25">
      <c r="B2956" s="75"/>
      <c r="C2956" s="75"/>
      <c r="D2956" s="75"/>
      <c r="E2956" s="57"/>
      <c r="F2956" s="57"/>
      <c r="G2956" s="57"/>
      <c r="H2956" s="57"/>
      <c r="I2956" s="57"/>
      <c r="J2956" s="57"/>
      <c r="K2956" s="57"/>
      <c r="L2956" s="57"/>
    </row>
    <row r="2957" spans="2:12" ht="18.95" customHeight="1" x14ac:dyDescent="0.25">
      <c r="B2957" s="75"/>
      <c r="C2957" s="75"/>
      <c r="D2957" s="75"/>
      <c r="E2957" s="57"/>
      <c r="F2957" s="57"/>
      <c r="G2957" s="57"/>
      <c r="H2957" s="57"/>
      <c r="I2957" s="57"/>
      <c r="J2957" s="57"/>
      <c r="K2957" s="57"/>
      <c r="L2957" s="57"/>
    </row>
    <row r="2958" spans="2:12" ht="18.95" customHeight="1" x14ac:dyDescent="0.25">
      <c r="B2958" s="75"/>
      <c r="C2958" s="75"/>
      <c r="D2958" s="75"/>
      <c r="E2958" s="57"/>
      <c r="F2958" s="57"/>
      <c r="G2958" s="57"/>
      <c r="H2958" s="57"/>
      <c r="I2958" s="57"/>
      <c r="J2958" s="57"/>
      <c r="K2958" s="57"/>
      <c r="L2958" s="57"/>
    </row>
    <row r="2959" spans="2:12" ht="18.95" customHeight="1" x14ac:dyDescent="0.25">
      <c r="B2959" s="75"/>
      <c r="C2959" s="75"/>
      <c r="D2959" s="75"/>
      <c r="E2959" s="57"/>
      <c r="F2959" s="57"/>
      <c r="G2959" s="57"/>
      <c r="H2959" s="57"/>
      <c r="I2959" s="57"/>
      <c r="J2959" s="57"/>
      <c r="K2959" s="57"/>
      <c r="L2959" s="57"/>
    </row>
    <row r="2960" spans="2:12" ht="18.95" customHeight="1" x14ac:dyDescent="0.25">
      <c r="B2960" s="75"/>
      <c r="C2960" s="75"/>
      <c r="D2960" s="75"/>
      <c r="E2960" s="57"/>
      <c r="F2960" s="57"/>
      <c r="G2960" s="57"/>
      <c r="H2960" s="57"/>
      <c r="I2960" s="57"/>
      <c r="J2960" s="57"/>
      <c r="K2960" s="57"/>
      <c r="L2960" s="57"/>
    </row>
    <row r="2961" spans="2:12" ht="18.95" customHeight="1" x14ac:dyDescent="0.25">
      <c r="B2961" s="75"/>
      <c r="C2961" s="75"/>
      <c r="D2961" s="75"/>
      <c r="E2961" s="57"/>
      <c r="F2961" s="57"/>
      <c r="G2961" s="57"/>
      <c r="H2961" s="57"/>
      <c r="I2961" s="57"/>
      <c r="J2961" s="57"/>
      <c r="K2961" s="57"/>
      <c r="L2961" s="57"/>
    </row>
    <row r="2962" spans="2:12" ht="18.95" customHeight="1" x14ac:dyDescent="0.25">
      <c r="B2962" s="75"/>
      <c r="C2962" s="75"/>
      <c r="D2962" s="75"/>
      <c r="E2962" s="57"/>
      <c r="F2962" s="57"/>
      <c r="G2962" s="57"/>
      <c r="H2962" s="57"/>
      <c r="I2962" s="57"/>
      <c r="J2962" s="57"/>
      <c r="K2962" s="57"/>
      <c r="L2962" s="57"/>
    </row>
    <row r="2963" spans="2:12" ht="18.95" customHeight="1" x14ac:dyDescent="0.25">
      <c r="B2963" s="75"/>
      <c r="C2963" s="75"/>
      <c r="D2963" s="75"/>
      <c r="E2963" s="57"/>
      <c r="F2963" s="57"/>
      <c r="G2963" s="57"/>
      <c r="H2963" s="57"/>
      <c r="I2963" s="57"/>
      <c r="J2963" s="57"/>
      <c r="K2963" s="57"/>
      <c r="L2963" s="57"/>
    </row>
    <row r="2964" spans="2:12" ht="18.95" customHeight="1" x14ac:dyDescent="0.25">
      <c r="B2964" s="75"/>
      <c r="C2964" s="75"/>
      <c r="D2964" s="75"/>
      <c r="E2964" s="57"/>
      <c r="F2964" s="57"/>
      <c r="G2964" s="57"/>
      <c r="H2964" s="57"/>
      <c r="I2964" s="57"/>
      <c r="J2964" s="57"/>
      <c r="K2964" s="57"/>
      <c r="L2964" s="57"/>
    </row>
    <row r="2965" spans="2:12" ht="18.95" customHeight="1" x14ac:dyDescent="0.25">
      <c r="B2965" s="75"/>
      <c r="C2965" s="75"/>
      <c r="D2965" s="75"/>
      <c r="E2965" s="57"/>
      <c r="F2965" s="57"/>
      <c r="G2965" s="57"/>
      <c r="H2965" s="57"/>
      <c r="I2965" s="57"/>
      <c r="J2965" s="57"/>
      <c r="K2965" s="57"/>
      <c r="L2965" s="57"/>
    </row>
    <row r="2966" spans="2:12" ht="18.95" customHeight="1" x14ac:dyDescent="0.25">
      <c r="B2966" s="75"/>
      <c r="C2966" s="75"/>
      <c r="D2966" s="75"/>
      <c r="E2966" s="57"/>
      <c r="F2966" s="57"/>
      <c r="G2966" s="57"/>
      <c r="H2966" s="57"/>
      <c r="I2966" s="57"/>
      <c r="J2966" s="57"/>
      <c r="K2966" s="57"/>
      <c r="L2966" s="57"/>
    </row>
    <row r="2967" spans="2:12" ht="18.95" customHeight="1" x14ac:dyDescent="0.25">
      <c r="B2967" s="75"/>
      <c r="C2967" s="75"/>
      <c r="D2967" s="75"/>
      <c r="E2967" s="57"/>
      <c r="F2967" s="57"/>
      <c r="G2967" s="57"/>
      <c r="H2967" s="57"/>
      <c r="I2967" s="57"/>
      <c r="J2967" s="57"/>
      <c r="K2967" s="57"/>
      <c r="L2967" s="57"/>
    </row>
    <row r="2968" spans="2:12" ht="18.95" customHeight="1" x14ac:dyDescent="0.25">
      <c r="B2968" s="75"/>
      <c r="C2968" s="75"/>
      <c r="D2968" s="75"/>
      <c r="E2968" s="57"/>
      <c r="F2968" s="57"/>
      <c r="G2968" s="57"/>
      <c r="H2968" s="57"/>
      <c r="I2968" s="57"/>
      <c r="J2968" s="57"/>
      <c r="K2968" s="57"/>
      <c r="L2968" s="57"/>
    </row>
    <row r="2969" spans="2:12" ht="18.95" customHeight="1" x14ac:dyDescent="0.25">
      <c r="B2969" s="75"/>
      <c r="C2969" s="75"/>
      <c r="D2969" s="75"/>
      <c r="E2969" s="57"/>
      <c r="F2969" s="57"/>
      <c r="G2969" s="57"/>
      <c r="H2969" s="57"/>
      <c r="I2969" s="57"/>
      <c r="J2969" s="57"/>
      <c r="K2969" s="57"/>
      <c r="L2969" s="57"/>
    </row>
    <row r="2970" spans="2:12" ht="18.95" customHeight="1" x14ac:dyDescent="0.25">
      <c r="B2970" s="75"/>
      <c r="C2970" s="75"/>
      <c r="D2970" s="75"/>
      <c r="E2970" s="57"/>
      <c r="F2970" s="57"/>
      <c r="G2970" s="57"/>
      <c r="H2970" s="57"/>
      <c r="I2970" s="57"/>
      <c r="J2970" s="57"/>
      <c r="K2970" s="57"/>
      <c r="L2970" s="57"/>
    </row>
    <row r="2971" spans="2:12" ht="18.95" customHeight="1" x14ac:dyDescent="0.25">
      <c r="B2971" s="75"/>
      <c r="C2971" s="75"/>
      <c r="D2971" s="75"/>
      <c r="E2971" s="57"/>
      <c r="F2971" s="57"/>
      <c r="G2971" s="57"/>
      <c r="H2971" s="57"/>
      <c r="I2971" s="57"/>
      <c r="J2971" s="57"/>
      <c r="K2971" s="57"/>
      <c r="L2971" s="57"/>
    </row>
    <row r="2972" spans="2:12" ht="18.95" customHeight="1" x14ac:dyDescent="0.25">
      <c r="B2972" s="75"/>
      <c r="C2972" s="75"/>
      <c r="D2972" s="75"/>
      <c r="E2972" s="57"/>
      <c r="F2972" s="57"/>
      <c r="G2972" s="57"/>
      <c r="H2972" s="57"/>
      <c r="I2972" s="57"/>
      <c r="J2972" s="57"/>
      <c r="K2972" s="57"/>
      <c r="L2972" s="57"/>
    </row>
    <row r="2973" spans="2:12" ht="18.95" customHeight="1" x14ac:dyDescent="0.25">
      <c r="B2973" s="75"/>
      <c r="C2973" s="75"/>
      <c r="D2973" s="75"/>
      <c r="E2973" s="57"/>
      <c r="F2973" s="57"/>
      <c r="G2973" s="57"/>
      <c r="H2973" s="57"/>
      <c r="I2973" s="57"/>
      <c r="J2973" s="57"/>
      <c r="K2973" s="57"/>
      <c r="L2973" s="57"/>
    </row>
    <row r="2974" spans="2:12" ht="18.95" customHeight="1" x14ac:dyDescent="0.25">
      <c r="B2974" s="75"/>
      <c r="C2974" s="75"/>
      <c r="D2974" s="75"/>
      <c r="E2974" s="57"/>
      <c r="F2974" s="57"/>
      <c r="G2974" s="57"/>
      <c r="H2974" s="57"/>
      <c r="I2974" s="57"/>
      <c r="J2974" s="57"/>
      <c r="K2974" s="57"/>
      <c r="L2974" s="57"/>
    </row>
    <row r="2975" spans="2:12" ht="18.95" customHeight="1" x14ac:dyDescent="0.25">
      <c r="B2975" s="75"/>
      <c r="C2975" s="75"/>
      <c r="D2975" s="75"/>
      <c r="E2975" s="57"/>
      <c r="F2975" s="57"/>
      <c r="G2975" s="57"/>
      <c r="H2975" s="57"/>
      <c r="I2975" s="57"/>
      <c r="J2975" s="57"/>
      <c r="K2975" s="57"/>
      <c r="L2975" s="57"/>
    </row>
    <row r="2976" spans="2:12" ht="18.95" customHeight="1" x14ac:dyDescent="0.25">
      <c r="B2976" s="75"/>
      <c r="C2976" s="75"/>
      <c r="D2976" s="75"/>
      <c r="E2976" s="57"/>
      <c r="F2976" s="57"/>
      <c r="G2976" s="57"/>
      <c r="H2976" s="57"/>
      <c r="I2976" s="57"/>
      <c r="J2976" s="57"/>
      <c r="K2976" s="57"/>
      <c r="L2976" s="57"/>
    </row>
    <row r="2977" spans="2:12" ht="18.95" customHeight="1" x14ac:dyDescent="0.25">
      <c r="B2977" s="75"/>
      <c r="C2977" s="75"/>
      <c r="D2977" s="75"/>
      <c r="E2977" s="57"/>
      <c r="F2977" s="57"/>
      <c r="G2977" s="57"/>
      <c r="H2977" s="57"/>
      <c r="I2977" s="57"/>
      <c r="J2977" s="57"/>
      <c r="K2977" s="57"/>
      <c r="L2977" s="57"/>
    </row>
    <row r="2978" spans="2:12" ht="18.95" customHeight="1" x14ac:dyDescent="0.25">
      <c r="B2978" s="75"/>
      <c r="C2978" s="75"/>
      <c r="D2978" s="75"/>
      <c r="E2978" s="57"/>
      <c r="F2978" s="57"/>
      <c r="G2978" s="57"/>
      <c r="H2978" s="57"/>
      <c r="I2978" s="57"/>
      <c r="J2978" s="57"/>
      <c r="K2978" s="57"/>
      <c r="L2978" s="57"/>
    </row>
    <row r="2979" spans="2:12" ht="18.95" customHeight="1" x14ac:dyDescent="0.25">
      <c r="B2979" s="75"/>
      <c r="C2979" s="75"/>
      <c r="D2979" s="75"/>
      <c r="E2979" s="57"/>
      <c r="F2979" s="57"/>
      <c r="G2979" s="57"/>
      <c r="H2979" s="57"/>
      <c r="I2979" s="57"/>
      <c r="J2979" s="57"/>
      <c r="K2979" s="57"/>
      <c r="L2979" s="57"/>
    </row>
    <row r="2980" spans="2:12" ht="18.95" customHeight="1" x14ac:dyDescent="0.25">
      <c r="B2980" s="75"/>
      <c r="C2980" s="75"/>
      <c r="D2980" s="75"/>
      <c r="E2980" s="57"/>
      <c r="F2980" s="57"/>
      <c r="G2980" s="57"/>
      <c r="H2980" s="57"/>
      <c r="I2980" s="57"/>
      <c r="J2980" s="57"/>
      <c r="K2980" s="57"/>
      <c r="L2980" s="57"/>
    </row>
    <row r="2981" spans="2:12" ht="18.95" customHeight="1" x14ac:dyDescent="0.25">
      <c r="B2981" s="75"/>
      <c r="C2981" s="75"/>
      <c r="D2981" s="75"/>
      <c r="E2981" s="57"/>
      <c r="F2981" s="57"/>
      <c r="G2981" s="57"/>
      <c r="H2981" s="57"/>
      <c r="I2981" s="57"/>
      <c r="J2981" s="57"/>
      <c r="K2981" s="57"/>
      <c r="L2981" s="57"/>
    </row>
    <row r="2982" spans="2:12" ht="18.95" customHeight="1" x14ac:dyDescent="0.25">
      <c r="B2982" s="75"/>
      <c r="C2982" s="75"/>
      <c r="D2982" s="75"/>
      <c r="E2982" s="57"/>
      <c r="F2982" s="57"/>
      <c r="G2982" s="57"/>
      <c r="H2982" s="57"/>
      <c r="I2982" s="57"/>
      <c r="J2982" s="57"/>
      <c r="K2982" s="57"/>
      <c r="L2982" s="57"/>
    </row>
    <row r="2983" spans="2:12" ht="18.95" customHeight="1" x14ac:dyDescent="0.25">
      <c r="B2983" s="75"/>
      <c r="C2983" s="75"/>
      <c r="D2983" s="75"/>
      <c r="E2983" s="57"/>
      <c r="F2983" s="57"/>
      <c r="G2983" s="57"/>
      <c r="H2983" s="57"/>
      <c r="I2983" s="57"/>
      <c r="J2983" s="57"/>
      <c r="K2983" s="57"/>
      <c r="L2983" s="57"/>
    </row>
    <row r="2984" spans="2:12" ht="18.95" customHeight="1" x14ac:dyDescent="0.25">
      <c r="B2984" s="75"/>
      <c r="C2984" s="75"/>
      <c r="D2984" s="75"/>
      <c r="E2984" s="57"/>
      <c r="F2984" s="57"/>
      <c r="G2984" s="57"/>
      <c r="H2984" s="57"/>
      <c r="I2984" s="57"/>
      <c r="J2984" s="57"/>
      <c r="K2984" s="57"/>
      <c r="L2984" s="57"/>
    </row>
    <row r="2985" spans="2:12" ht="18.95" customHeight="1" x14ac:dyDescent="0.25">
      <c r="B2985" s="75"/>
      <c r="C2985" s="75"/>
      <c r="D2985" s="75"/>
      <c r="E2985" s="57"/>
      <c r="F2985" s="57"/>
      <c r="G2985" s="57"/>
      <c r="H2985" s="57"/>
      <c r="I2985" s="57"/>
      <c r="J2985" s="57"/>
      <c r="K2985" s="57"/>
      <c r="L2985" s="57"/>
    </row>
    <row r="2986" spans="2:12" ht="18.95" customHeight="1" x14ac:dyDescent="0.25">
      <c r="B2986" s="75"/>
      <c r="C2986" s="75"/>
      <c r="D2986" s="75"/>
      <c r="E2986" s="57"/>
      <c r="F2986" s="57"/>
      <c r="G2986" s="57"/>
      <c r="H2986" s="57"/>
      <c r="I2986" s="57"/>
      <c r="J2986" s="57"/>
      <c r="K2986" s="57"/>
      <c r="L2986" s="57"/>
    </row>
    <row r="2987" spans="2:12" ht="18.95" customHeight="1" x14ac:dyDescent="0.25">
      <c r="B2987" s="75"/>
      <c r="C2987" s="75"/>
      <c r="D2987" s="75"/>
      <c r="E2987" s="57"/>
      <c r="F2987" s="57"/>
      <c r="G2987" s="57"/>
      <c r="H2987" s="57"/>
      <c r="I2987" s="57"/>
      <c r="J2987" s="57"/>
      <c r="K2987" s="57"/>
      <c r="L2987" s="57"/>
    </row>
    <row r="2988" spans="2:12" ht="18.95" customHeight="1" x14ac:dyDescent="0.25">
      <c r="B2988" s="75"/>
      <c r="C2988" s="75"/>
      <c r="D2988" s="75"/>
      <c r="E2988" s="57"/>
      <c r="F2988" s="57"/>
      <c r="G2988" s="57"/>
      <c r="H2988" s="57"/>
      <c r="I2988" s="57"/>
      <c r="J2988" s="57"/>
      <c r="K2988" s="57"/>
      <c r="L2988" s="57"/>
    </row>
    <row r="2989" spans="2:12" ht="18.95" customHeight="1" x14ac:dyDescent="0.25">
      <c r="B2989" s="75"/>
      <c r="C2989" s="75"/>
      <c r="D2989" s="75"/>
      <c r="E2989" s="57"/>
      <c r="F2989" s="57"/>
      <c r="G2989" s="57"/>
      <c r="H2989" s="57"/>
      <c r="I2989" s="57"/>
      <c r="J2989" s="57"/>
      <c r="K2989" s="57"/>
      <c r="L2989" s="57"/>
    </row>
    <row r="2990" spans="2:12" ht="18.95" customHeight="1" x14ac:dyDescent="0.25">
      <c r="B2990" s="75"/>
      <c r="C2990" s="75"/>
      <c r="D2990" s="75"/>
      <c r="E2990" s="57"/>
      <c r="F2990" s="57"/>
      <c r="G2990" s="57"/>
      <c r="H2990" s="57"/>
      <c r="I2990" s="57"/>
      <c r="J2990" s="57"/>
      <c r="K2990" s="57"/>
      <c r="L2990" s="57"/>
    </row>
    <row r="2991" spans="2:12" ht="18.95" customHeight="1" x14ac:dyDescent="0.25">
      <c r="B2991" s="75"/>
      <c r="C2991" s="75"/>
      <c r="D2991" s="75"/>
      <c r="E2991" s="57"/>
      <c r="F2991" s="57"/>
      <c r="G2991" s="57"/>
      <c r="H2991" s="57"/>
      <c r="I2991" s="57"/>
      <c r="J2991" s="57"/>
      <c r="K2991" s="57"/>
      <c r="L2991" s="57"/>
    </row>
    <row r="2992" spans="2:12" ht="18.95" customHeight="1" x14ac:dyDescent="0.25">
      <c r="B2992" s="75"/>
      <c r="C2992" s="75"/>
      <c r="D2992" s="75"/>
      <c r="E2992" s="57"/>
      <c r="F2992" s="57"/>
      <c r="G2992" s="57"/>
      <c r="H2992" s="57"/>
      <c r="I2992" s="57"/>
      <c r="J2992" s="57"/>
      <c r="K2992" s="57"/>
      <c r="L2992" s="57"/>
    </row>
    <row r="2993" spans="2:12" ht="18.95" customHeight="1" x14ac:dyDescent="0.25">
      <c r="B2993" s="75"/>
      <c r="C2993" s="75"/>
      <c r="D2993" s="75"/>
      <c r="E2993" s="57"/>
      <c r="F2993" s="57"/>
      <c r="G2993" s="57"/>
      <c r="H2993" s="57"/>
      <c r="I2993" s="57"/>
      <c r="J2993" s="57"/>
      <c r="K2993" s="57"/>
      <c r="L2993" s="57"/>
    </row>
    <row r="2994" spans="2:12" ht="18.95" customHeight="1" x14ac:dyDescent="0.25">
      <c r="B2994" s="75"/>
      <c r="C2994" s="75"/>
      <c r="D2994" s="75"/>
      <c r="E2994" s="57"/>
      <c r="F2994" s="57"/>
      <c r="G2994" s="57"/>
      <c r="H2994" s="57"/>
      <c r="I2994" s="57"/>
      <c r="J2994" s="57"/>
      <c r="K2994" s="57"/>
      <c r="L2994" s="57"/>
    </row>
    <row r="2995" spans="2:12" ht="18.95" customHeight="1" x14ac:dyDescent="0.25">
      <c r="B2995" s="75"/>
      <c r="C2995" s="75"/>
      <c r="D2995" s="75"/>
      <c r="E2995" s="57"/>
      <c r="F2995" s="57"/>
      <c r="G2995" s="57"/>
      <c r="H2995" s="57"/>
      <c r="I2995" s="57"/>
      <c r="J2995" s="57"/>
      <c r="K2995" s="57"/>
      <c r="L2995" s="57"/>
    </row>
    <row r="2996" spans="2:12" ht="18.95" customHeight="1" x14ac:dyDescent="0.25">
      <c r="B2996" s="75"/>
      <c r="C2996" s="75"/>
      <c r="D2996" s="75"/>
      <c r="E2996" s="57"/>
      <c r="F2996" s="57"/>
      <c r="G2996" s="57"/>
      <c r="H2996" s="57"/>
      <c r="I2996" s="57"/>
      <c r="J2996" s="57"/>
      <c r="K2996" s="57"/>
      <c r="L2996" s="57"/>
    </row>
    <row r="2997" spans="2:12" ht="18.95" customHeight="1" x14ac:dyDescent="0.25">
      <c r="B2997" s="75"/>
      <c r="C2997" s="75"/>
      <c r="D2997" s="75"/>
      <c r="E2997" s="57"/>
      <c r="F2997" s="57"/>
      <c r="G2997" s="57"/>
      <c r="H2997" s="57"/>
      <c r="I2997" s="57"/>
      <c r="J2997" s="57"/>
      <c r="K2997" s="57"/>
      <c r="L2997" s="57"/>
    </row>
    <row r="2998" spans="2:12" ht="18.95" customHeight="1" x14ac:dyDescent="0.25">
      <c r="B2998" s="75"/>
      <c r="C2998" s="75"/>
      <c r="D2998" s="75"/>
      <c r="E2998" s="57"/>
      <c r="F2998" s="57"/>
      <c r="G2998" s="57"/>
      <c r="H2998" s="57"/>
      <c r="I2998" s="57"/>
      <c r="J2998" s="57"/>
      <c r="K2998" s="57"/>
      <c r="L2998" s="57"/>
    </row>
    <row r="2999" spans="2:12" ht="18.95" customHeight="1" x14ac:dyDescent="0.25">
      <c r="B2999" s="75"/>
      <c r="C2999" s="75"/>
      <c r="D2999" s="75"/>
      <c r="E2999" s="57"/>
      <c r="F2999" s="57"/>
      <c r="G2999" s="57"/>
      <c r="H2999" s="57"/>
      <c r="I2999" s="57"/>
      <c r="J2999" s="57"/>
      <c r="K2999" s="57"/>
      <c r="L2999" s="57"/>
    </row>
    <row r="3000" spans="2:12" ht="18.95" customHeight="1" x14ac:dyDescent="0.25">
      <c r="B3000" s="75"/>
      <c r="C3000" s="75"/>
      <c r="D3000" s="75"/>
      <c r="E3000" s="57"/>
      <c r="F3000" s="57"/>
      <c r="G3000" s="57"/>
      <c r="H3000" s="57"/>
      <c r="I3000" s="57"/>
      <c r="J3000" s="57"/>
      <c r="K3000" s="57"/>
      <c r="L3000" s="57"/>
    </row>
    <row r="3001" spans="2:12" ht="18.95" customHeight="1" x14ac:dyDescent="0.25">
      <c r="B3001" s="75"/>
      <c r="C3001" s="75"/>
      <c r="D3001" s="75"/>
      <c r="E3001" s="57"/>
      <c r="F3001" s="57"/>
      <c r="G3001" s="57"/>
      <c r="H3001" s="57"/>
      <c r="I3001" s="57"/>
      <c r="J3001" s="57"/>
      <c r="K3001" s="57"/>
      <c r="L3001" s="57"/>
    </row>
    <row r="3002" spans="2:12" ht="18.95" customHeight="1" x14ac:dyDescent="0.25">
      <c r="B3002" s="75"/>
      <c r="C3002" s="75"/>
      <c r="D3002" s="75"/>
      <c r="E3002" s="57"/>
      <c r="F3002" s="57"/>
      <c r="G3002" s="57"/>
      <c r="H3002" s="57"/>
      <c r="I3002" s="57"/>
      <c r="J3002" s="57"/>
      <c r="K3002" s="57"/>
      <c r="L3002" s="57"/>
    </row>
    <row r="3003" spans="2:12" ht="18.95" customHeight="1" x14ac:dyDescent="0.25">
      <c r="B3003" s="75"/>
      <c r="C3003" s="75"/>
      <c r="D3003" s="75"/>
      <c r="E3003" s="57"/>
      <c r="F3003" s="57"/>
      <c r="G3003" s="57"/>
      <c r="H3003" s="57"/>
      <c r="I3003" s="57"/>
      <c r="J3003" s="57"/>
      <c r="K3003" s="57"/>
      <c r="L3003" s="57"/>
    </row>
    <row r="3004" spans="2:12" ht="18.95" customHeight="1" x14ac:dyDescent="0.25">
      <c r="B3004" s="75"/>
      <c r="C3004" s="75"/>
      <c r="D3004" s="75"/>
      <c r="E3004" s="57"/>
      <c r="F3004" s="57"/>
      <c r="G3004" s="57"/>
      <c r="H3004" s="57"/>
      <c r="I3004" s="57"/>
      <c r="J3004" s="57"/>
      <c r="K3004" s="57"/>
      <c r="L3004" s="57"/>
    </row>
    <row r="3005" spans="2:12" ht="18.95" customHeight="1" x14ac:dyDescent="0.25">
      <c r="B3005" s="75"/>
      <c r="C3005" s="75"/>
      <c r="D3005" s="75"/>
      <c r="E3005" s="57"/>
      <c r="F3005" s="57"/>
      <c r="G3005" s="57"/>
      <c r="H3005" s="57"/>
      <c r="I3005" s="57"/>
      <c r="J3005" s="57"/>
      <c r="K3005" s="57"/>
      <c r="L3005" s="57"/>
    </row>
    <row r="3006" spans="2:12" ht="18.95" customHeight="1" x14ac:dyDescent="0.25">
      <c r="B3006" s="75"/>
      <c r="C3006" s="75"/>
      <c r="D3006" s="75"/>
      <c r="E3006" s="57"/>
      <c r="F3006" s="57"/>
      <c r="G3006" s="57"/>
      <c r="H3006" s="57"/>
      <c r="I3006" s="57"/>
      <c r="J3006" s="57"/>
      <c r="K3006" s="57"/>
      <c r="L3006" s="57"/>
    </row>
    <row r="3007" spans="2:12" ht="18.95" customHeight="1" x14ac:dyDescent="0.25">
      <c r="B3007" s="75"/>
      <c r="C3007" s="75"/>
      <c r="D3007" s="75"/>
      <c r="E3007" s="57"/>
      <c r="F3007" s="57"/>
      <c r="G3007" s="57"/>
      <c r="H3007" s="57"/>
      <c r="I3007" s="57"/>
      <c r="J3007" s="57"/>
      <c r="K3007" s="57"/>
      <c r="L3007" s="57"/>
    </row>
    <row r="3008" spans="2:12" ht="18.95" customHeight="1" x14ac:dyDescent="0.25">
      <c r="B3008" s="75"/>
      <c r="C3008" s="75"/>
      <c r="D3008" s="75"/>
      <c r="E3008" s="57"/>
      <c r="F3008" s="57"/>
      <c r="G3008" s="57"/>
      <c r="H3008" s="57"/>
      <c r="I3008" s="57"/>
      <c r="J3008" s="57"/>
      <c r="K3008" s="57"/>
      <c r="L3008" s="57"/>
    </row>
    <row r="3009" spans="2:12" ht="18.95" customHeight="1" x14ac:dyDescent="0.25">
      <c r="B3009" s="75"/>
      <c r="C3009" s="75"/>
      <c r="D3009" s="75"/>
      <c r="E3009" s="57"/>
      <c r="F3009" s="57"/>
      <c r="G3009" s="57"/>
      <c r="H3009" s="57"/>
      <c r="I3009" s="57"/>
      <c r="J3009" s="57"/>
      <c r="K3009" s="57"/>
      <c r="L3009" s="57"/>
    </row>
    <row r="3010" spans="2:12" ht="18.95" customHeight="1" x14ac:dyDescent="0.25">
      <c r="B3010" s="75"/>
      <c r="C3010" s="75"/>
      <c r="D3010" s="75"/>
      <c r="E3010" s="57"/>
      <c r="F3010" s="57"/>
      <c r="G3010" s="57"/>
      <c r="H3010" s="57"/>
      <c r="I3010" s="57"/>
      <c r="J3010" s="57"/>
      <c r="K3010" s="57"/>
      <c r="L3010" s="57"/>
    </row>
    <row r="3011" spans="2:12" ht="18.95" customHeight="1" x14ac:dyDescent="0.25">
      <c r="B3011" s="75"/>
      <c r="C3011" s="75"/>
      <c r="D3011" s="75"/>
      <c r="E3011" s="57"/>
      <c r="F3011" s="57"/>
      <c r="G3011" s="57"/>
      <c r="H3011" s="57"/>
      <c r="I3011" s="57"/>
      <c r="J3011" s="57"/>
      <c r="K3011" s="57"/>
      <c r="L3011" s="57"/>
    </row>
    <row r="3012" spans="2:12" ht="18.95" customHeight="1" x14ac:dyDescent="0.25">
      <c r="B3012" s="75"/>
      <c r="C3012" s="75"/>
      <c r="D3012" s="75"/>
      <c r="E3012" s="57"/>
      <c r="F3012" s="57"/>
      <c r="G3012" s="57"/>
      <c r="H3012" s="57"/>
      <c r="I3012" s="57"/>
      <c r="J3012" s="57"/>
      <c r="K3012" s="57"/>
      <c r="L3012" s="57"/>
    </row>
    <row r="3013" spans="2:12" ht="18.95" customHeight="1" x14ac:dyDescent="0.25">
      <c r="B3013" s="75"/>
      <c r="C3013" s="75"/>
      <c r="D3013" s="75"/>
      <c r="E3013" s="57"/>
      <c r="F3013" s="57"/>
      <c r="G3013" s="57"/>
      <c r="H3013" s="57"/>
      <c r="I3013" s="57"/>
      <c r="J3013" s="57"/>
      <c r="K3013" s="57"/>
      <c r="L3013" s="57"/>
    </row>
    <row r="3014" spans="2:12" ht="18.95" customHeight="1" x14ac:dyDescent="0.25">
      <c r="B3014" s="75"/>
      <c r="C3014" s="75"/>
      <c r="D3014" s="75"/>
      <c r="E3014" s="57"/>
      <c r="F3014" s="57"/>
      <c r="G3014" s="57"/>
      <c r="H3014" s="57"/>
      <c r="I3014" s="57"/>
      <c r="J3014" s="57"/>
      <c r="K3014" s="57"/>
      <c r="L3014" s="57"/>
    </row>
    <row r="3015" spans="2:12" ht="18.95" customHeight="1" x14ac:dyDescent="0.25">
      <c r="B3015" s="75"/>
      <c r="C3015" s="75"/>
      <c r="D3015" s="75"/>
      <c r="E3015" s="57"/>
      <c r="F3015" s="57"/>
      <c r="G3015" s="57"/>
      <c r="H3015" s="57"/>
      <c r="I3015" s="57"/>
      <c r="J3015" s="57"/>
      <c r="K3015" s="57"/>
      <c r="L3015" s="57"/>
    </row>
    <row r="3016" spans="2:12" ht="18.95" customHeight="1" x14ac:dyDescent="0.25">
      <c r="B3016" s="75"/>
      <c r="C3016" s="75"/>
      <c r="D3016" s="75"/>
      <c r="E3016" s="57"/>
      <c r="F3016" s="57"/>
      <c r="G3016" s="57"/>
      <c r="H3016" s="57"/>
      <c r="I3016" s="57"/>
      <c r="J3016" s="57"/>
      <c r="K3016" s="57"/>
      <c r="L3016" s="57"/>
    </row>
    <row r="3017" spans="2:12" ht="18.95" customHeight="1" x14ac:dyDescent="0.25">
      <c r="B3017" s="75"/>
      <c r="C3017" s="75"/>
      <c r="D3017" s="75"/>
      <c r="E3017" s="57"/>
      <c r="F3017" s="57"/>
      <c r="G3017" s="57"/>
      <c r="H3017" s="57"/>
      <c r="I3017" s="57"/>
      <c r="J3017" s="57"/>
      <c r="K3017" s="57"/>
      <c r="L3017" s="57"/>
    </row>
    <row r="3018" spans="2:12" ht="18.95" customHeight="1" x14ac:dyDescent="0.25">
      <c r="B3018" s="75"/>
      <c r="C3018" s="75"/>
      <c r="D3018" s="75"/>
      <c r="E3018" s="57"/>
      <c r="F3018" s="57"/>
      <c r="G3018" s="57"/>
      <c r="H3018" s="57"/>
      <c r="I3018" s="57"/>
      <c r="J3018" s="57"/>
      <c r="K3018" s="57"/>
      <c r="L3018" s="57"/>
    </row>
    <row r="3019" spans="2:12" ht="18.95" customHeight="1" x14ac:dyDescent="0.25">
      <c r="B3019" s="75"/>
      <c r="C3019" s="75"/>
      <c r="D3019" s="75"/>
      <c r="E3019" s="57"/>
      <c r="F3019" s="57"/>
      <c r="G3019" s="57"/>
      <c r="H3019" s="57"/>
      <c r="I3019" s="57"/>
      <c r="J3019" s="57"/>
      <c r="K3019" s="57"/>
      <c r="L3019" s="57"/>
    </row>
    <row r="3020" spans="2:12" ht="18.95" customHeight="1" x14ac:dyDescent="0.25">
      <c r="B3020" s="75"/>
      <c r="C3020" s="75"/>
      <c r="D3020" s="75"/>
      <c r="E3020" s="57"/>
      <c r="F3020" s="57"/>
      <c r="G3020" s="57"/>
      <c r="H3020" s="57"/>
      <c r="I3020" s="57"/>
      <c r="J3020" s="57"/>
      <c r="K3020" s="57"/>
      <c r="L3020" s="57"/>
    </row>
    <row r="3021" spans="2:12" ht="18.95" customHeight="1" x14ac:dyDescent="0.25">
      <c r="B3021" s="75"/>
      <c r="C3021" s="75"/>
      <c r="D3021" s="75"/>
      <c r="E3021" s="57"/>
      <c r="F3021" s="57"/>
      <c r="G3021" s="57"/>
      <c r="H3021" s="57"/>
      <c r="I3021" s="57"/>
      <c r="J3021" s="57"/>
      <c r="K3021" s="57"/>
      <c r="L3021" s="57"/>
    </row>
    <row r="3022" spans="2:12" ht="18.95" customHeight="1" x14ac:dyDescent="0.25">
      <c r="B3022" s="75"/>
      <c r="C3022" s="75"/>
      <c r="D3022" s="75"/>
      <c r="E3022" s="57"/>
      <c r="F3022" s="57"/>
      <c r="G3022" s="57"/>
      <c r="H3022" s="57"/>
      <c r="I3022" s="57"/>
      <c r="J3022" s="57"/>
      <c r="K3022" s="57"/>
      <c r="L3022" s="57"/>
    </row>
    <row r="3023" spans="2:12" ht="18.95" customHeight="1" x14ac:dyDescent="0.25">
      <c r="B3023" s="75"/>
      <c r="C3023" s="75"/>
      <c r="D3023" s="75"/>
      <c r="E3023" s="57"/>
      <c r="F3023" s="57"/>
      <c r="G3023" s="57"/>
      <c r="H3023" s="57"/>
      <c r="I3023" s="57"/>
      <c r="J3023" s="57"/>
      <c r="K3023" s="57"/>
      <c r="L3023" s="57"/>
    </row>
    <row r="3024" spans="2:12" ht="18.95" customHeight="1" x14ac:dyDescent="0.25">
      <c r="B3024" s="75"/>
      <c r="C3024" s="75"/>
      <c r="D3024" s="75"/>
      <c r="E3024" s="57"/>
      <c r="F3024" s="57"/>
      <c r="G3024" s="57"/>
      <c r="H3024" s="57"/>
      <c r="I3024" s="57"/>
      <c r="J3024" s="57"/>
      <c r="K3024" s="57"/>
      <c r="L3024" s="57"/>
    </row>
    <row r="3025" spans="2:12" ht="18.95" customHeight="1" x14ac:dyDescent="0.25">
      <c r="B3025" s="75"/>
      <c r="C3025" s="75"/>
      <c r="D3025" s="75"/>
      <c r="E3025" s="57"/>
      <c r="F3025" s="57"/>
      <c r="G3025" s="57"/>
      <c r="H3025" s="57"/>
      <c r="I3025" s="57"/>
      <c r="J3025" s="57"/>
      <c r="K3025" s="57"/>
      <c r="L3025" s="57"/>
    </row>
    <row r="3026" spans="2:12" ht="18.95" customHeight="1" x14ac:dyDescent="0.25">
      <c r="B3026" s="75"/>
      <c r="C3026" s="75"/>
      <c r="D3026" s="75"/>
      <c r="E3026" s="57"/>
      <c r="F3026" s="57"/>
      <c r="G3026" s="57"/>
      <c r="H3026" s="57"/>
      <c r="I3026" s="57"/>
      <c r="J3026" s="57"/>
      <c r="K3026" s="57"/>
      <c r="L3026" s="57"/>
    </row>
    <row r="3027" spans="2:12" ht="18.95" customHeight="1" x14ac:dyDescent="0.25">
      <c r="B3027" s="75"/>
      <c r="C3027" s="75"/>
      <c r="D3027" s="75"/>
      <c r="E3027" s="57"/>
      <c r="F3027" s="57"/>
      <c r="G3027" s="57"/>
      <c r="H3027" s="57"/>
      <c r="I3027" s="57"/>
      <c r="J3027" s="57"/>
      <c r="K3027" s="57"/>
      <c r="L3027" s="57"/>
    </row>
    <row r="3028" spans="2:12" ht="18.95" customHeight="1" x14ac:dyDescent="0.25">
      <c r="B3028" s="75"/>
      <c r="C3028" s="75"/>
      <c r="D3028" s="75"/>
      <c r="E3028" s="57"/>
      <c r="F3028" s="57"/>
      <c r="G3028" s="57"/>
      <c r="H3028" s="57"/>
      <c r="I3028" s="57"/>
      <c r="J3028" s="57"/>
      <c r="K3028" s="57"/>
      <c r="L3028" s="57"/>
    </row>
    <row r="3029" spans="2:12" ht="18.95" customHeight="1" x14ac:dyDescent="0.25">
      <c r="B3029" s="75"/>
      <c r="C3029" s="75"/>
      <c r="D3029" s="75"/>
      <c r="E3029" s="57"/>
      <c r="F3029" s="57"/>
      <c r="G3029" s="57"/>
      <c r="H3029" s="57"/>
      <c r="I3029" s="57"/>
      <c r="J3029" s="57"/>
      <c r="K3029" s="57"/>
      <c r="L3029" s="57"/>
    </row>
    <row r="3030" spans="2:12" ht="18.95" customHeight="1" x14ac:dyDescent="0.25">
      <c r="B3030" s="75"/>
      <c r="C3030" s="75"/>
      <c r="D3030" s="75"/>
      <c r="E3030" s="57"/>
      <c r="F3030" s="57"/>
      <c r="G3030" s="57"/>
      <c r="H3030" s="57"/>
      <c r="I3030" s="57"/>
      <c r="J3030" s="57"/>
      <c r="K3030" s="57"/>
      <c r="L3030" s="57"/>
    </row>
    <row r="3031" spans="2:12" ht="18.95" customHeight="1" x14ac:dyDescent="0.25">
      <c r="B3031" s="75"/>
      <c r="C3031" s="75"/>
      <c r="D3031" s="75"/>
      <c r="E3031" s="57"/>
      <c r="F3031" s="57"/>
      <c r="G3031" s="57"/>
      <c r="H3031" s="57"/>
      <c r="I3031" s="57"/>
      <c r="J3031" s="57"/>
      <c r="K3031" s="57"/>
      <c r="L3031" s="57"/>
    </row>
    <row r="3032" spans="2:12" ht="18.95" customHeight="1" x14ac:dyDescent="0.25">
      <c r="B3032" s="75"/>
      <c r="C3032" s="75"/>
      <c r="D3032" s="75"/>
      <c r="E3032" s="57"/>
      <c r="F3032" s="57"/>
      <c r="G3032" s="57"/>
      <c r="H3032" s="57"/>
      <c r="I3032" s="57"/>
      <c r="J3032" s="57"/>
      <c r="K3032" s="57"/>
      <c r="L3032" s="57"/>
    </row>
    <row r="3033" spans="2:12" ht="18.95" customHeight="1" x14ac:dyDescent="0.25">
      <c r="B3033" s="75"/>
      <c r="C3033" s="75"/>
      <c r="D3033" s="75"/>
      <c r="E3033" s="57"/>
      <c r="F3033" s="57"/>
      <c r="G3033" s="57"/>
      <c r="H3033" s="57"/>
      <c r="I3033" s="57"/>
      <c r="J3033" s="57"/>
      <c r="K3033" s="57"/>
      <c r="L3033" s="57"/>
    </row>
    <row r="3034" spans="2:12" ht="18.95" customHeight="1" x14ac:dyDescent="0.25">
      <c r="B3034" s="75"/>
      <c r="C3034" s="75"/>
      <c r="D3034" s="75"/>
      <c r="E3034" s="57"/>
      <c r="F3034" s="57"/>
      <c r="G3034" s="57"/>
      <c r="H3034" s="57"/>
      <c r="I3034" s="57"/>
      <c r="J3034" s="57"/>
      <c r="K3034" s="57"/>
      <c r="L3034" s="57"/>
    </row>
    <row r="3035" spans="2:12" ht="18.95" customHeight="1" x14ac:dyDescent="0.25">
      <c r="B3035" s="75"/>
      <c r="C3035" s="75"/>
      <c r="D3035" s="75"/>
      <c r="E3035" s="57"/>
      <c r="F3035" s="57"/>
      <c r="G3035" s="57"/>
      <c r="H3035" s="57"/>
      <c r="I3035" s="57"/>
      <c r="J3035" s="57"/>
      <c r="K3035" s="57"/>
      <c r="L3035" s="57"/>
    </row>
    <row r="3036" spans="2:12" ht="18.95" customHeight="1" x14ac:dyDescent="0.25">
      <c r="B3036" s="75"/>
      <c r="C3036" s="75"/>
      <c r="D3036" s="75"/>
      <c r="E3036" s="57"/>
      <c r="F3036" s="57"/>
      <c r="G3036" s="57"/>
      <c r="H3036" s="57"/>
      <c r="I3036" s="57"/>
      <c r="J3036" s="57"/>
      <c r="K3036" s="57"/>
      <c r="L3036" s="57"/>
    </row>
    <row r="3037" spans="2:12" ht="18.95" customHeight="1" x14ac:dyDescent="0.25">
      <c r="B3037" s="75"/>
      <c r="C3037" s="75"/>
      <c r="D3037" s="75"/>
      <c r="E3037" s="57"/>
      <c r="F3037" s="57"/>
      <c r="G3037" s="57"/>
      <c r="H3037" s="57"/>
      <c r="I3037" s="57"/>
      <c r="J3037" s="57"/>
      <c r="K3037" s="57"/>
      <c r="L3037" s="57"/>
    </row>
    <row r="3038" spans="2:12" ht="18.95" customHeight="1" x14ac:dyDescent="0.25">
      <c r="B3038" s="75"/>
      <c r="C3038" s="75"/>
      <c r="D3038" s="75"/>
      <c r="E3038" s="57"/>
      <c r="F3038" s="57"/>
      <c r="G3038" s="57"/>
      <c r="H3038" s="57"/>
      <c r="I3038" s="57"/>
      <c r="J3038" s="57"/>
      <c r="K3038" s="57"/>
      <c r="L3038" s="57"/>
    </row>
    <row r="3039" spans="2:12" ht="18.95" customHeight="1" x14ac:dyDescent="0.25">
      <c r="B3039" s="75"/>
      <c r="C3039" s="75"/>
      <c r="D3039" s="75"/>
      <c r="E3039" s="57"/>
      <c r="F3039" s="57"/>
      <c r="G3039" s="57"/>
      <c r="H3039" s="57"/>
      <c r="I3039" s="57"/>
      <c r="J3039" s="57"/>
      <c r="K3039" s="57"/>
      <c r="L3039" s="57"/>
    </row>
    <row r="3040" spans="2:12" ht="18.95" customHeight="1" x14ac:dyDescent="0.25">
      <c r="B3040" s="75"/>
      <c r="C3040" s="75"/>
      <c r="D3040" s="75"/>
      <c r="E3040" s="57"/>
      <c r="F3040" s="57"/>
      <c r="G3040" s="57"/>
      <c r="H3040" s="57"/>
      <c r="I3040" s="57"/>
      <c r="J3040" s="57"/>
      <c r="K3040" s="57"/>
      <c r="L3040" s="57"/>
    </row>
    <row r="3041" spans="2:12" ht="18.95" customHeight="1" x14ac:dyDescent="0.25">
      <c r="B3041" s="75"/>
      <c r="C3041" s="75"/>
      <c r="D3041" s="75"/>
      <c r="E3041" s="57"/>
      <c r="F3041" s="57"/>
      <c r="G3041" s="57"/>
      <c r="H3041" s="57"/>
      <c r="I3041" s="57"/>
      <c r="J3041" s="57"/>
      <c r="K3041" s="57"/>
      <c r="L3041" s="57"/>
    </row>
    <row r="3042" spans="2:12" ht="18.95" customHeight="1" x14ac:dyDescent="0.25">
      <c r="B3042" s="75"/>
      <c r="C3042" s="75"/>
      <c r="D3042" s="75"/>
      <c r="E3042" s="57"/>
      <c r="F3042" s="57"/>
      <c r="G3042" s="57"/>
      <c r="H3042" s="57"/>
      <c r="I3042" s="57"/>
      <c r="J3042" s="57"/>
      <c r="K3042" s="57"/>
      <c r="L3042" s="57"/>
    </row>
    <row r="3043" spans="2:12" ht="18.95" customHeight="1" x14ac:dyDescent="0.25">
      <c r="B3043" s="75"/>
      <c r="C3043" s="75"/>
      <c r="D3043" s="75"/>
      <c r="E3043" s="57"/>
      <c r="F3043" s="57"/>
      <c r="G3043" s="57"/>
      <c r="H3043" s="57"/>
      <c r="I3043" s="57"/>
      <c r="J3043" s="57"/>
      <c r="K3043" s="57"/>
      <c r="L3043" s="57"/>
    </row>
    <row r="3044" spans="2:12" ht="18.95" customHeight="1" x14ac:dyDescent="0.25">
      <c r="B3044" s="75"/>
      <c r="C3044" s="75"/>
      <c r="D3044" s="75"/>
      <c r="E3044" s="57"/>
      <c r="F3044" s="57"/>
      <c r="G3044" s="57"/>
      <c r="H3044" s="57"/>
      <c r="I3044" s="57"/>
      <c r="J3044" s="57"/>
      <c r="K3044" s="57"/>
      <c r="L3044" s="57"/>
    </row>
    <row r="3045" spans="2:12" ht="18.95" customHeight="1" x14ac:dyDescent="0.25">
      <c r="B3045" s="75"/>
      <c r="C3045" s="75"/>
      <c r="D3045" s="75"/>
      <c r="E3045" s="57"/>
      <c r="F3045" s="57"/>
      <c r="G3045" s="57"/>
      <c r="H3045" s="57"/>
      <c r="I3045" s="57"/>
      <c r="J3045" s="57"/>
      <c r="K3045" s="57"/>
      <c r="L3045" s="57"/>
    </row>
    <row r="3046" spans="2:12" ht="18.95" customHeight="1" x14ac:dyDescent="0.25">
      <c r="B3046" s="75"/>
      <c r="C3046" s="75"/>
      <c r="D3046" s="75"/>
      <c r="E3046" s="57"/>
      <c r="F3046" s="57"/>
      <c r="G3046" s="57"/>
      <c r="H3046" s="57"/>
      <c r="I3046" s="57"/>
      <c r="J3046" s="57"/>
      <c r="K3046" s="57"/>
      <c r="L3046" s="57"/>
    </row>
    <row r="3047" spans="2:12" ht="18.95" customHeight="1" x14ac:dyDescent="0.25">
      <c r="B3047" s="75"/>
      <c r="C3047" s="75"/>
      <c r="D3047" s="75"/>
      <c r="E3047" s="57"/>
      <c r="F3047" s="57"/>
      <c r="G3047" s="57"/>
      <c r="H3047" s="57"/>
      <c r="I3047" s="57"/>
      <c r="J3047" s="57"/>
      <c r="K3047" s="57"/>
      <c r="L3047" s="57"/>
    </row>
    <row r="3048" spans="2:12" ht="18.95" customHeight="1" x14ac:dyDescent="0.25">
      <c r="B3048" s="75"/>
      <c r="C3048" s="75"/>
      <c r="D3048" s="75"/>
      <c r="E3048" s="57"/>
      <c r="F3048" s="57"/>
      <c r="G3048" s="57"/>
      <c r="H3048" s="57"/>
      <c r="I3048" s="57"/>
      <c r="J3048" s="57"/>
      <c r="K3048" s="57"/>
      <c r="L3048" s="57"/>
    </row>
    <row r="3049" spans="2:12" ht="18.95" customHeight="1" x14ac:dyDescent="0.25">
      <c r="B3049" s="75"/>
      <c r="C3049" s="75"/>
      <c r="D3049" s="75"/>
      <c r="E3049" s="57"/>
      <c r="F3049" s="57"/>
      <c r="G3049" s="57"/>
      <c r="H3049" s="57"/>
      <c r="I3049" s="57"/>
      <c r="J3049" s="57"/>
      <c r="K3049" s="57"/>
      <c r="L3049" s="57"/>
    </row>
    <row r="3050" spans="2:12" ht="18.95" customHeight="1" x14ac:dyDescent="0.25">
      <c r="B3050" s="75"/>
      <c r="C3050" s="75"/>
      <c r="D3050" s="75"/>
      <c r="E3050" s="57"/>
      <c r="F3050" s="57"/>
      <c r="G3050" s="57"/>
      <c r="H3050" s="57"/>
      <c r="I3050" s="57"/>
      <c r="J3050" s="57"/>
      <c r="K3050" s="57"/>
      <c r="L3050" s="57"/>
    </row>
    <row r="3051" spans="2:12" ht="18.95" customHeight="1" x14ac:dyDescent="0.25">
      <c r="B3051" s="75"/>
      <c r="C3051" s="75"/>
      <c r="D3051" s="75"/>
      <c r="E3051" s="57"/>
      <c r="F3051" s="57"/>
      <c r="G3051" s="57"/>
      <c r="H3051" s="57"/>
      <c r="I3051" s="57"/>
      <c r="J3051" s="57"/>
      <c r="K3051" s="57"/>
      <c r="L3051" s="57"/>
    </row>
    <row r="3052" spans="2:12" ht="18.95" customHeight="1" x14ac:dyDescent="0.25">
      <c r="B3052" s="75"/>
      <c r="C3052" s="75"/>
      <c r="D3052" s="75"/>
      <c r="E3052" s="57"/>
      <c r="F3052" s="57"/>
      <c r="G3052" s="57"/>
      <c r="H3052" s="57"/>
      <c r="I3052" s="57"/>
      <c r="J3052" s="57"/>
      <c r="K3052" s="57"/>
      <c r="L3052" s="57"/>
    </row>
    <row r="3053" spans="2:12" ht="18.95" customHeight="1" x14ac:dyDescent="0.25">
      <c r="B3053" s="75"/>
      <c r="C3053" s="75"/>
      <c r="D3053" s="75"/>
      <c r="E3053" s="57"/>
      <c r="F3053" s="57"/>
      <c r="G3053" s="57"/>
      <c r="H3053" s="57"/>
      <c r="I3053" s="57"/>
      <c r="J3053" s="57"/>
      <c r="K3053" s="57"/>
      <c r="L3053" s="57"/>
    </row>
    <row r="3054" spans="2:12" ht="18.95" customHeight="1" x14ac:dyDescent="0.25">
      <c r="B3054" s="75"/>
      <c r="C3054" s="75"/>
      <c r="D3054" s="75"/>
      <c r="E3054" s="57"/>
      <c r="F3054" s="57"/>
      <c r="G3054" s="57"/>
      <c r="H3054" s="57"/>
      <c r="I3054" s="57"/>
      <c r="J3054" s="57"/>
      <c r="K3054" s="57"/>
      <c r="L3054" s="57"/>
    </row>
    <row r="3055" spans="2:12" ht="18.95" customHeight="1" x14ac:dyDescent="0.25">
      <c r="B3055" s="75"/>
      <c r="C3055" s="75"/>
      <c r="D3055" s="75"/>
      <c r="E3055" s="57"/>
      <c r="F3055" s="57"/>
      <c r="G3055" s="57"/>
      <c r="H3055" s="57"/>
      <c r="I3055" s="57"/>
      <c r="J3055" s="57"/>
      <c r="K3055" s="57"/>
      <c r="L3055" s="57"/>
    </row>
    <row r="3056" spans="2:12" ht="18.95" customHeight="1" x14ac:dyDescent="0.25">
      <c r="B3056" s="75"/>
      <c r="C3056" s="75"/>
      <c r="D3056" s="75"/>
      <c r="E3056" s="57"/>
      <c r="F3056" s="57"/>
      <c r="G3056" s="57"/>
      <c r="H3056" s="57"/>
      <c r="I3056" s="57"/>
      <c r="J3056" s="57"/>
      <c r="K3056" s="57"/>
      <c r="L3056" s="57"/>
    </row>
    <row r="3057" spans="2:12" ht="18.95" customHeight="1" x14ac:dyDescent="0.25">
      <c r="B3057" s="75"/>
      <c r="C3057" s="75"/>
      <c r="D3057" s="75"/>
      <c r="E3057" s="57"/>
      <c r="F3057" s="57"/>
      <c r="G3057" s="57"/>
      <c r="H3057" s="57"/>
      <c r="I3057" s="57"/>
      <c r="J3057" s="57"/>
      <c r="K3057" s="57"/>
      <c r="L3057" s="57"/>
    </row>
    <row r="3058" spans="2:12" ht="18.95" customHeight="1" x14ac:dyDescent="0.25">
      <c r="B3058" s="75"/>
      <c r="C3058" s="75"/>
      <c r="D3058" s="75"/>
      <c r="E3058" s="57"/>
      <c r="F3058" s="57"/>
      <c r="G3058" s="57"/>
      <c r="H3058" s="57"/>
      <c r="I3058" s="57"/>
      <c r="J3058" s="57"/>
      <c r="K3058" s="57"/>
      <c r="L3058" s="57"/>
    </row>
    <row r="3059" spans="2:12" ht="18.95" customHeight="1" x14ac:dyDescent="0.25">
      <c r="B3059" s="75"/>
      <c r="C3059" s="75"/>
      <c r="D3059" s="75"/>
      <c r="E3059" s="57"/>
      <c r="F3059" s="57"/>
      <c r="G3059" s="57"/>
      <c r="H3059" s="57"/>
      <c r="I3059" s="57"/>
      <c r="J3059" s="57"/>
      <c r="K3059" s="57"/>
      <c r="L3059" s="57"/>
    </row>
    <row r="3060" spans="2:12" ht="18.95" customHeight="1" x14ac:dyDescent="0.25">
      <c r="B3060" s="75"/>
      <c r="C3060" s="75"/>
      <c r="D3060" s="75"/>
      <c r="E3060" s="57"/>
      <c r="F3060" s="57"/>
      <c r="G3060" s="57"/>
      <c r="H3060" s="57"/>
      <c r="I3060" s="57"/>
      <c r="J3060" s="57"/>
      <c r="K3060" s="57"/>
      <c r="L3060" s="57"/>
    </row>
    <row r="3061" spans="2:12" ht="18.95" customHeight="1" x14ac:dyDescent="0.25">
      <c r="B3061" s="75"/>
      <c r="C3061" s="75"/>
      <c r="D3061" s="75"/>
      <c r="E3061" s="57"/>
      <c r="F3061" s="57"/>
      <c r="G3061" s="57"/>
      <c r="H3061" s="57"/>
      <c r="I3061" s="57"/>
      <c r="J3061" s="57"/>
      <c r="K3061" s="57"/>
      <c r="L3061" s="57"/>
    </row>
    <row r="3062" spans="2:12" ht="18.95" customHeight="1" x14ac:dyDescent="0.25">
      <c r="B3062" s="75"/>
      <c r="C3062" s="75"/>
      <c r="D3062" s="75"/>
      <c r="E3062" s="57"/>
      <c r="F3062" s="57"/>
      <c r="G3062" s="57"/>
      <c r="H3062" s="57"/>
      <c r="I3062" s="57"/>
      <c r="J3062" s="57"/>
      <c r="K3062" s="57"/>
      <c r="L3062" s="57"/>
    </row>
    <row r="3063" spans="2:12" ht="18.95" customHeight="1" x14ac:dyDescent="0.25">
      <c r="B3063" s="75"/>
      <c r="C3063" s="75"/>
      <c r="D3063" s="75"/>
      <c r="E3063" s="57"/>
      <c r="F3063" s="57"/>
      <c r="G3063" s="57"/>
      <c r="H3063" s="57"/>
      <c r="I3063" s="57"/>
      <c r="J3063" s="57"/>
      <c r="K3063" s="57"/>
      <c r="L3063" s="57"/>
    </row>
    <row r="3064" spans="2:12" ht="18.95" customHeight="1" x14ac:dyDescent="0.25">
      <c r="B3064" s="75"/>
      <c r="C3064" s="75"/>
      <c r="D3064" s="75"/>
      <c r="E3064" s="57"/>
      <c r="F3064" s="57"/>
      <c r="G3064" s="57"/>
      <c r="H3064" s="57"/>
      <c r="I3064" s="57"/>
      <c r="J3064" s="57"/>
      <c r="K3064" s="57"/>
      <c r="L3064" s="57"/>
    </row>
    <row r="3065" spans="2:12" ht="18.95" customHeight="1" x14ac:dyDescent="0.25">
      <c r="B3065" s="75"/>
      <c r="C3065" s="75"/>
      <c r="D3065" s="75"/>
      <c r="E3065" s="57"/>
      <c r="F3065" s="57"/>
      <c r="G3065" s="57"/>
      <c r="H3065" s="57"/>
      <c r="I3065" s="57"/>
      <c r="J3065" s="57"/>
      <c r="K3065" s="57"/>
      <c r="L3065" s="57"/>
    </row>
    <row r="3066" spans="2:12" ht="18.95" customHeight="1" x14ac:dyDescent="0.25">
      <c r="B3066" s="75"/>
      <c r="C3066" s="75"/>
      <c r="D3066" s="75"/>
      <c r="E3066" s="57"/>
      <c r="F3066" s="57"/>
      <c r="G3066" s="57"/>
      <c r="H3066" s="57"/>
      <c r="I3066" s="57"/>
      <c r="J3066" s="57"/>
      <c r="K3066" s="57"/>
      <c r="L3066" s="57"/>
    </row>
    <row r="3067" spans="2:12" ht="18.95" customHeight="1" x14ac:dyDescent="0.25">
      <c r="B3067" s="75"/>
      <c r="C3067" s="75"/>
      <c r="D3067" s="75"/>
      <c r="E3067" s="57"/>
      <c r="F3067" s="57"/>
      <c r="G3067" s="57"/>
      <c r="H3067" s="57"/>
      <c r="I3067" s="57"/>
      <c r="J3067" s="57"/>
      <c r="K3067" s="57"/>
      <c r="L3067" s="57"/>
    </row>
    <row r="3068" spans="2:12" ht="18.95" customHeight="1" x14ac:dyDescent="0.25">
      <c r="B3068" s="75"/>
      <c r="C3068" s="75"/>
      <c r="D3068" s="75"/>
      <c r="E3068" s="57"/>
      <c r="F3068" s="57"/>
      <c r="G3068" s="57"/>
      <c r="H3068" s="57"/>
      <c r="I3068" s="57"/>
      <c r="J3068" s="57"/>
      <c r="K3068" s="57"/>
      <c r="L3068" s="57"/>
    </row>
    <row r="3069" spans="2:12" ht="18.95" customHeight="1" x14ac:dyDescent="0.25">
      <c r="B3069" s="75"/>
      <c r="C3069" s="75"/>
      <c r="D3069" s="75"/>
      <c r="E3069" s="57"/>
      <c r="F3069" s="57"/>
      <c r="G3069" s="57"/>
      <c r="H3069" s="57"/>
      <c r="I3069" s="57"/>
      <c r="J3069" s="57"/>
      <c r="K3069" s="57"/>
      <c r="L3069" s="57"/>
    </row>
    <row r="3070" spans="2:12" ht="18.95" customHeight="1" x14ac:dyDescent="0.25">
      <c r="B3070" s="75"/>
      <c r="C3070" s="75"/>
      <c r="D3070" s="75"/>
      <c r="E3070" s="57"/>
      <c r="F3070" s="57"/>
      <c r="G3070" s="57"/>
      <c r="H3070" s="57"/>
      <c r="I3070" s="57"/>
      <c r="J3070" s="57"/>
      <c r="K3070" s="57"/>
      <c r="L3070" s="57"/>
    </row>
    <row r="3071" spans="2:12" ht="18.95" customHeight="1" x14ac:dyDescent="0.25">
      <c r="B3071" s="75"/>
      <c r="C3071" s="75"/>
      <c r="D3071" s="75"/>
      <c r="E3071" s="57"/>
      <c r="F3071" s="57"/>
      <c r="G3071" s="57"/>
      <c r="H3071" s="57"/>
      <c r="I3071" s="57"/>
      <c r="J3071" s="57"/>
      <c r="K3071" s="57"/>
      <c r="L3071" s="57"/>
    </row>
    <row r="3072" spans="2:12" ht="18.95" customHeight="1" x14ac:dyDescent="0.25">
      <c r="B3072" s="75"/>
      <c r="C3072" s="75"/>
      <c r="D3072" s="75"/>
      <c r="E3072" s="57"/>
      <c r="F3072" s="57"/>
      <c r="G3072" s="57"/>
      <c r="H3072" s="57"/>
      <c r="I3072" s="57"/>
      <c r="J3072" s="57"/>
      <c r="K3072" s="57"/>
      <c r="L3072" s="57"/>
    </row>
    <row r="3073" spans="2:12" ht="18.95" customHeight="1" x14ac:dyDescent="0.25">
      <c r="B3073" s="75"/>
      <c r="C3073" s="75"/>
      <c r="D3073" s="75"/>
      <c r="E3073" s="57"/>
      <c r="F3073" s="57"/>
      <c r="G3073" s="57"/>
      <c r="H3073" s="57"/>
      <c r="I3073" s="57"/>
      <c r="J3073" s="57"/>
      <c r="K3073" s="57"/>
      <c r="L3073" s="57"/>
    </row>
    <row r="3074" spans="2:12" ht="18.95" customHeight="1" x14ac:dyDescent="0.25">
      <c r="B3074" s="75"/>
      <c r="C3074" s="75"/>
      <c r="D3074" s="75"/>
      <c r="E3074" s="57"/>
      <c r="F3074" s="57"/>
      <c r="G3074" s="57"/>
      <c r="H3074" s="57"/>
      <c r="I3074" s="57"/>
      <c r="J3074" s="57"/>
      <c r="K3074" s="57"/>
      <c r="L3074" s="57"/>
    </row>
    <row r="3075" spans="2:12" ht="18.95" customHeight="1" x14ac:dyDescent="0.25">
      <c r="B3075" s="75"/>
      <c r="C3075" s="75"/>
      <c r="D3075" s="75"/>
      <c r="E3075" s="57"/>
      <c r="F3075" s="57"/>
      <c r="G3075" s="57"/>
      <c r="H3075" s="57"/>
      <c r="I3075" s="57"/>
      <c r="J3075" s="57"/>
      <c r="K3075" s="57"/>
      <c r="L3075" s="57"/>
    </row>
    <row r="3076" spans="2:12" ht="18.95" customHeight="1" x14ac:dyDescent="0.25">
      <c r="B3076" s="75"/>
      <c r="C3076" s="75"/>
      <c r="D3076" s="75"/>
      <c r="E3076" s="57"/>
      <c r="F3076" s="57"/>
      <c r="G3076" s="57"/>
      <c r="H3076" s="57"/>
      <c r="I3076" s="57"/>
      <c r="J3076" s="57"/>
      <c r="K3076" s="57"/>
      <c r="L3076" s="57"/>
    </row>
    <row r="3077" spans="2:12" ht="18.95" customHeight="1" x14ac:dyDescent="0.25">
      <c r="B3077" s="75"/>
      <c r="C3077" s="75"/>
      <c r="D3077" s="75"/>
      <c r="E3077" s="57"/>
      <c r="F3077" s="57"/>
      <c r="G3077" s="57"/>
      <c r="H3077" s="57"/>
      <c r="I3077" s="57"/>
      <c r="J3077" s="57"/>
      <c r="K3077" s="57"/>
      <c r="L3077" s="57"/>
    </row>
    <row r="3078" spans="2:12" ht="18.95" customHeight="1" x14ac:dyDescent="0.25">
      <c r="B3078" s="75"/>
      <c r="C3078" s="75"/>
      <c r="D3078" s="75"/>
      <c r="E3078" s="57"/>
      <c r="F3078" s="57"/>
      <c r="G3078" s="57"/>
      <c r="H3078" s="57"/>
      <c r="I3078" s="57"/>
      <c r="J3078" s="57"/>
      <c r="K3078" s="57"/>
      <c r="L3078" s="57"/>
    </row>
    <row r="3079" spans="2:12" ht="18.95" customHeight="1" x14ac:dyDescent="0.25">
      <c r="B3079" s="75"/>
      <c r="C3079" s="75"/>
      <c r="D3079" s="75"/>
      <c r="E3079" s="57"/>
      <c r="F3079" s="57"/>
      <c r="G3079" s="57"/>
      <c r="H3079" s="57"/>
      <c r="I3079" s="57"/>
      <c r="J3079" s="57"/>
      <c r="K3079" s="57"/>
      <c r="L3079" s="57"/>
    </row>
    <row r="3080" spans="2:12" ht="18.95" customHeight="1" x14ac:dyDescent="0.25">
      <c r="B3080" s="75"/>
      <c r="C3080" s="75"/>
      <c r="D3080" s="75"/>
      <c r="E3080" s="57"/>
      <c r="F3080" s="57"/>
      <c r="G3080" s="57"/>
      <c r="H3080" s="57"/>
      <c r="I3080" s="57"/>
      <c r="J3080" s="57"/>
      <c r="K3080" s="57"/>
      <c r="L3080" s="57"/>
    </row>
    <row r="3081" spans="2:12" ht="18.95" customHeight="1" x14ac:dyDescent="0.25">
      <c r="B3081" s="75"/>
      <c r="C3081" s="75"/>
      <c r="D3081" s="75"/>
      <c r="E3081" s="57"/>
      <c r="F3081" s="57"/>
      <c r="G3081" s="57"/>
      <c r="H3081" s="57"/>
      <c r="I3081" s="57"/>
      <c r="J3081" s="57"/>
      <c r="K3081" s="57"/>
      <c r="L3081" s="57"/>
    </row>
    <row r="3082" spans="2:12" ht="18.95" customHeight="1" x14ac:dyDescent="0.25">
      <c r="B3082" s="75"/>
      <c r="C3082" s="75"/>
      <c r="D3082" s="75"/>
      <c r="E3082" s="57"/>
      <c r="F3082" s="57"/>
      <c r="G3082" s="57"/>
      <c r="H3082" s="57"/>
      <c r="I3082" s="57"/>
      <c r="J3082" s="57"/>
      <c r="K3082" s="57"/>
      <c r="L3082" s="57"/>
    </row>
    <row r="3083" spans="2:12" ht="18.95" customHeight="1" x14ac:dyDescent="0.25">
      <c r="B3083" s="75"/>
      <c r="C3083" s="75"/>
      <c r="D3083" s="75"/>
      <c r="E3083" s="57"/>
      <c r="F3083" s="57"/>
      <c r="G3083" s="57"/>
      <c r="H3083" s="57"/>
      <c r="I3083" s="57"/>
      <c r="J3083" s="57"/>
      <c r="K3083" s="57"/>
      <c r="L3083" s="57"/>
    </row>
    <row r="3084" spans="2:12" ht="18.95" customHeight="1" x14ac:dyDescent="0.25">
      <c r="B3084" s="75"/>
      <c r="C3084" s="75"/>
      <c r="D3084" s="75"/>
      <c r="E3084" s="57"/>
      <c r="F3084" s="57"/>
      <c r="G3084" s="57"/>
      <c r="H3084" s="57"/>
      <c r="I3084" s="57"/>
      <c r="J3084" s="57"/>
      <c r="K3084" s="57"/>
      <c r="L3084" s="57"/>
    </row>
    <row r="3085" spans="2:12" ht="18.95" customHeight="1" x14ac:dyDescent="0.25">
      <c r="B3085" s="75"/>
      <c r="C3085" s="75"/>
      <c r="D3085" s="75"/>
      <c r="E3085" s="57"/>
      <c r="F3085" s="57"/>
      <c r="G3085" s="57"/>
      <c r="H3085" s="57"/>
      <c r="I3085" s="57"/>
      <c r="J3085" s="57"/>
      <c r="K3085" s="57"/>
      <c r="L3085" s="57"/>
    </row>
    <row r="3086" spans="2:12" ht="18.95" customHeight="1" x14ac:dyDescent="0.25">
      <c r="B3086" s="75"/>
      <c r="C3086" s="75"/>
      <c r="D3086" s="75"/>
      <c r="E3086" s="57"/>
      <c r="F3086" s="57"/>
      <c r="G3086" s="57"/>
      <c r="H3086" s="57"/>
      <c r="I3086" s="57"/>
      <c r="J3086" s="57"/>
      <c r="K3086" s="57"/>
      <c r="L3086" s="57"/>
    </row>
    <row r="3087" spans="2:12" ht="18.95" customHeight="1" x14ac:dyDescent="0.25">
      <c r="B3087" s="75"/>
      <c r="C3087" s="75"/>
      <c r="D3087" s="75"/>
      <c r="E3087" s="57"/>
      <c r="F3087" s="57"/>
      <c r="G3087" s="57"/>
      <c r="H3087" s="57"/>
      <c r="I3087" s="57"/>
      <c r="J3087" s="57"/>
      <c r="K3087" s="57"/>
      <c r="L3087" s="57"/>
    </row>
    <row r="3088" spans="2:12" ht="18.95" customHeight="1" x14ac:dyDescent="0.25">
      <c r="B3088" s="75"/>
      <c r="C3088" s="75"/>
      <c r="D3088" s="75"/>
      <c r="E3088" s="57"/>
      <c r="F3088" s="57"/>
      <c r="G3088" s="57"/>
      <c r="H3088" s="57"/>
      <c r="I3088" s="57"/>
      <c r="J3088" s="57"/>
      <c r="K3088" s="57"/>
      <c r="L3088" s="57"/>
    </row>
    <row r="3089" spans="2:12" ht="18.95" customHeight="1" x14ac:dyDescent="0.25">
      <c r="B3089" s="75"/>
      <c r="C3089" s="75"/>
      <c r="D3089" s="75"/>
      <c r="E3089" s="57"/>
      <c r="F3089" s="57"/>
      <c r="G3089" s="57"/>
      <c r="H3089" s="57"/>
      <c r="I3089" s="57"/>
      <c r="J3089" s="57"/>
      <c r="K3089" s="57"/>
      <c r="L3089" s="57"/>
    </row>
    <row r="3090" spans="2:12" ht="18.95" customHeight="1" x14ac:dyDescent="0.25">
      <c r="B3090" s="75"/>
      <c r="C3090" s="75"/>
      <c r="D3090" s="75"/>
      <c r="E3090" s="57"/>
      <c r="F3090" s="57"/>
      <c r="G3090" s="57"/>
      <c r="H3090" s="57"/>
      <c r="I3090" s="57"/>
      <c r="J3090" s="57"/>
      <c r="K3090" s="57"/>
      <c r="L3090" s="57"/>
    </row>
    <row r="3091" spans="2:12" ht="18.95" customHeight="1" x14ac:dyDescent="0.25">
      <c r="B3091" s="75"/>
      <c r="C3091" s="75"/>
      <c r="D3091" s="75"/>
      <c r="E3091" s="57"/>
      <c r="F3091" s="57"/>
      <c r="G3091" s="57"/>
      <c r="H3091" s="57"/>
      <c r="I3091" s="57"/>
      <c r="J3091" s="57"/>
      <c r="K3091" s="57"/>
      <c r="L3091" s="57"/>
    </row>
    <row r="3092" spans="2:12" ht="18.95" customHeight="1" x14ac:dyDescent="0.25">
      <c r="B3092" s="75"/>
      <c r="C3092" s="75"/>
      <c r="D3092" s="75"/>
      <c r="E3092" s="57"/>
      <c r="F3092" s="57"/>
      <c r="G3092" s="57"/>
      <c r="H3092" s="57"/>
      <c r="I3092" s="57"/>
      <c r="J3092" s="57"/>
      <c r="K3092" s="57"/>
      <c r="L3092" s="57"/>
    </row>
    <row r="3093" spans="2:12" ht="18.95" customHeight="1" x14ac:dyDescent="0.25">
      <c r="B3093" s="75"/>
      <c r="C3093" s="75"/>
      <c r="D3093" s="75"/>
      <c r="E3093" s="57"/>
      <c r="F3093" s="57"/>
      <c r="G3093" s="57"/>
      <c r="H3093" s="57"/>
      <c r="I3093" s="57"/>
      <c r="J3093" s="57"/>
      <c r="K3093" s="57"/>
      <c r="L3093" s="57"/>
    </row>
    <row r="3094" spans="2:12" ht="18.95" customHeight="1" x14ac:dyDescent="0.25">
      <c r="B3094" s="75"/>
      <c r="C3094" s="75"/>
      <c r="D3094" s="75"/>
      <c r="E3094" s="57"/>
      <c r="F3094" s="57"/>
      <c r="G3094" s="57"/>
      <c r="H3094" s="57"/>
      <c r="I3094" s="57"/>
      <c r="J3094" s="57"/>
      <c r="K3094" s="57"/>
      <c r="L3094" s="57"/>
    </row>
    <row r="3095" spans="2:12" ht="18.95" customHeight="1" x14ac:dyDescent="0.25">
      <c r="B3095" s="75"/>
      <c r="C3095" s="75"/>
      <c r="D3095" s="75"/>
      <c r="E3095" s="57"/>
      <c r="F3095" s="57"/>
      <c r="G3095" s="57"/>
      <c r="H3095" s="57"/>
      <c r="I3095" s="57"/>
      <c r="J3095" s="57"/>
      <c r="K3095" s="57"/>
      <c r="L3095" s="57"/>
    </row>
    <row r="3096" spans="2:12" ht="18.95" customHeight="1" x14ac:dyDescent="0.25">
      <c r="B3096" s="75"/>
      <c r="C3096" s="75"/>
      <c r="D3096" s="75"/>
      <c r="E3096" s="57"/>
      <c r="F3096" s="57"/>
      <c r="G3096" s="57"/>
      <c r="H3096" s="57"/>
      <c r="I3096" s="57"/>
      <c r="J3096" s="57"/>
      <c r="K3096" s="57"/>
      <c r="L3096" s="57"/>
    </row>
    <row r="3097" spans="2:12" ht="18.95" customHeight="1" x14ac:dyDescent="0.25">
      <c r="B3097" s="75"/>
      <c r="C3097" s="75"/>
      <c r="D3097" s="75"/>
      <c r="E3097" s="57"/>
      <c r="F3097" s="57"/>
      <c r="G3097" s="57"/>
      <c r="H3097" s="57"/>
      <c r="I3097" s="57"/>
      <c r="J3097" s="57"/>
      <c r="K3097" s="57"/>
      <c r="L3097" s="57"/>
    </row>
    <row r="3098" spans="2:12" ht="18.95" customHeight="1" x14ac:dyDescent="0.25">
      <c r="B3098" s="75"/>
      <c r="C3098" s="75"/>
      <c r="D3098" s="75"/>
      <c r="E3098" s="57"/>
      <c r="F3098" s="57"/>
      <c r="G3098" s="57"/>
      <c r="H3098" s="57"/>
      <c r="I3098" s="57"/>
      <c r="J3098" s="57"/>
      <c r="K3098" s="57"/>
      <c r="L3098" s="57"/>
    </row>
    <row r="3099" spans="2:12" ht="18.95" customHeight="1" x14ac:dyDescent="0.25">
      <c r="B3099" s="75"/>
      <c r="C3099" s="75"/>
      <c r="D3099" s="75"/>
      <c r="E3099" s="57"/>
      <c r="F3099" s="57"/>
      <c r="G3099" s="57"/>
      <c r="H3099" s="57"/>
      <c r="I3099" s="57"/>
      <c r="J3099" s="57"/>
      <c r="K3099" s="57"/>
      <c r="L3099" s="57"/>
    </row>
    <row r="3100" spans="2:12" ht="18.95" customHeight="1" x14ac:dyDescent="0.25">
      <c r="B3100" s="75"/>
      <c r="C3100" s="75"/>
      <c r="D3100" s="75"/>
      <c r="E3100" s="57"/>
      <c r="F3100" s="57"/>
      <c r="G3100" s="57"/>
      <c r="H3100" s="57"/>
      <c r="I3100" s="57"/>
      <c r="J3100" s="57"/>
      <c r="K3100" s="57"/>
      <c r="L3100" s="57"/>
    </row>
    <row r="3101" spans="2:12" ht="18.95" customHeight="1" x14ac:dyDescent="0.25">
      <c r="B3101" s="75"/>
      <c r="C3101" s="75"/>
      <c r="D3101" s="75"/>
      <c r="E3101" s="57"/>
      <c r="F3101" s="57"/>
      <c r="G3101" s="57"/>
      <c r="H3101" s="57"/>
      <c r="I3101" s="57"/>
      <c r="J3101" s="57"/>
      <c r="K3101" s="57"/>
      <c r="L3101" s="57"/>
    </row>
    <row r="3102" spans="2:12" ht="18.95" customHeight="1" x14ac:dyDescent="0.25">
      <c r="B3102" s="75"/>
      <c r="C3102" s="75"/>
      <c r="D3102" s="75"/>
      <c r="E3102" s="57"/>
      <c r="F3102" s="57"/>
      <c r="G3102" s="57"/>
      <c r="H3102" s="57"/>
      <c r="I3102" s="57"/>
      <c r="J3102" s="57"/>
      <c r="K3102" s="57"/>
      <c r="L3102" s="57"/>
    </row>
    <row r="3103" spans="2:12" ht="18.95" customHeight="1" x14ac:dyDescent="0.25">
      <c r="B3103" s="75"/>
      <c r="C3103" s="75"/>
      <c r="D3103" s="75"/>
      <c r="E3103" s="57"/>
      <c r="F3103" s="57"/>
      <c r="G3103" s="57"/>
      <c r="H3103" s="57"/>
      <c r="I3103" s="57"/>
      <c r="J3103" s="57"/>
      <c r="K3103" s="57"/>
      <c r="L3103" s="57"/>
    </row>
    <row r="3104" spans="2:12" ht="18.95" customHeight="1" x14ac:dyDescent="0.25">
      <c r="B3104" s="75"/>
      <c r="C3104" s="75"/>
      <c r="D3104" s="75"/>
      <c r="E3104" s="57"/>
      <c r="F3104" s="57"/>
      <c r="G3104" s="57"/>
      <c r="H3104" s="57"/>
      <c r="I3104" s="57"/>
      <c r="J3104" s="57"/>
      <c r="K3104" s="57"/>
      <c r="L3104" s="57"/>
    </row>
    <row r="3105" spans="2:12" ht="18.95" customHeight="1" x14ac:dyDescent="0.25">
      <c r="B3105" s="75"/>
      <c r="C3105" s="75"/>
      <c r="D3105" s="75"/>
      <c r="E3105" s="57"/>
      <c r="F3105" s="57"/>
      <c r="G3105" s="57"/>
      <c r="H3105" s="57"/>
      <c r="I3105" s="57"/>
      <c r="J3105" s="57"/>
      <c r="K3105" s="57"/>
      <c r="L3105" s="57"/>
    </row>
    <row r="3106" spans="2:12" ht="18.95" customHeight="1" x14ac:dyDescent="0.25">
      <c r="B3106" s="75"/>
      <c r="C3106" s="75"/>
      <c r="D3106" s="75"/>
      <c r="E3106" s="57"/>
      <c r="F3106" s="57"/>
      <c r="G3106" s="57"/>
      <c r="H3106" s="57"/>
      <c r="I3106" s="57"/>
      <c r="J3106" s="57"/>
      <c r="K3106" s="57"/>
      <c r="L3106" s="57"/>
    </row>
    <row r="3107" spans="2:12" ht="18.95" customHeight="1" x14ac:dyDescent="0.25">
      <c r="B3107" s="75"/>
      <c r="C3107" s="75"/>
      <c r="D3107" s="75"/>
      <c r="E3107" s="57"/>
      <c r="F3107" s="57"/>
      <c r="G3107" s="57"/>
      <c r="H3107" s="57"/>
      <c r="I3107" s="57"/>
      <c r="J3107" s="57"/>
      <c r="K3107" s="57"/>
      <c r="L3107" s="57"/>
    </row>
    <row r="3108" spans="2:12" ht="18.95" customHeight="1" x14ac:dyDescent="0.25">
      <c r="B3108" s="75"/>
      <c r="C3108" s="75"/>
      <c r="D3108" s="75"/>
      <c r="E3108" s="57"/>
      <c r="F3108" s="57"/>
      <c r="G3108" s="57"/>
      <c r="H3108" s="57"/>
      <c r="I3108" s="57"/>
      <c r="J3108" s="57"/>
      <c r="K3108" s="57"/>
      <c r="L3108" s="57"/>
    </row>
    <row r="3109" spans="2:12" ht="18.95" customHeight="1" x14ac:dyDescent="0.25">
      <c r="B3109" s="75"/>
      <c r="C3109" s="75"/>
      <c r="D3109" s="75"/>
      <c r="E3109" s="57"/>
      <c r="F3109" s="57"/>
      <c r="G3109" s="57"/>
      <c r="H3109" s="57"/>
      <c r="I3109" s="57"/>
      <c r="J3109" s="57"/>
      <c r="K3109" s="57"/>
      <c r="L3109" s="57"/>
    </row>
    <row r="3110" spans="2:12" ht="18.95" customHeight="1" x14ac:dyDescent="0.25">
      <c r="B3110" s="75"/>
      <c r="C3110" s="75"/>
      <c r="D3110" s="75"/>
      <c r="E3110" s="57"/>
      <c r="F3110" s="57"/>
      <c r="G3110" s="57"/>
      <c r="H3110" s="57"/>
      <c r="I3110" s="57"/>
      <c r="J3110" s="57"/>
      <c r="K3110" s="57"/>
      <c r="L3110" s="57"/>
    </row>
    <row r="3111" spans="2:12" ht="18.95" customHeight="1" x14ac:dyDescent="0.25">
      <c r="B3111" s="75"/>
      <c r="C3111" s="75"/>
      <c r="D3111" s="75"/>
      <c r="E3111" s="57"/>
      <c r="F3111" s="57"/>
      <c r="G3111" s="57"/>
      <c r="H3111" s="57"/>
      <c r="I3111" s="57"/>
      <c r="J3111" s="57"/>
      <c r="K3111" s="57"/>
      <c r="L3111" s="57"/>
    </row>
    <row r="3112" spans="2:12" ht="18.95" customHeight="1" x14ac:dyDescent="0.25">
      <c r="B3112" s="75"/>
      <c r="C3112" s="75"/>
      <c r="D3112" s="75"/>
      <c r="E3112" s="57"/>
      <c r="F3112" s="57"/>
      <c r="G3112" s="57"/>
      <c r="H3112" s="57"/>
      <c r="I3112" s="57"/>
      <c r="J3112" s="57"/>
      <c r="K3112" s="57"/>
      <c r="L3112" s="57"/>
    </row>
    <row r="3113" spans="2:12" ht="18.95" customHeight="1" x14ac:dyDescent="0.25">
      <c r="B3113" s="75"/>
      <c r="C3113" s="75"/>
      <c r="D3113" s="75"/>
      <c r="E3113" s="57"/>
      <c r="F3113" s="57"/>
      <c r="G3113" s="57"/>
      <c r="H3113" s="57"/>
      <c r="I3113" s="57"/>
      <c r="J3113" s="57"/>
      <c r="K3113" s="57"/>
      <c r="L3113" s="57"/>
    </row>
    <row r="3114" spans="2:12" ht="18.95" customHeight="1" x14ac:dyDescent="0.25">
      <c r="B3114" s="75"/>
      <c r="C3114" s="75"/>
      <c r="D3114" s="75"/>
      <c r="E3114" s="57"/>
      <c r="F3114" s="57"/>
      <c r="G3114" s="57"/>
      <c r="H3114" s="57"/>
      <c r="I3114" s="57"/>
      <c r="J3114" s="57"/>
      <c r="K3114" s="57"/>
      <c r="L3114" s="57"/>
    </row>
    <row r="3115" spans="2:12" ht="18.95" customHeight="1" x14ac:dyDescent="0.25">
      <c r="B3115" s="75"/>
      <c r="C3115" s="75"/>
      <c r="D3115" s="75"/>
      <c r="E3115" s="57"/>
      <c r="F3115" s="57"/>
      <c r="G3115" s="57"/>
      <c r="H3115" s="57"/>
      <c r="I3115" s="57"/>
      <c r="J3115" s="57"/>
      <c r="K3115" s="57"/>
      <c r="L3115" s="57"/>
    </row>
    <row r="3116" spans="2:12" ht="18.95" customHeight="1" x14ac:dyDescent="0.25">
      <c r="B3116" s="75"/>
      <c r="C3116" s="75"/>
      <c r="D3116" s="75"/>
      <c r="E3116" s="57"/>
      <c r="F3116" s="57"/>
      <c r="G3116" s="57"/>
      <c r="H3116" s="57"/>
      <c r="I3116" s="57"/>
      <c r="J3116" s="57"/>
      <c r="K3116" s="57"/>
      <c r="L3116" s="57"/>
    </row>
    <row r="3117" spans="2:12" ht="18.95" customHeight="1" x14ac:dyDescent="0.25">
      <c r="B3117" s="75"/>
      <c r="C3117" s="75"/>
      <c r="D3117" s="75"/>
      <c r="E3117" s="57"/>
      <c r="F3117" s="57"/>
      <c r="G3117" s="57"/>
      <c r="H3117" s="57"/>
      <c r="I3117" s="57"/>
      <c r="J3117" s="57"/>
      <c r="K3117" s="57"/>
      <c r="L3117" s="57"/>
    </row>
    <row r="3118" spans="2:12" ht="18.95" customHeight="1" x14ac:dyDescent="0.25">
      <c r="B3118" s="75"/>
      <c r="C3118" s="75"/>
      <c r="D3118" s="75"/>
      <c r="E3118" s="57"/>
      <c r="F3118" s="57"/>
      <c r="G3118" s="57"/>
      <c r="H3118" s="57"/>
      <c r="I3118" s="57"/>
      <c r="J3118" s="57"/>
      <c r="K3118" s="57"/>
      <c r="L3118" s="57"/>
    </row>
    <row r="3119" spans="2:12" ht="18.95" customHeight="1" x14ac:dyDescent="0.25">
      <c r="B3119" s="75"/>
      <c r="C3119" s="75"/>
      <c r="D3119" s="75"/>
      <c r="E3119" s="57"/>
      <c r="F3119" s="57"/>
      <c r="G3119" s="57"/>
      <c r="H3119" s="57"/>
      <c r="I3119" s="57"/>
      <c r="J3119" s="57"/>
      <c r="K3119" s="57"/>
      <c r="L3119" s="57"/>
    </row>
    <row r="3120" spans="2:12" ht="18.95" customHeight="1" x14ac:dyDescent="0.25">
      <c r="B3120" s="75"/>
      <c r="C3120" s="75"/>
      <c r="D3120" s="75"/>
      <c r="E3120" s="57"/>
      <c r="F3120" s="57"/>
      <c r="G3120" s="57"/>
      <c r="H3120" s="57"/>
      <c r="I3120" s="57"/>
      <c r="J3120" s="57"/>
      <c r="K3120" s="57"/>
      <c r="L3120" s="57"/>
    </row>
    <row r="3121" spans="2:12" ht="18.95" customHeight="1" x14ac:dyDescent="0.25">
      <c r="B3121" s="75"/>
      <c r="C3121" s="75"/>
      <c r="D3121" s="75"/>
      <c r="E3121" s="57"/>
      <c r="F3121" s="57"/>
      <c r="G3121" s="57"/>
      <c r="H3121" s="57"/>
      <c r="I3121" s="57"/>
      <c r="J3121" s="57"/>
      <c r="K3121" s="57"/>
      <c r="L3121" s="57"/>
    </row>
    <row r="3122" spans="2:12" ht="18.95" customHeight="1" x14ac:dyDescent="0.25">
      <c r="B3122" s="75"/>
      <c r="C3122" s="75"/>
      <c r="D3122" s="75"/>
      <c r="E3122" s="57"/>
      <c r="F3122" s="57"/>
      <c r="G3122" s="57"/>
      <c r="H3122" s="57"/>
      <c r="I3122" s="57"/>
      <c r="J3122" s="57"/>
      <c r="K3122" s="57"/>
      <c r="L3122" s="57"/>
    </row>
    <row r="3123" spans="2:12" ht="18.95" customHeight="1" x14ac:dyDescent="0.25">
      <c r="B3123" s="75"/>
      <c r="C3123" s="75"/>
      <c r="D3123" s="75"/>
      <c r="E3123" s="57"/>
      <c r="F3123" s="57"/>
      <c r="G3123" s="57"/>
      <c r="H3123" s="57"/>
      <c r="I3123" s="57"/>
      <c r="J3123" s="57"/>
      <c r="K3123" s="57"/>
      <c r="L3123" s="57"/>
    </row>
    <row r="3124" spans="2:12" ht="18.95" customHeight="1" x14ac:dyDescent="0.25">
      <c r="B3124" s="75"/>
      <c r="C3124" s="75"/>
      <c r="D3124" s="75"/>
      <c r="E3124" s="57"/>
      <c r="F3124" s="57"/>
      <c r="G3124" s="57"/>
      <c r="H3124" s="57"/>
      <c r="I3124" s="57"/>
      <c r="J3124" s="57"/>
      <c r="K3124" s="57"/>
      <c r="L3124" s="57"/>
    </row>
    <row r="3125" spans="2:12" ht="18.95" customHeight="1" x14ac:dyDescent="0.25">
      <c r="B3125" s="75"/>
      <c r="C3125" s="75"/>
      <c r="D3125" s="75"/>
      <c r="E3125" s="57"/>
      <c r="F3125" s="57"/>
      <c r="G3125" s="57"/>
      <c r="H3125" s="57"/>
      <c r="I3125" s="57"/>
      <c r="J3125" s="57"/>
      <c r="K3125" s="57"/>
      <c r="L3125" s="57"/>
    </row>
    <row r="3126" spans="2:12" ht="18.95" customHeight="1" x14ac:dyDescent="0.25">
      <c r="B3126" s="75"/>
      <c r="C3126" s="75"/>
      <c r="D3126" s="75"/>
      <c r="E3126" s="57"/>
      <c r="F3126" s="57"/>
      <c r="G3126" s="57"/>
      <c r="H3126" s="57"/>
      <c r="I3126" s="57"/>
      <c r="J3126" s="57"/>
      <c r="K3126" s="57"/>
      <c r="L3126" s="57"/>
    </row>
    <row r="3127" spans="2:12" ht="18.95" customHeight="1" x14ac:dyDescent="0.25">
      <c r="B3127" s="75"/>
      <c r="C3127" s="75"/>
      <c r="D3127" s="75"/>
      <c r="E3127" s="57"/>
      <c r="F3127" s="57"/>
      <c r="G3127" s="57"/>
      <c r="H3127" s="57"/>
      <c r="I3127" s="57"/>
      <c r="J3127" s="57"/>
      <c r="K3127" s="57"/>
      <c r="L3127" s="57"/>
    </row>
    <row r="3128" spans="2:12" ht="18.95" customHeight="1" x14ac:dyDescent="0.25">
      <c r="B3128" s="75"/>
      <c r="C3128" s="75"/>
      <c r="D3128" s="75"/>
      <c r="E3128" s="57"/>
      <c r="F3128" s="57"/>
      <c r="G3128" s="57"/>
      <c r="H3128" s="57"/>
      <c r="I3128" s="57"/>
      <c r="J3128" s="57"/>
      <c r="K3128" s="57"/>
      <c r="L3128" s="57"/>
    </row>
    <row r="3129" spans="2:12" ht="18.95" customHeight="1" x14ac:dyDescent="0.25">
      <c r="B3129" s="75"/>
      <c r="C3129" s="75"/>
      <c r="D3129" s="75"/>
      <c r="E3129" s="57"/>
      <c r="F3129" s="57"/>
      <c r="G3129" s="57"/>
      <c r="H3129" s="57"/>
      <c r="I3129" s="57"/>
      <c r="J3129" s="57"/>
      <c r="K3129" s="57"/>
      <c r="L3129" s="57"/>
    </row>
    <row r="3130" spans="2:12" ht="18.95" customHeight="1" x14ac:dyDescent="0.25">
      <c r="B3130" s="75"/>
      <c r="C3130" s="75"/>
      <c r="D3130" s="75"/>
      <c r="E3130" s="57"/>
      <c r="F3130" s="57"/>
      <c r="G3130" s="57"/>
      <c r="H3130" s="57"/>
      <c r="I3130" s="57"/>
      <c r="J3130" s="57"/>
      <c r="K3130" s="57"/>
      <c r="L3130" s="57"/>
    </row>
    <row r="3131" spans="2:12" ht="18.95" customHeight="1" x14ac:dyDescent="0.25">
      <c r="B3131" s="75"/>
      <c r="C3131" s="75"/>
      <c r="D3131" s="75"/>
      <c r="E3131" s="57"/>
      <c r="F3131" s="57"/>
      <c r="G3131" s="57"/>
      <c r="H3131" s="57"/>
      <c r="I3131" s="57"/>
      <c r="J3131" s="57"/>
      <c r="K3131" s="57"/>
      <c r="L3131" s="57"/>
    </row>
    <row r="3132" spans="2:12" ht="18.95" customHeight="1" x14ac:dyDescent="0.25">
      <c r="B3132" s="75"/>
      <c r="C3132" s="75"/>
      <c r="D3132" s="75"/>
      <c r="E3132" s="57"/>
      <c r="F3132" s="57"/>
      <c r="G3132" s="57"/>
      <c r="H3132" s="57"/>
      <c r="I3132" s="57"/>
      <c r="J3132" s="57"/>
      <c r="K3132" s="57"/>
      <c r="L3132" s="57"/>
    </row>
    <row r="3133" spans="2:12" ht="18.95" customHeight="1" x14ac:dyDescent="0.25">
      <c r="B3133" s="75"/>
      <c r="C3133" s="75"/>
      <c r="D3133" s="75"/>
      <c r="E3133" s="57"/>
      <c r="F3133" s="57"/>
      <c r="G3133" s="57"/>
      <c r="H3133" s="57"/>
      <c r="I3133" s="57"/>
      <c r="J3133" s="57"/>
      <c r="K3133" s="57"/>
      <c r="L3133" s="57"/>
    </row>
    <row r="3134" spans="2:12" ht="18.95" customHeight="1" x14ac:dyDescent="0.25">
      <c r="B3134" s="75"/>
      <c r="C3134" s="75"/>
      <c r="D3134" s="75"/>
      <c r="E3134" s="57"/>
      <c r="F3134" s="57"/>
      <c r="G3134" s="57"/>
      <c r="H3134" s="57"/>
      <c r="I3134" s="57"/>
      <c r="J3134" s="57"/>
      <c r="K3134" s="57"/>
      <c r="L3134" s="57"/>
    </row>
    <row r="3135" spans="2:12" ht="18.95" customHeight="1" x14ac:dyDescent="0.25">
      <c r="B3135" s="75"/>
      <c r="C3135" s="75"/>
      <c r="D3135" s="75"/>
      <c r="E3135" s="57"/>
      <c r="F3135" s="57"/>
      <c r="G3135" s="57"/>
      <c r="H3135" s="57"/>
      <c r="I3135" s="57"/>
      <c r="J3135" s="57"/>
      <c r="K3135" s="57"/>
      <c r="L3135" s="57"/>
    </row>
    <row r="3136" spans="2:12" ht="18.95" customHeight="1" x14ac:dyDescent="0.25">
      <c r="B3136" s="75"/>
      <c r="C3136" s="75"/>
      <c r="D3136" s="75"/>
      <c r="E3136" s="57"/>
      <c r="F3136" s="57"/>
      <c r="G3136" s="57"/>
      <c r="H3136" s="57"/>
      <c r="I3136" s="57"/>
      <c r="J3136" s="57"/>
      <c r="K3136" s="57"/>
      <c r="L3136" s="57"/>
    </row>
    <row r="3137" spans="2:12" ht="18.95" customHeight="1" x14ac:dyDescent="0.25">
      <c r="B3137" s="75"/>
      <c r="C3137" s="75"/>
      <c r="D3137" s="75"/>
      <c r="E3137" s="57"/>
      <c r="F3137" s="57"/>
      <c r="G3137" s="57"/>
      <c r="H3137" s="57"/>
      <c r="I3137" s="57"/>
      <c r="J3137" s="57"/>
      <c r="K3137" s="57"/>
      <c r="L3137" s="57"/>
    </row>
    <row r="3138" spans="2:12" ht="18.95" customHeight="1" x14ac:dyDescent="0.25">
      <c r="B3138" s="75"/>
      <c r="C3138" s="75"/>
      <c r="D3138" s="75"/>
      <c r="E3138" s="57"/>
      <c r="F3138" s="57"/>
      <c r="G3138" s="57"/>
      <c r="H3138" s="57"/>
      <c r="I3138" s="57"/>
      <c r="J3138" s="57"/>
      <c r="K3138" s="57"/>
      <c r="L3138" s="57"/>
    </row>
    <row r="3139" spans="2:12" ht="18.95" customHeight="1" x14ac:dyDescent="0.25">
      <c r="B3139" s="75"/>
      <c r="C3139" s="75"/>
      <c r="D3139" s="75"/>
      <c r="E3139" s="57"/>
      <c r="F3139" s="57"/>
      <c r="G3139" s="57"/>
      <c r="H3139" s="57"/>
      <c r="I3139" s="57"/>
      <c r="J3139" s="57"/>
      <c r="K3139" s="57"/>
      <c r="L3139" s="57"/>
    </row>
    <row r="3140" spans="2:12" ht="18.95" customHeight="1" x14ac:dyDescent="0.25">
      <c r="B3140" s="75"/>
      <c r="C3140" s="75"/>
      <c r="D3140" s="75"/>
      <c r="E3140" s="57"/>
      <c r="F3140" s="57"/>
      <c r="G3140" s="57"/>
      <c r="H3140" s="57"/>
      <c r="I3140" s="57"/>
      <c r="J3140" s="57"/>
      <c r="K3140" s="57"/>
      <c r="L3140" s="57"/>
    </row>
    <row r="3141" spans="2:12" ht="18.95" customHeight="1" x14ac:dyDescent="0.25">
      <c r="B3141" s="75"/>
      <c r="C3141" s="75"/>
      <c r="D3141" s="75"/>
      <c r="E3141" s="57"/>
      <c r="F3141" s="57"/>
      <c r="G3141" s="57"/>
      <c r="H3141" s="57"/>
      <c r="I3141" s="57"/>
      <c r="J3141" s="57"/>
      <c r="K3141" s="57"/>
      <c r="L3141" s="57"/>
    </row>
    <row r="3142" spans="2:12" ht="18.95" customHeight="1" x14ac:dyDescent="0.25">
      <c r="B3142" s="75"/>
      <c r="C3142" s="75"/>
      <c r="D3142" s="75"/>
      <c r="E3142" s="57"/>
      <c r="F3142" s="57"/>
      <c r="G3142" s="57"/>
      <c r="H3142" s="57"/>
      <c r="I3142" s="57"/>
      <c r="J3142" s="57"/>
      <c r="K3142" s="57"/>
      <c r="L3142" s="57"/>
    </row>
    <row r="3143" spans="2:12" ht="18.95" customHeight="1" x14ac:dyDescent="0.25">
      <c r="B3143" s="75"/>
      <c r="C3143" s="75"/>
      <c r="D3143" s="75"/>
      <c r="E3143" s="57"/>
      <c r="F3143" s="57"/>
      <c r="G3143" s="57"/>
      <c r="H3143" s="57"/>
      <c r="I3143" s="57"/>
      <c r="J3143" s="57"/>
      <c r="K3143" s="57"/>
      <c r="L3143" s="57"/>
    </row>
    <row r="3144" spans="2:12" ht="18.95" customHeight="1" x14ac:dyDescent="0.25">
      <c r="B3144" s="75"/>
      <c r="C3144" s="75"/>
      <c r="D3144" s="75"/>
      <c r="E3144" s="57"/>
      <c r="F3144" s="57"/>
      <c r="G3144" s="57"/>
      <c r="H3144" s="57"/>
      <c r="I3144" s="57"/>
      <c r="J3144" s="57"/>
      <c r="K3144" s="57"/>
      <c r="L3144" s="57"/>
    </row>
    <row r="3145" spans="2:12" ht="18.95" customHeight="1" x14ac:dyDescent="0.25">
      <c r="B3145" s="75"/>
      <c r="C3145" s="75"/>
      <c r="D3145" s="75"/>
      <c r="E3145" s="57"/>
      <c r="F3145" s="57"/>
      <c r="G3145" s="57"/>
      <c r="H3145" s="57"/>
      <c r="I3145" s="57"/>
      <c r="J3145" s="57"/>
      <c r="K3145" s="57"/>
      <c r="L3145" s="57"/>
    </row>
    <row r="3146" spans="2:12" ht="18.95" customHeight="1" x14ac:dyDescent="0.25">
      <c r="B3146" s="75"/>
      <c r="C3146" s="75"/>
      <c r="D3146" s="75"/>
      <c r="E3146" s="57"/>
      <c r="F3146" s="57"/>
      <c r="G3146" s="57"/>
      <c r="H3146" s="57"/>
      <c r="I3146" s="57"/>
      <c r="J3146" s="57"/>
      <c r="K3146" s="57"/>
      <c r="L3146" s="57"/>
    </row>
    <row r="3147" spans="2:12" ht="18.95" customHeight="1" x14ac:dyDescent="0.25">
      <c r="B3147" s="75"/>
      <c r="C3147" s="75"/>
      <c r="D3147" s="75"/>
      <c r="E3147" s="57"/>
      <c r="F3147" s="57"/>
      <c r="G3147" s="57"/>
      <c r="H3147" s="57"/>
      <c r="I3147" s="57"/>
      <c r="J3147" s="57"/>
      <c r="K3147" s="57"/>
      <c r="L3147" s="57"/>
    </row>
    <row r="3148" spans="2:12" ht="18.95" customHeight="1" x14ac:dyDescent="0.25">
      <c r="B3148" s="75"/>
      <c r="C3148" s="75"/>
      <c r="D3148" s="75"/>
      <c r="E3148" s="57"/>
      <c r="F3148" s="57"/>
      <c r="G3148" s="57"/>
      <c r="H3148" s="57"/>
      <c r="I3148" s="57"/>
      <c r="J3148" s="57"/>
      <c r="K3148" s="57"/>
      <c r="L3148" s="57"/>
    </row>
    <row r="3149" spans="2:12" ht="18.95" customHeight="1" x14ac:dyDescent="0.25">
      <c r="B3149" s="75"/>
      <c r="C3149" s="75"/>
      <c r="D3149" s="75"/>
      <c r="E3149" s="57"/>
      <c r="F3149" s="57"/>
      <c r="G3149" s="57"/>
      <c r="H3149" s="57"/>
      <c r="I3149" s="57"/>
      <c r="J3149" s="57"/>
      <c r="K3149" s="57"/>
      <c r="L3149" s="57"/>
    </row>
    <row r="3150" spans="2:12" ht="18.95" customHeight="1" x14ac:dyDescent="0.25">
      <c r="B3150" s="75"/>
      <c r="C3150" s="75"/>
      <c r="D3150" s="75"/>
      <c r="E3150" s="57"/>
      <c r="F3150" s="57"/>
      <c r="G3150" s="57"/>
      <c r="H3150" s="57"/>
      <c r="I3150" s="57"/>
      <c r="J3150" s="57"/>
      <c r="K3150" s="57"/>
      <c r="L3150" s="57"/>
    </row>
    <row r="3151" spans="2:12" ht="18.95" customHeight="1" x14ac:dyDescent="0.25">
      <c r="B3151" s="75"/>
      <c r="C3151" s="75"/>
      <c r="D3151" s="75"/>
      <c r="E3151" s="57"/>
      <c r="F3151" s="57"/>
      <c r="G3151" s="57"/>
      <c r="H3151" s="57"/>
      <c r="I3151" s="57"/>
      <c r="J3151" s="57"/>
      <c r="K3151" s="57"/>
      <c r="L3151" s="57"/>
    </row>
    <row r="3152" spans="2:12" ht="18.95" customHeight="1" x14ac:dyDescent="0.25">
      <c r="B3152" s="75"/>
      <c r="C3152" s="75"/>
      <c r="D3152" s="75"/>
      <c r="E3152" s="57"/>
      <c r="F3152" s="57"/>
      <c r="G3152" s="57"/>
      <c r="H3152" s="57"/>
      <c r="I3152" s="57"/>
      <c r="J3152" s="57"/>
      <c r="K3152" s="57"/>
      <c r="L3152" s="57"/>
    </row>
    <row r="3153" spans="2:12" ht="18.95" customHeight="1" x14ac:dyDescent="0.25">
      <c r="B3153" s="75"/>
      <c r="C3153" s="75"/>
      <c r="D3153" s="75"/>
      <c r="E3153" s="57"/>
      <c r="F3153" s="57"/>
      <c r="G3153" s="57"/>
      <c r="H3153" s="57"/>
      <c r="I3153" s="57"/>
      <c r="J3153" s="57"/>
      <c r="K3153" s="57"/>
      <c r="L3153" s="57"/>
    </row>
    <row r="3154" spans="2:12" ht="18.95" customHeight="1" x14ac:dyDescent="0.25">
      <c r="B3154" s="75"/>
      <c r="C3154" s="75"/>
      <c r="D3154" s="75"/>
      <c r="E3154" s="57"/>
      <c r="F3154" s="57"/>
      <c r="G3154" s="57"/>
      <c r="H3154" s="57"/>
      <c r="I3154" s="57"/>
      <c r="J3154" s="57"/>
      <c r="K3154" s="57"/>
      <c r="L3154" s="57"/>
    </row>
    <row r="3155" spans="2:12" ht="18.95" customHeight="1" x14ac:dyDescent="0.25">
      <c r="B3155" s="75"/>
      <c r="C3155" s="75"/>
      <c r="D3155" s="75"/>
      <c r="E3155" s="57"/>
      <c r="F3155" s="57"/>
      <c r="G3155" s="57"/>
      <c r="H3155" s="57"/>
      <c r="I3155" s="57"/>
      <c r="J3155" s="57"/>
      <c r="K3155" s="57"/>
      <c r="L3155" s="57"/>
    </row>
    <row r="3156" spans="2:12" ht="18.95" customHeight="1" x14ac:dyDescent="0.25">
      <c r="B3156" s="75"/>
      <c r="C3156" s="75"/>
      <c r="D3156" s="75"/>
      <c r="E3156" s="57"/>
      <c r="F3156" s="57"/>
      <c r="G3156" s="57"/>
      <c r="H3156" s="57"/>
      <c r="I3156" s="57"/>
      <c r="J3156" s="57"/>
      <c r="K3156" s="57"/>
      <c r="L3156" s="57"/>
    </row>
    <row r="3157" spans="2:12" ht="18.95" customHeight="1" x14ac:dyDescent="0.25">
      <c r="B3157" s="75"/>
      <c r="C3157" s="75"/>
      <c r="D3157" s="75"/>
      <c r="E3157" s="57"/>
      <c r="F3157" s="57"/>
      <c r="G3157" s="57"/>
      <c r="H3157" s="57"/>
      <c r="I3157" s="57"/>
      <c r="J3157" s="57"/>
      <c r="K3157" s="57"/>
      <c r="L3157" s="57"/>
    </row>
    <row r="3158" spans="2:12" ht="18.95" customHeight="1" x14ac:dyDescent="0.25">
      <c r="B3158" s="75"/>
      <c r="C3158" s="75"/>
      <c r="D3158" s="75"/>
      <c r="E3158" s="57"/>
      <c r="F3158" s="57"/>
      <c r="G3158" s="57"/>
      <c r="H3158" s="57"/>
      <c r="I3158" s="57"/>
      <c r="J3158" s="57"/>
      <c r="K3158" s="57"/>
      <c r="L3158" s="57"/>
    </row>
    <row r="3159" spans="2:12" ht="18.95" customHeight="1" x14ac:dyDescent="0.25">
      <c r="B3159" s="75"/>
      <c r="C3159" s="75"/>
      <c r="D3159" s="75"/>
      <c r="E3159" s="57"/>
      <c r="F3159" s="57"/>
      <c r="G3159" s="57"/>
      <c r="H3159" s="57"/>
      <c r="I3159" s="57"/>
      <c r="J3159" s="57"/>
      <c r="K3159" s="57"/>
      <c r="L3159" s="57"/>
    </row>
    <row r="3160" spans="2:12" ht="18.95" customHeight="1" x14ac:dyDescent="0.25">
      <c r="B3160" s="75"/>
      <c r="C3160" s="75"/>
      <c r="D3160" s="75"/>
      <c r="E3160" s="57"/>
      <c r="F3160" s="57"/>
      <c r="G3160" s="57"/>
      <c r="H3160" s="57"/>
      <c r="I3160" s="57"/>
      <c r="J3160" s="57"/>
      <c r="K3160" s="57"/>
      <c r="L3160" s="57"/>
    </row>
    <row r="3161" spans="2:12" ht="18.95" customHeight="1" x14ac:dyDescent="0.25">
      <c r="B3161" s="75"/>
      <c r="C3161" s="75"/>
      <c r="D3161" s="75"/>
      <c r="E3161" s="57"/>
      <c r="F3161" s="57"/>
      <c r="G3161" s="57"/>
      <c r="H3161" s="57"/>
      <c r="I3161" s="57"/>
      <c r="J3161" s="57"/>
      <c r="K3161" s="57"/>
      <c r="L3161" s="57"/>
    </row>
    <row r="3162" spans="2:12" ht="18.95" customHeight="1" x14ac:dyDescent="0.25">
      <c r="B3162" s="75"/>
      <c r="C3162" s="75"/>
      <c r="D3162" s="75"/>
      <c r="E3162" s="57"/>
      <c r="F3162" s="57"/>
      <c r="G3162" s="57"/>
      <c r="H3162" s="57"/>
      <c r="I3162" s="57"/>
      <c r="J3162" s="57"/>
      <c r="K3162" s="57"/>
      <c r="L3162" s="57"/>
    </row>
    <row r="3163" spans="2:12" ht="18.95" customHeight="1" x14ac:dyDescent="0.25">
      <c r="B3163" s="75"/>
      <c r="C3163" s="75"/>
      <c r="D3163" s="75"/>
      <c r="E3163" s="57"/>
      <c r="F3163" s="57"/>
      <c r="G3163" s="57"/>
      <c r="H3163" s="57"/>
      <c r="I3163" s="57"/>
      <c r="J3163" s="57"/>
      <c r="K3163" s="57"/>
      <c r="L3163" s="57"/>
    </row>
    <row r="3164" spans="2:12" ht="18.95" customHeight="1" x14ac:dyDescent="0.25">
      <c r="B3164" s="75"/>
      <c r="C3164" s="75"/>
      <c r="D3164" s="75"/>
      <c r="E3164" s="57"/>
      <c r="F3164" s="57"/>
      <c r="G3164" s="57"/>
      <c r="H3164" s="57"/>
      <c r="I3164" s="57"/>
      <c r="J3164" s="57"/>
      <c r="K3164" s="57"/>
      <c r="L3164" s="57"/>
    </row>
    <row r="3165" spans="2:12" ht="18.95" customHeight="1" x14ac:dyDescent="0.25">
      <c r="B3165" s="75"/>
      <c r="C3165" s="75"/>
      <c r="D3165" s="75"/>
      <c r="E3165" s="57"/>
      <c r="F3165" s="57"/>
      <c r="G3165" s="57"/>
      <c r="H3165" s="57"/>
      <c r="I3165" s="57"/>
      <c r="J3165" s="57"/>
      <c r="K3165" s="57"/>
      <c r="L3165" s="57"/>
    </row>
    <row r="3166" spans="2:12" ht="18.95" customHeight="1" x14ac:dyDescent="0.25">
      <c r="B3166" s="75"/>
      <c r="C3166" s="75"/>
      <c r="D3166" s="75"/>
      <c r="E3166" s="57"/>
      <c r="F3166" s="57"/>
      <c r="G3166" s="57"/>
      <c r="H3166" s="57"/>
      <c r="I3166" s="57"/>
      <c r="J3166" s="57"/>
      <c r="K3166" s="57"/>
      <c r="L3166" s="57"/>
    </row>
    <row r="3167" spans="2:12" ht="18.95" customHeight="1" x14ac:dyDescent="0.25">
      <c r="B3167" s="75"/>
      <c r="C3167" s="75"/>
      <c r="D3167" s="75"/>
      <c r="E3167" s="57"/>
      <c r="F3167" s="57"/>
      <c r="G3167" s="57"/>
      <c r="H3167" s="57"/>
      <c r="I3167" s="57"/>
      <c r="J3167" s="57"/>
      <c r="K3167" s="57"/>
      <c r="L3167" s="57"/>
    </row>
    <row r="3168" spans="2:12" ht="18.95" customHeight="1" x14ac:dyDescent="0.25">
      <c r="B3168" s="75"/>
      <c r="C3168" s="75"/>
      <c r="D3168" s="75"/>
      <c r="E3168" s="57"/>
      <c r="F3168" s="57"/>
      <c r="G3168" s="57"/>
      <c r="H3168" s="57"/>
      <c r="I3168" s="57"/>
      <c r="J3168" s="57"/>
      <c r="K3168" s="57"/>
      <c r="L3168" s="57"/>
    </row>
    <row r="3169" spans="2:12" ht="18.95" customHeight="1" x14ac:dyDescent="0.25">
      <c r="B3169" s="75"/>
      <c r="C3169" s="75"/>
      <c r="D3169" s="75"/>
      <c r="E3169" s="57"/>
      <c r="F3169" s="57"/>
      <c r="G3169" s="57"/>
      <c r="H3169" s="57"/>
      <c r="I3169" s="57"/>
      <c r="J3169" s="57"/>
      <c r="K3169" s="57"/>
      <c r="L3169" s="57"/>
    </row>
    <row r="3170" spans="2:12" ht="18.95" customHeight="1" x14ac:dyDescent="0.25">
      <c r="B3170" s="75"/>
      <c r="C3170" s="75"/>
      <c r="D3170" s="75"/>
      <c r="E3170" s="57"/>
      <c r="F3170" s="57"/>
      <c r="G3170" s="57"/>
      <c r="H3170" s="57"/>
      <c r="I3170" s="57"/>
      <c r="J3170" s="57"/>
      <c r="K3170" s="57"/>
      <c r="L3170" s="57"/>
    </row>
    <row r="3171" spans="2:12" ht="18.95" customHeight="1" x14ac:dyDescent="0.25">
      <c r="B3171" s="75"/>
      <c r="C3171" s="75"/>
      <c r="D3171" s="75"/>
      <c r="E3171" s="57"/>
      <c r="F3171" s="57"/>
      <c r="G3171" s="57"/>
      <c r="H3171" s="57"/>
      <c r="I3171" s="57"/>
      <c r="J3171" s="57"/>
      <c r="K3171" s="57"/>
      <c r="L3171" s="57"/>
    </row>
    <row r="3172" spans="2:12" ht="18.95" customHeight="1" x14ac:dyDescent="0.25">
      <c r="B3172" s="75"/>
      <c r="C3172" s="75"/>
      <c r="D3172" s="75"/>
      <c r="E3172" s="57"/>
      <c r="F3172" s="57"/>
      <c r="G3172" s="57"/>
      <c r="H3172" s="57"/>
      <c r="I3172" s="57"/>
      <c r="J3172" s="57"/>
      <c r="K3172" s="57"/>
      <c r="L3172" s="57"/>
    </row>
    <row r="3173" spans="2:12" ht="18.95" customHeight="1" x14ac:dyDescent="0.25">
      <c r="B3173" s="75"/>
      <c r="C3173" s="75"/>
      <c r="D3173" s="75"/>
      <c r="E3173" s="57"/>
      <c r="F3173" s="57"/>
      <c r="G3173" s="57"/>
      <c r="H3173" s="57"/>
      <c r="I3173" s="57"/>
      <c r="J3173" s="57"/>
      <c r="K3173" s="57"/>
      <c r="L3173" s="57"/>
    </row>
    <row r="3174" spans="2:12" ht="18.95" customHeight="1" x14ac:dyDescent="0.25">
      <c r="B3174" s="75"/>
      <c r="C3174" s="75"/>
      <c r="D3174" s="75"/>
      <c r="E3174" s="57"/>
      <c r="F3174" s="57"/>
      <c r="G3174" s="57"/>
      <c r="H3174" s="57"/>
      <c r="I3174" s="57"/>
      <c r="J3174" s="57"/>
      <c r="K3174" s="57"/>
      <c r="L3174" s="57"/>
    </row>
    <row r="3175" spans="2:12" ht="18.95" customHeight="1" x14ac:dyDescent="0.25">
      <c r="B3175" s="75"/>
      <c r="C3175" s="75"/>
      <c r="D3175" s="75"/>
      <c r="E3175" s="57"/>
      <c r="F3175" s="57"/>
      <c r="G3175" s="57"/>
      <c r="H3175" s="57"/>
      <c r="I3175" s="57"/>
      <c r="J3175" s="57"/>
      <c r="K3175" s="57"/>
      <c r="L3175" s="57"/>
    </row>
    <row r="3176" spans="2:12" ht="18.95" customHeight="1" x14ac:dyDescent="0.25">
      <c r="B3176" s="75"/>
      <c r="C3176" s="75"/>
      <c r="D3176" s="75"/>
      <c r="E3176" s="57"/>
      <c r="F3176" s="57"/>
      <c r="G3176" s="57"/>
      <c r="H3176" s="57"/>
      <c r="I3176" s="57"/>
      <c r="J3176" s="57"/>
      <c r="K3176" s="57"/>
      <c r="L3176" s="57"/>
    </row>
    <row r="3177" spans="2:12" ht="18.95" customHeight="1" x14ac:dyDescent="0.25">
      <c r="B3177" s="75"/>
      <c r="C3177" s="75"/>
      <c r="D3177" s="75"/>
      <c r="E3177" s="57"/>
      <c r="F3177" s="57"/>
      <c r="G3177" s="57"/>
      <c r="H3177" s="57"/>
      <c r="I3177" s="57"/>
      <c r="J3177" s="57"/>
      <c r="K3177" s="57"/>
      <c r="L3177" s="57"/>
    </row>
    <row r="3178" spans="2:12" ht="18.95" customHeight="1" x14ac:dyDescent="0.25">
      <c r="B3178" s="75"/>
      <c r="C3178" s="75"/>
      <c r="D3178" s="75"/>
      <c r="E3178" s="57"/>
      <c r="F3178" s="57"/>
      <c r="G3178" s="57"/>
      <c r="H3178" s="57"/>
      <c r="I3178" s="57"/>
      <c r="J3178" s="57"/>
      <c r="K3178" s="57"/>
      <c r="L3178" s="57"/>
    </row>
    <row r="3179" spans="2:12" ht="18.95" customHeight="1" x14ac:dyDescent="0.25">
      <c r="B3179" s="75"/>
      <c r="C3179" s="75"/>
      <c r="D3179" s="75"/>
      <c r="E3179" s="57"/>
      <c r="F3179" s="57"/>
      <c r="G3179" s="57"/>
      <c r="H3179" s="57"/>
      <c r="I3179" s="57"/>
      <c r="J3179" s="57"/>
      <c r="K3179" s="57"/>
      <c r="L3179" s="57"/>
    </row>
    <row r="3180" spans="2:12" ht="18.95" customHeight="1" x14ac:dyDescent="0.25">
      <c r="B3180" s="75"/>
      <c r="C3180" s="75"/>
      <c r="D3180" s="75"/>
      <c r="E3180" s="57"/>
      <c r="F3180" s="57"/>
      <c r="G3180" s="57"/>
      <c r="H3180" s="57"/>
      <c r="I3180" s="57"/>
      <c r="J3180" s="57"/>
      <c r="K3180" s="57"/>
      <c r="L3180" s="57"/>
    </row>
    <row r="3181" spans="2:12" ht="18.95" customHeight="1" x14ac:dyDescent="0.25">
      <c r="B3181" s="75"/>
      <c r="C3181" s="75"/>
      <c r="D3181" s="75"/>
      <c r="E3181" s="57"/>
      <c r="F3181" s="57"/>
      <c r="G3181" s="57"/>
      <c r="H3181" s="57"/>
      <c r="I3181" s="57"/>
      <c r="J3181" s="57"/>
      <c r="K3181" s="57"/>
      <c r="L3181" s="57"/>
    </row>
    <row r="3182" spans="2:12" ht="18.95" customHeight="1" x14ac:dyDescent="0.25">
      <c r="B3182" s="75"/>
      <c r="C3182" s="75"/>
      <c r="D3182" s="75"/>
      <c r="E3182" s="57"/>
      <c r="F3182" s="57"/>
      <c r="G3182" s="57"/>
      <c r="H3182" s="57"/>
      <c r="I3182" s="57"/>
      <c r="J3182" s="57"/>
      <c r="K3182" s="57"/>
      <c r="L3182" s="57"/>
    </row>
    <row r="3183" spans="2:12" ht="18.95" customHeight="1" x14ac:dyDescent="0.25">
      <c r="B3183" s="75"/>
      <c r="C3183" s="75"/>
      <c r="D3183" s="75"/>
      <c r="E3183" s="57"/>
      <c r="F3183" s="57"/>
      <c r="G3183" s="57"/>
      <c r="H3183" s="57"/>
      <c r="I3183" s="57"/>
      <c r="J3183" s="57"/>
      <c r="K3183" s="57"/>
      <c r="L3183" s="57"/>
    </row>
    <row r="3184" spans="2:12" ht="18.95" customHeight="1" x14ac:dyDescent="0.25">
      <c r="B3184" s="75"/>
      <c r="C3184" s="75"/>
      <c r="D3184" s="75"/>
      <c r="E3184" s="57"/>
      <c r="F3184" s="57"/>
      <c r="G3184" s="57"/>
      <c r="H3184" s="57"/>
      <c r="I3184" s="57"/>
      <c r="J3184" s="57"/>
      <c r="K3184" s="57"/>
      <c r="L3184" s="57"/>
    </row>
    <row r="3185" spans="2:12" ht="18.95" customHeight="1" x14ac:dyDescent="0.25">
      <c r="B3185" s="75"/>
      <c r="C3185" s="75"/>
      <c r="D3185" s="75"/>
      <c r="E3185" s="57"/>
      <c r="F3185" s="57"/>
      <c r="G3185" s="57"/>
      <c r="H3185" s="57"/>
      <c r="I3185" s="57"/>
      <c r="J3185" s="57"/>
      <c r="K3185" s="57"/>
      <c r="L3185" s="57"/>
    </row>
    <row r="3186" spans="2:12" ht="18.95" customHeight="1" x14ac:dyDescent="0.25">
      <c r="B3186" s="75"/>
      <c r="C3186" s="75"/>
      <c r="D3186" s="75"/>
      <c r="E3186" s="57"/>
      <c r="F3186" s="57"/>
      <c r="G3186" s="57"/>
      <c r="H3186" s="57"/>
      <c r="I3186" s="57"/>
      <c r="J3186" s="57"/>
      <c r="K3186" s="57"/>
      <c r="L3186" s="57"/>
    </row>
    <row r="3187" spans="2:12" ht="18.95" customHeight="1" x14ac:dyDescent="0.25">
      <c r="B3187" s="75"/>
      <c r="C3187" s="75"/>
      <c r="D3187" s="75"/>
      <c r="E3187" s="57"/>
      <c r="F3187" s="57"/>
      <c r="G3187" s="57"/>
      <c r="H3187" s="57"/>
      <c r="I3187" s="57"/>
      <c r="J3187" s="57"/>
      <c r="K3187" s="57"/>
      <c r="L3187" s="57"/>
    </row>
    <row r="3188" spans="2:12" ht="18.95" customHeight="1" x14ac:dyDescent="0.25">
      <c r="B3188" s="75"/>
      <c r="C3188" s="75"/>
      <c r="D3188" s="75"/>
      <c r="E3188" s="57"/>
      <c r="F3188" s="57"/>
      <c r="G3188" s="57"/>
      <c r="H3188" s="57"/>
      <c r="I3188" s="57"/>
      <c r="J3188" s="57"/>
      <c r="K3188" s="57"/>
      <c r="L3188" s="57"/>
    </row>
    <row r="3189" spans="2:12" ht="18.95" customHeight="1" x14ac:dyDescent="0.25">
      <c r="B3189" s="75"/>
      <c r="C3189" s="75"/>
      <c r="D3189" s="75"/>
      <c r="E3189" s="57"/>
      <c r="F3189" s="57"/>
      <c r="G3189" s="57"/>
      <c r="H3189" s="57"/>
      <c r="I3189" s="57"/>
      <c r="J3189" s="57"/>
      <c r="K3189" s="57"/>
      <c r="L3189" s="57"/>
    </row>
    <row r="3190" spans="2:12" ht="18.95" customHeight="1" x14ac:dyDescent="0.25">
      <c r="B3190" s="75"/>
      <c r="C3190" s="75"/>
      <c r="D3190" s="75"/>
      <c r="E3190" s="57"/>
      <c r="F3190" s="57"/>
      <c r="G3190" s="57"/>
      <c r="H3190" s="57"/>
      <c r="I3190" s="57"/>
      <c r="J3190" s="57"/>
      <c r="K3190" s="57"/>
      <c r="L3190" s="57"/>
    </row>
    <row r="3191" spans="2:12" ht="18.95" customHeight="1" x14ac:dyDescent="0.25">
      <c r="B3191" s="75"/>
      <c r="C3191" s="75"/>
      <c r="D3191" s="75"/>
      <c r="E3191" s="57"/>
      <c r="F3191" s="57"/>
      <c r="G3191" s="57"/>
      <c r="H3191" s="57"/>
      <c r="I3191" s="57"/>
      <c r="J3191" s="57"/>
      <c r="K3191" s="57"/>
      <c r="L3191" s="57"/>
    </row>
    <row r="3192" spans="2:12" ht="18.95" customHeight="1" x14ac:dyDescent="0.25">
      <c r="B3192" s="75"/>
      <c r="C3192" s="75"/>
      <c r="D3192" s="75"/>
      <c r="E3192" s="57"/>
      <c r="F3192" s="57"/>
      <c r="G3192" s="57"/>
      <c r="H3192" s="57"/>
      <c r="I3192" s="57"/>
      <c r="J3192" s="57"/>
      <c r="K3192" s="57"/>
      <c r="L3192" s="57"/>
    </row>
    <row r="3193" spans="2:12" ht="18.95" customHeight="1" x14ac:dyDescent="0.25">
      <c r="B3193" s="75"/>
      <c r="C3193" s="75"/>
      <c r="D3193" s="75"/>
      <c r="E3193" s="57"/>
      <c r="F3193" s="57"/>
      <c r="G3193" s="57"/>
      <c r="H3193" s="57"/>
      <c r="I3193" s="57"/>
      <c r="J3193" s="57"/>
      <c r="K3193" s="57"/>
      <c r="L3193" s="57"/>
    </row>
    <row r="3194" spans="2:12" ht="18.95" customHeight="1" x14ac:dyDescent="0.25">
      <c r="B3194" s="75"/>
      <c r="C3194" s="75"/>
      <c r="D3194" s="75"/>
      <c r="E3194" s="57"/>
      <c r="F3194" s="57"/>
      <c r="G3194" s="57"/>
      <c r="H3194" s="57"/>
      <c r="I3194" s="57"/>
      <c r="J3194" s="57"/>
      <c r="K3194" s="57"/>
      <c r="L3194" s="57"/>
    </row>
    <row r="3195" spans="2:12" ht="18.95" customHeight="1" x14ac:dyDescent="0.25">
      <c r="B3195" s="75"/>
      <c r="C3195" s="75"/>
      <c r="D3195" s="75"/>
      <c r="E3195" s="57"/>
      <c r="F3195" s="57"/>
      <c r="G3195" s="57"/>
      <c r="H3195" s="57"/>
      <c r="I3195" s="57"/>
      <c r="J3195" s="57"/>
      <c r="K3195" s="57"/>
      <c r="L3195" s="57"/>
    </row>
    <row r="3196" spans="2:12" ht="18.95" customHeight="1" x14ac:dyDescent="0.25">
      <c r="B3196" s="75"/>
      <c r="C3196" s="75"/>
      <c r="D3196" s="75"/>
      <c r="E3196" s="57"/>
      <c r="F3196" s="57"/>
      <c r="G3196" s="57"/>
      <c r="H3196" s="57"/>
      <c r="I3196" s="57"/>
      <c r="J3196" s="57"/>
      <c r="K3196" s="57"/>
      <c r="L3196" s="57"/>
    </row>
    <row r="3197" spans="2:12" ht="18.95" customHeight="1" x14ac:dyDescent="0.25">
      <c r="B3197" s="75"/>
      <c r="C3197" s="75"/>
      <c r="D3197" s="75"/>
      <c r="E3197" s="57"/>
      <c r="F3197" s="57"/>
      <c r="G3197" s="57"/>
      <c r="H3197" s="57"/>
      <c r="I3197" s="57"/>
      <c r="J3197" s="57"/>
      <c r="K3197" s="57"/>
      <c r="L3197" s="57"/>
    </row>
    <row r="3198" spans="2:12" ht="18.95" customHeight="1" x14ac:dyDescent="0.25">
      <c r="B3198" s="75"/>
      <c r="C3198" s="75"/>
      <c r="D3198" s="75"/>
      <c r="E3198" s="57"/>
      <c r="F3198" s="57"/>
      <c r="G3198" s="57"/>
      <c r="H3198" s="57"/>
      <c r="I3198" s="57"/>
      <c r="J3198" s="57"/>
      <c r="K3198" s="57"/>
      <c r="L3198" s="57"/>
    </row>
    <row r="3199" spans="2:12" ht="18.95" customHeight="1" x14ac:dyDescent="0.25">
      <c r="B3199" s="75"/>
      <c r="C3199" s="75"/>
      <c r="D3199" s="75"/>
      <c r="E3199" s="57"/>
      <c r="F3199" s="57"/>
      <c r="G3199" s="57"/>
      <c r="H3199" s="57"/>
      <c r="I3199" s="57"/>
      <c r="J3199" s="57"/>
      <c r="K3199" s="57"/>
      <c r="L3199" s="57"/>
    </row>
    <row r="3200" spans="2:12" ht="18.95" customHeight="1" x14ac:dyDescent="0.25">
      <c r="B3200" s="75"/>
      <c r="C3200" s="75"/>
      <c r="D3200" s="75"/>
      <c r="E3200" s="57"/>
      <c r="F3200" s="57"/>
      <c r="G3200" s="57"/>
      <c r="H3200" s="57"/>
      <c r="I3200" s="57"/>
      <c r="J3200" s="57"/>
      <c r="K3200" s="57"/>
      <c r="L3200" s="57"/>
    </row>
    <row r="3201" spans="2:12" ht="18.95" customHeight="1" x14ac:dyDescent="0.25">
      <c r="B3201" s="75"/>
      <c r="C3201" s="75"/>
      <c r="D3201" s="75"/>
      <c r="E3201" s="57"/>
      <c r="F3201" s="57"/>
      <c r="G3201" s="57"/>
      <c r="H3201" s="57"/>
      <c r="I3201" s="57"/>
      <c r="J3201" s="57"/>
      <c r="K3201" s="57"/>
      <c r="L3201" s="57"/>
    </row>
    <row r="3202" spans="2:12" ht="18.95" customHeight="1" x14ac:dyDescent="0.25">
      <c r="B3202" s="75"/>
      <c r="C3202" s="75"/>
      <c r="D3202" s="75"/>
      <c r="E3202" s="57"/>
      <c r="F3202" s="57"/>
      <c r="G3202" s="57"/>
      <c r="H3202" s="57"/>
      <c r="I3202" s="57"/>
      <c r="J3202" s="57"/>
      <c r="K3202" s="57"/>
      <c r="L3202" s="57"/>
    </row>
    <row r="3203" spans="2:12" ht="18.95" customHeight="1" x14ac:dyDescent="0.25">
      <c r="B3203" s="75"/>
      <c r="C3203" s="75"/>
      <c r="D3203" s="75"/>
      <c r="E3203" s="57"/>
      <c r="F3203" s="57"/>
      <c r="G3203" s="57"/>
      <c r="H3203" s="57"/>
      <c r="I3203" s="57"/>
      <c r="J3203" s="57"/>
      <c r="K3203" s="57"/>
      <c r="L3203" s="57"/>
    </row>
    <row r="3204" spans="2:12" ht="18.95" customHeight="1" x14ac:dyDescent="0.25">
      <c r="B3204" s="75"/>
      <c r="C3204" s="75"/>
      <c r="D3204" s="75"/>
      <c r="E3204" s="57"/>
      <c r="F3204" s="57"/>
      <c r="G3204" s="57"/>
      <c r="H3204" s="57"/>
      <c r="I3204" s="57"/>
      <c r="J3204" s="57"/>
      <c r="K3204" s="57"/>
      <c r="L3204" s="57"/>
    </row>
    <row r="3205" spans="2:12" ht="18.95" customHeight="1" x14ac:dyDescent="0.25">
      <c r="B3205" s="75"/>
      <c r="C3205" s="75"/>
      <c r="D3205" s="75"/>
      <c r="E3205" s="57"/>
      <c r="F3205" s="57"/>
      <c r="G3205" s="57"/>
      <c r="H3205" s="57"/>
      <c r="I3205" s="57"/>
      <c r="J3205" s="57"/>
      <c r="K3205" s="57"/>
      <c r="L3205" s="57"/>
    </row>
    <row r="3206" spans="2:12" ht="18.95" customHeight="1" x14ac:dyDescent="0.25">
      <c r="B3206" s="75"/>
      <c r="C3206" s="75"/>
      <c r="D3206" s="75"/>
      <c r="E3206" s="57"/>
      <c r="F3206" s="57"/>
      <c r="G3206" s="57"/>
      <c r="H3206" s="57"/>
      <c r="I3206" s="57"/>
      <c r="J3206" s="57"/>
      <c r="K3206" s="57"/>
      <c r="L3206" s="57"/>
    </row>
    <row r="3207" spans="2:12" ht="18.95" customHeight="1" x14ac:dyDescent="0.25">
      <c r="B3207" s="75"/>
      <c r="C3207" s="75"/>
      <c r="D3207" s="75"/>
      <c r="E3207" s="57"/>
      <c r="F3207" s="57"/>
      <c r="G3207" s="57"/>
      <c r="H3207" s="57"/>
      <c r="I3207" s="57"/>
      <c r="J3207" s="57"/>
      <c r="K3207" s="57"/>
      <c r="L3207" s="57"/>
    </row>
    <row r="3208" spans="2:12" ht="18.95" customHeight="1" x14ac:dyDescent="0.25">
      <c r="B3208" s="75"/>
      <c r="C3208" s="75"/>
      <c r="D3208" s="75"/>
      <c r="E3208" s="57"/>
      <c r="F3208" s="57"/>
      <c r="G3208" s="57"/>
      <c r="H3208" s="57"/>
      <c r="I3208" s="57"/>
      <c r="J3208" s="57"/>
      <c r="K3208" s="57"/>
      <c r="L3208" s="57"/>
    </row>
    <row r="3209" spans="2:12" ht="18.95" customHeight="1" x14ac:dyDescent="0.25">
      <c r="B3209" s="75"/>
      <c r="C3209" s="75"/>
      <c r="D3209" s="75"/>
      <c r="E3209" s="57"/>
      <c r="F3209" s="57"/>
      <c r="G3209" s="57"/>
      <c r="H3209" s="57"/>
      <c r="I3209" s="57"/>
      <c r="J3209" s="57"/>
      <c r="K3209" s="57"/>
      <c r="L3209" s="57"/>
    </row>
    <row r="3210" spans="2:12" ht="18.95" customHeight="1" x14ac:dyDescent="0.25">
      <c r="B3210" s="75"/>
      <c r="C3210" s="75"/>
      <c r="D3210" s="75"/>
      <c r="E3210" s="57"/>
      <c r="F3210" s="57"/>
      <c r="G3210" s="57"/>
      <c r="H3210" s="57"/>
      <c r="I3210" s="57"/>
      <c r="J3210" s="57"/>
      <c r="K3210" s="57"/>
      <c r="L3210" s="57"/>
    </row>
    <row r="3211" spans="2:12" ht="18.95" customHeight="1" x14ac:dyDescent="0.25">
      <c r="B3211" s="75"/>
      <c r="C3211" s="75"/>
      <c r="D3211" s="75"/>
      <c r="E3211" s="57"/>
      <c r="F3211" s="57"/>
      <c r="G3211" s="57"/>
      <c r="H3211" s="57"/>
      <c r="I3211" s="57"/>
      <c r="J3211" s="57"/>
      <c r="K3211" s="57"/>
      <c r="L3211" s="57"/>
    </row>
    <row r="3212" spans="2:12" ht="18.95" customHeight="1" x14ac:dyDescent="0.25">
      <c r="B3212" s="75"/>
      <c r="C3212" s="75"/>
      <c r="D3212" s="75"/>
      <c r="E3212" s="57"/>
      <c r="F3212" s="57"/>
      <c r="G3212" s="57"/>
      <c r="H3212" s="57"/>
      <c r="I3212" s="57"/>
      <c r="J3212" s="57"/>
      <c r="K3212" s="57"/>
      <c r="L3212" s="57"/>
    </row>
    <row r="3213" spans="2:12" ht="18.95" customHeight="1" x14ac:dyDescent="0.25">
      <c r="B3213" s="75"/>
      <c r="C3213" s="75"/>
      <c r="D3213" s="75"/>
      <c r="E3213" s="57"/>
      <c r="F3213" s="57"/>
      <c r="G3213" s="57"/>
      <c r="H3213" s="57"/>
      <c r="I3213" s="57"/>
      <c r="J3213" s="57"/>
      <c r="K3213" s="57"/>
      <c r="L3213" s="57"/>
    </row>
    <row r="3214" spans="2:12" ht="18.95" customHeight="1" x14ac:dyDescent="0.25">
      <c r="B3214" s="75"/>
      <c r="C3214" s="75"/>
      <c r="D3214" s="75"/>
      <c r="E3214" s="57"/>
      <c r="F3214" s="57"/>
      <c r="G3214" s="57"/>
      <c r="H3214" s="57"/>
      <c r="I3214" s="57"/>
      <c r="J3214" s="57"/>
      <c r="K3214" s="57"/>
      <c r="L3214" s="57"/>
    </row>
    <row r="3215" spans="2:12" ht="18.95" customHeight="1" x14ac:dyDescent="0.25">
      <c r="B3215" s="75"/>
      <c r="C3215" s="75"/>
      <c r="D3215" s="75"/>
      <c r="E3215" s="57"/>
      <c r="F3215" s="57"/>
      <c r="G3215" s="57"/>
      <c r="H3215" s="57"/>
      <c r="I3215" s="57"/>
      <c r="J3215" s="57"/>
      <c r="K3215" s="57"/>
      <c r="L3215" s="57"/>
    </row>
    <row r="3216" spans="2:12" ht="18.95" customHeight="1" x14ac:dyDescent="0.25">
      <c r="B3216" s="75"/>
      <c r="C3216" s="75"/>
      <c r="D3216" s="75"/>
      <c r="E3216" s="57"/>
      <c r="F3216" s="57"/>
      <c r="G3216" s="57"/>
      <c r="H3216" s="57"/>
      <c r="I3216" s="57"/>
      <c r="J3216" s="57"/>
      <c r="K3216" s="57"/>
      <c r="L3216" s="57"/>
    </row>
    <row r="3217" spans="2:12" ht="18.95" customHeight="1" x14ac:dyDescent="0.25">
      <c r="B3217" s="75"/>
      <c r="C3217" s="75"/>
      <c r="D3217" s="75"/>
      <c r="E3217" s="57"/>
      <c r="F3217" s="57"/>
      <c r="G3217" s="57"/>
      <c r="H3217" s="57"/>
      <c r="I3217" s="57"/>
      <c r="J3217" s="57"/>
      <c r="K3217" s="57"/>
      <c r="L3217" s="57"/>
    </row>
    <row r="3218" spans="2:12" ht="18.95" customHeight="1" x14ac:dyDescent="0.25">
      <c r="B3218" s="75"/>
      <c r="C3218" s="75"/>
      <c r="D3218" s="75"/>
      <c r="E3218" s="57"/>
      <c r="F3218" s="57"/>
      <c r="G3218" s="57"/>
      <c r="H3218" s="57"/>
      <c r="I3218" s="57"/>
      <c r="J3218" s="57"/>
      <c r="K3218" s="57"/>
      <c r="L3218" s="57"/>
    </row>
    <row r="3219" spans="2:12" ht="18.95" customHeight="1" x14ac:dyDescent="0.25">
      <c r="B3219" s="75"/>
      <c r="C3219" s="75"/>
      <c r="D3219" s="75"/>
      <c r="E3219" s="57"/>
      <c r="F3219" s="57"/>
      <c r="G3219" s="57"/>
      <c r="H3219" s="57"/>
      <c r="I3219" s="57"/>
      <c r="J3219" s="57"/>
      <c r="K3219" s="57"/>
      <c r="L3219" s="57"/>
    </row>
    <row r="3220" spans="2:12" ht="18.95" customHeight="1" x14ac:dyDescent="0.25">
      <c r="B3220" s="75"/>
      <c r="C3220" s="75"/>
      <c r="D3220" s="75"/>
      <c r="E3220" s="57"/>
      <c r="F3220" s="57"/>
      <c r="G3220" s="57"/>
      <c r="H3220" s="57"/>
      <c r="I3220" s="57"/>
      <c r="J3220" s="57"/>
      <c r="K3220" s="57"/>
      <c r="L3220" s="57"/>
    </row>
    <row r="3221" spans="2:12" ht="18.95" customHeight="1" x14ac:dyDescent="0.25">
      <c r="B3221" s="75"/>
      <c r="C3221" s="75"/>
      <c r="D3221" s="75"/>
      <c r="E3221" s="57"/>
      <c r="F3221" s="57"/>
      <c r="G3221" s="57"/>
      <c r="H3221" s="57"/>
      <c r="I3221" s="57"/>
      <c r="J3221" s="57"/>
      <c r="K3221" s="57"/>
      <c r="L3221" s="57"/>
    </row>
    <row r="3222" spans="2:12" ht="18.95" customHeight="1" x14ac:dyDescent="0.25">
      <c r="B3222" s="75"/>
      <c r="C3222" s="75"/>
      <c r="D3222" s="75"/>
      <c r="E3222" s="57"/>
      <c r="F3222" s="57"/>
      <c r="G3222" s="57"/>
      <c r="H3222" s="57"/>
      <c r="I3222" s="57"/>
      <c r="J3222" s="57"/>
      <c r="K3222" s="57"/>
      <c r="L3222" s="57"/>
    </row>
    <row r="3223" spans="2:12" ht="18.95" customHeight="1" x14ac:dyDescent="0.25">
      <c r="B3223" s="75"/>
      <c r="C3223" s="75"/>
      <c r="D3223" s="75"/>
      <c r="E3223" s="57"/>
      <c r="F3223" s="57"/>
      <c r="G3223" s="57"/>
      <c r="H3223" s="57"/>
      <c r="I3223" s="57"/>
      <c r="J3223" s="57"/>
      <c r="K3223" s="57"/>
      <c r="L3223" s="57"/>
    </row>
    <row r="3224" spans="2:12" ht="18.95" customHeight="1" x14ac:dyDescent="0.25">
      <c r="B3224" s="75"/>
      <c r="C3224" s="75"/>
      <c r="D3224" s="75"/>
      <c r="E3224" s="57"/>
      <c r="F3224" s="57"/>
      <c r="G3224" s="57"/>
      <c r="H3224" s="57"/>
      <c r="I3224" s="57"/>
      <c r="J3224" s="57"/>
      <c r="K3224" s="57"/>
      <c r="L3224" s="57"/>
    </row>
    <row r="3225" spans="2:12" ht="18.95" customHeight="1" x14ac:dyDescent="0.25">
      <c r="B3225" s="75"/>
      <c r="C3225" s="75"/>
      <c r="D3225" s="75"/>
      <c r="E3225" s="57"/>
      <c r="F3225" s="57"/>
      <c r="G3225" s="57"/>
      <c r="H3225" s="57"/>
      <c r="I3225" s="57"/>
      <c r="J3225" s="57"/>
      <c r="K3225" s="57"/>
      <c r="L3225" s="57"/>
    </row>
    <row r="3226" spans="2:12" ht="18.95" customHeight="1" x14ac:dyDescent="0.25">
      <c r="B3226" s="75"/>
      <c r="C3226" s="75"/>
      <c r="D3226" s="75"/>
      <c r="E3226" s="57"/>
      <c r="F3226" s="57"/>
      <c r="G3226" s="57"/>
      <c r="H3226" s="57"/>
      <c r="I3226" s="57"/>
      <c r="J3226" s="57"/>
      <c r="K3226" s="57"/>
      <c r="L3226" s="57"/>
    </row>
    <row r="3227" spans="2:12" ht="18.95" customHeight="1" x14ac:dyDescent="0.25">
      <c r="B3227" s="75"/>
      <c r="C3227" s="75"/>
      <c r="D3227" s="75"/>
      <c r="E3227" s="57"/>
      <c r="F3227" s="57"/>
      <c r="G3227" s="57"/>
      <c r="H3227" s="57"/>
      <c r="I3227" s="57"/>
      <c r="J3227" s="57"/>
      <c r="K3227" s="57"/>
      <c r="L3227" s="57"/>
    </row>
    <row r="3228" spans="2:12" ht="18.95" customHeight="1" x14ac:dyDescent="0.25">
      <c r="B3228" s="75"/>
      <c r="C3228" s="75"/>
      <c r="D3228" s="75"/>
      <c r="E3228" s="57"/>
      <c r="F3228" s="57"/>
      <c r="G3228" s="57"/>
      <c r="H3228" s="57"/>
      <c r="I3228" s="57"/>
      <c r="J3228" s="57"/>
      <c r="K3228" s="57"/>
      <c r="L3228" s="57"/>
    </row>
    <row r="3229" spans="2:12" ht="18.95" customHeight="1" x14ac:dyDescent="0.25">
      <c r="B3229" s="75"/>
      <c r="C3229" s="75"/>
      <c r="D3229" s="75"/>
      <c r="E3229" s="57"/>
      <c r="F3229" s="57"/>
      <c r="G3229" s="57"/>
      <c r="H3229" s="57"/>
      <c r="I3229" s="57"/>
      <c r="J3229" s="57"/>
      <c r="K3229" s="57"/>
      <c r="L3229" s="57"/>
    </row>
    <row r="3230" spans="2:12" ht="18.95" customHeight="1" x14ac:dyDescent="0.25">
      <c r="B3230" s="75"/>
      <c r="C3230" s="75"/>
      <c r="D3230" s="75"/>
      <c r="E3230" s="57"/>
      <c r="F3230" s="57"/>
      <c r="G3230" s="57"/>
      <c r="H3230" s="57"/>
      <c r="I3230" s="57"/>
      <c r="J3230" s="57"/>
      <c r="K3230" s="57"/>
      <c r="L3230" s="57"/>
    </row>
    <row r="3231" spans="2:12" ht="18.95" customHeight="1" x14ac:dyDescent="0.25">
      <c r="B3231" s="75"/>
      <c r="C3231" s="75"/>
      <c r="D3231" s="75"/>
      <c r="E3231" s="57"/>
      <c r="F3231" s="57"/>
      <c r="G3231" s="57"/>
      <c r="H3231" s="57"/>
      <c r="I3231" s="57"/>
      <c r="J3231" s="57"/>
      <c r="K3231" s="57"/>
      <c r="L3231" s="57"/>
    </row>
    <row r="3232" spans="2:12" ht="18.95" customHeight="1" x14ac:dyDescent="0.25">
      <c r="B3232" s="75"/>
      <c r="C3232" s="75"/>
      <c r="D3232" s="75"/>
      <c r="E3232" s="57"/>
      <c r="F3232" s="57"/>
      <c r="G3232" s="57"/>
      <c r="H3232" s="57"/>
      <c r="I3232" s="57"/>
      <c r="J3232" s="57"/>
      <c r="K3232" s="57"/>
      <c r="L3232" s="57"/>
    </row>
    <row r="3233" spans="2:12" ht="18.95" customHeight="1" x14ac:dyDescent="0.25">
      <c r="B3233" s="75"/>
      <c r="C3233" s="75"/>
      <c r="D3233" s="75"/>
      <c r="E3233" s="57"/>
      <c r="F3233" s="57"/>
      <c r="G3233" s="57"/>
      <c r="H3233" s="57"/>
      <c r="I3233" s="57"/>
      <c r="J3233" s="57"/>
      <c r="K3233" s="57"/>
      <c r="L3233" s="57"/>
    </row>
    <row r="3234" spans="2:12" ht="18.95" customHeight="1" x14ac:dyDescent="0.25">
      <c r="B3234" s="75"/>
      <c r="C3234" s="75"/>
      <c r="D3234" s="75"/>
      <c r="E3234" s="57"/>
      <c r="F3234" s="57"/>
      <c r="G3234" s="57"/>
      <c r="H3234" s="57"/>
      <c r="I3234" s="57"/>
      <c r="J3234" s="57"/>
      <c r="K3234" s="57"/>
      <c r="L3234" s="57"/>
    </row>
    <row r="3235" spans="2:12" ht="18.95" customHeight="1" x14ac:dyDescent="0.25">
      <c r="B3235" s="75"/>
      <c r="C3235" s="75"/>
      <c r="D3235" s="75"/>
      <c r="E3235" s="57"/>
      <c r="F3235" s="57"/>
      <c r="G3235" s="57"/>
      <c r="H3235" s="57"/>
      <c r="I3235" s="57"/>
      <c r="J3235" s="57"/>
      <c r="K3235" s="57"/>
      <c r="L3235" s="57"/>
    </row>
    <row r="3236" spans="2:12" ht="18.95" customHeight="1" x14ac:dyDescent="0.25">
      <c r="B3236" s="75"/>
      <c r="C3236" s="75"/>
      <c r="D3236" s="75"/>
      <c r="E3236" s="57"/>
      <c r="F3236" s="57"/>
      <c r="G3236" s="57"/>
      <c r="H3236" s="57"/>
      <c r="I3236" s="57"/>
      <c r="J3236" s="57"/>
      <c r="K3236" s="57"/>
      <c r="L3236" s="57"/>
    </row>
    <row r="3237" spans="2:12" ht="18.95" customHeight="1" x14ac:dyDescent="0.25">
      <c r="B3237" s="75"/>
      <c r="C3237" s="75"/>
      <c r="D3237" s="75"/>
      <c r="E3237" s="57"/>
      <c r="F3237" s="57"/>
      <c r="G3237" s="57"/>
      <c r="H3237" s="57"/>
      <c r="I3237" s="57"/>
      <c r="J3237" s="57"/>
      <c r="K3237" s="57"/>
      <c r="L3237" s="57"/>
    </row>
    <row r="3238" spans="2:12" ht="18.95" customHeight="1" x14ac:dyDescent="0.25">
      <c r="B3238" s="75"/>
      <c r="C3238" s="75"/>
      <c r="D3238" s="75"/>
      <c r="E3238" s="57"/>
      <c r="F3238" s="57"/>
      <c r="G3238" s="57"/>
      <c r="H3238" s="57"/>
      <c r="I3238" s="57"/>
      <c r="J3238" s="57"/>
      <c r="K3238" s="57"/>
      <c r="L3238" s="57"/>
    </row>
    <row r="3239" spans="2:12" ht="18.95" customHeight="1" x14ac:dyDescent="0.25">
      <c r="B3239" s="75"/>
      <c r="C3239" s="75"/>
      <c r="D3239" s="75"/>
      <c r="E3239" s="57"/>
      <c r="F3239" s="57"/>
      <c r="G3239" s="57"/>
      <c r="H3239" s="57"/>
      <c r="I3239" s="57"/>
      <c r="J3239" s="57"/>
      <c r="K3239" s="57"/>
      <c r="L3239" s="57"/>
    </row>
    <row r="3240" spans="2:12" ht="18.95" customHeight="1" x14ac:dyDescent="0.25">
      <c r="B3240" s="75"/>
      <c r="C3240" s="75"/>
      <c r="D3240" s="75"/>
      <c r="E3240" s="57"/>
      <c r="F3240" s="57"/>
      <c r="G3240" s="57"/>
      <c r="H3240" s="57"/>
      <c r="I3240" s="57"/>
      <c r="J3240" s="57"/>
      <c r="K3240" s="57"/>
      <c r="L3240" s="57"/>
    </row>
    <row r="3241" spans="2:12" ht="18.95" customHeight="1" x14ac:dyDescent="0.25">
      <c r="B3241" s="75"/>
      <c r="C3241" s="75"/>
      <c r="D3241" s="75"/>
      <c r="E3241" s="57"/>
      <c r="F3241" s="57"/>
      <c r="G3241" s="57"/>
      <c r="H3241" s="57"/>
      <c r="I3241" s="57"/>
      <c r="J3241" s="57"/>
      <c r="K3241" s="57"/>
      <c r="L3241" s="57"/>
    </row>
    <row r="3242" spans="2:12" ht="18.95" customHeight="1" x14ac:dyDescent="0.25">
      <c r="B3242" s="75"/>
      <c r="C3242" s="75"/>
      <c r="D3242" s="75"/>
      <c r="E3242" s="57"/>
      <c r="F3242" s="57"/>
      <c r="G3242" s="57"/>
      <c r="H3242" s="57"/>
      <c r="I3242" s="57"/>
      <c r="J3242" s="57"/>
      <c r="K3242" s="57"/>
      <c r="L3242" s="57"/>
    </row>
    <row r="3243" spans="2:12" ht="18.95" customHeight="1" x14ac:dyDescent="0.25">
      <c r="B3243" s="75"/>
      <c r="C3243" s="75"/>
      <c r="D3243" s="75"/>
      <c r="E3243" s="57"/>
      <c r="F3243" s="57"/>
      <c r="G3243" s="57"/>
      <c r="H3243" s="57"/>
      <c r="I3243" s="57"/>
      <c r="J3243" s="57"/>
      <c r="K3243" s="57"/>
      <c r="L3243" s="57"/>
    </row>
    <row r="3244" spans="2:12" ht="18.95" customHeight="1" x14ac:dyDescent="0.25">
      <c r="B3244" s="75"/>
      <c r="C3244" s="75"/>
      <c r="D3244" s="75"/>
      <c r="E3244" s="57"/>
      <c r="F3244" s="57"/>
      <c r="G3244" s="57"/>
      <c r="H3244" s="57"/>
      <c r="I3244" s="57"/>
      <c r="J3244" s="57"/>
      <c r="K3244" s="57"/>
      <c r="L3244" s="57"/>
    </row>
    <row r="3245" spans="2:12" ht="18.95" customHeight="1" x14ac:dyDescent="0.25">
      <c r="B3245" s="75"/>
      <c r="C3245" s="75"/>
      <c r="D3245" s="75"/>
      <c r="E3245" s="57"/>
      <c r="F3245" s="57"/>
      <c r="G3245" s="57"/>
      <c r="H3245" s="57"/>
      <c r="I3245" s="57"/>
      <c r="J3245" s="57"/>
      <c r="K3245" s="57"/>
      <c r="L3245" s="57"/>
    </row>
    <row r="3246" spans="2:12" ht="18.95" customHeight="1" x14ac:dyDescent="0.25">
      <c r="B3246" s="75"/>
      <c r="C3246" s="75"/>
      <c r="D3246" s="75"/>
      <c r="E3246" s="57"/>
      <c r="F3246" s="57"/>
      <c r="G3246" s="57"/>
      <c r="H3246" s="57"/>
      <c r="I3246" s="57"/>
      <c r="J3246" s="57"/>
      <c r="K3246" s="57"/>
      <c r="L3246" s="57"/>
    </row>
    <row r="3247" spans="2:12" ht="18.95" customHeight="1" x14ac:dyDescent="0.25">
      <c r="B3247" s="75"/>
      <c r="C3247" s="75"/>
      <c r="D3247" s="75"/>
      <c r="E3247" s="57"/>
      <c r="F3247" s="57"/>
      <c r="G3247" s="57"/>
      <c r="H3247" s="57"/>
      <c r="I3247" s="57"/>
      <c r="J3247" s="57"/>
      <c r="K3247" s="57"/>
      <c r="L3247" s="57"/>
    </row>
    <row r="3248" spans="2:12" ht="18.95" customHeight="1" x14ac:dyDescent="0.25">
      <c r="B3248" s="75"/>
      <c r="C3248" s="75"/>
      <c r="D3248" s="75"/>
      <c r="E3248" s="57"/>
      <c r="F3248" s="57"/>
      <c r="G3248" s="57"/>
      <c r="H3248" s="57"/>
      <c r="I3248" s="57"/>
      <c r="J3248" s="57"/>
      <c r="K3248" s="57"/>
      <c r="L3248" s="57"/>
    </row>
    <row r="3249" spans="2:12" ht="18.95" customHeight="1" x14ac:dyDescent="0.25">
      <c r="B3249" s="75"/>
      <c r="C3249" s="75"/>
      <c r="D3249" s="75"/>
      <c r="E3249" s="57"/>
      <c r="F3249" s="57"/>
      <c r="G3249" s="57"/>
      <c r="H3249" s="57"/>
      <c r="I3249" s="57"/>
      <c r="J3249" s="57"/>
      <c r="K3249" s="57"/>
      <c r="L3249" s="57"/>
    </row>
    <row r="3250" spans="2:12" ht="18.95" customHeight="1" x14ac:dyDescent="0.25">
      <c r="B3250" s="75"/>
      <c r="C3250" s="75"/>
      <c r="D3250" s="75"/>
      <c r="E3250" s="57"/>
      <c r="F3250" s="57"/>
      <c r="G3250" s="57"/>
      <c r="H3250" s="57"/>
      <c r="I3250" s="57"/>
      <c r="J3250" s="57"/>
      <c r="K3250" s="57"/>
      <c r="L3250" s="57"/>
    </row>
    <row r="3251" spans="2:12" ht="18.95" customHeight="1" x14ac:dyDescent="0.25">
      <c r="B3251" s="75"/>
      <c r="C3251" s="75"/>
      <c r="D3251" s="75"/>
      <c r="E3251" s="57"/>
      <c r="F3251" s="57"/>
      <c r="G3251" s="57"/>
      <c r="H3251" s="57"/>
      <c r="I3251" s="57"/>
      <c r="J3251" s="57"/>
      <c r="K3251" s="57"/>
      <c r="L3251" s="57"/>
    </row>
    <row r="3252" spans="2:12" ht="18.95" customHeight="1" x14ac:dyDescent="0.25">
      <c r="B3252" s="75"/>
      <c r="C3252" s="75"/>
      <c r="D3252" s="75"/>
      <c r="E3252" s="57"/>
      <c r="F3252" s="57"/>
      <c r="G3252" s="57"/>
      <c r="H3252" s="57"/>
      <c r="I3252" s="57"/>
      <c r="J3252" s="57"/>
      <c r="K3252" s="57"/>
      <c r="L3252" s="57"/>
    </row>
    <row r="3253" spans="2:12" ht="18.95" customHeight="1" x14ac:dyDescent="0.25">
      <c r="B3253" s="75"/>
      <c r="C3253" s="75"/>
      <c r="D3253" s="75"/>
      <c r="E3253" s="57"/>
      <c r="F3253" s="57"/>
      <c r="G3253" s="57"/>
      <c r="H3253" s="57"/>
      <c r="I3253" s="57"/>
      <c r="J3253" s="57"/>
      <c r="K3253" s="57"/>
      <c r="L3253" s="57"/>
    </row>
    <row r="3254" spans="2:12" ht="18.95" customHeight="1" x14ac:dyDescent="0.25">
      <c r="B3254" s="75"/>
      <c r="C3254" s="75"/>
      <c r="D3254" s="75"/>
      <c r="E3254" s="57"/>
      <c r="F3254" s="57"/>
      <c r="G3254" s="57"/>
      <c r="H3254" s="57"/>
      <c r="I3254" s="57"/>
      <c r="J3254" s="57"/>
      <c r="K3254" s="57"/>
      <c r="L3254" s="57"/>
    </row>
    <row r="3255" spans="2:12" ht="18.95" customHeight="1" x14ac:dyDescent="0.25">
      <c r="B3255" s="75"/>
      <c r="C3255" s="75"/>
      <c r="D3255" s="75"/>
      <c r="E3255" s="57"/>
      <c r="F3255" s="57"/>
      <c r="G3255" s="57"/>
      <c r="H3255" s="57"/>
      <c r="I3255" s="57"/>
      <c r="J3255" s="57"/>
      <c r="K3255" s="57"/>
      <c r="L3255" s="57"/>
    </row>
    <row r="3256" spans="2:12" ht="18.95" customHeight="1" x14ac:dyDescent="0.25">
      <c r="B3256" s="75"/>
      <c r="C3256" s="75"/>
      <c r="D3256" s="75"/>
      <c r="E3256" s="57"/>
      <c r="F3256" s="57"/>
      <c r="G3256" s="57"/>
      <c r="H3256" s="57"/>
      <c r="I3256" s="57"/>
      <c r="J3256" s="57"/>
      <c r="K3256" s="57"/>
      <c r="L3256" s="57"/>
    </row>
    <row r="3257" spans="2:12" ht="18.95" customHeight="1" x14ac:dyDescent="0.25">
      <c r="B3257" s="75"/>
      <c r="C3257" s="75"/>
      <c r="D3257" s="75"/>
      <c r="E3257" s="57"/>
      <c r="F3257" s="57"/>
      <c r="G3257" s="57"/>
      <c r="H3257" s="57"/>
      <c r="I3257" s="57"/>
      <c r="J3257" s="57"/>
      <c r="K3257" s="57"/>
      <c r="L3257" s="57"/>
    </row>
    <row r="3258" spans="2:12" ht="18.95" customHeight="1" x14ac:dyDescent="0.25">
      <c r="B3258" s="75"/>
      <c r="C3258" s="75"/>
      <c r="D3258" s="75"/>
      <c r="E3258" s="57"/>
      <c r="F3258" s="57"/>
      <c r="G3258" s="57"/>
      <c r="H3258" s="57"/>
      <c r="I3258" s="57"/>
      <c r="J3258" s="57"/>
      <c r="K3258" s="57"/>
      <c r="L3258" s="57"/>
    </row>
    <row r="3259" spans="2:12" ht="18.95" customHeight="1" x14ac:dyDescent="0.25">
      <c r="B3259" s="75"/>
      <c r="C3259" s="75"/>
      <c r="D3259" s="75"/>
      <c r="E3259" s="57"/>
      <c r="F3259" s="57"/>
      <c r="G3259" s="57"/>
      <c r="H3259" s="57"/>
      <c r="I3259" s="57"/>
      <c r="J3259" s="57"/>
      <c r="K3259" s="57"/>
      <c r="L3259" s="57"/>
    </row>
    <row r="3260" spans="2:12" ht="18.95" customHeight="1" x14ac:dyDescent="0.25">
      <c r="B3260" s="75"/>
      <c r="C3260" s="75"/>
      <c r="D3260" s="75"/>
      <c r="E3260" s="57"/>
      <c r="F3260" s="57"/>
      <c r="G3260" s="57"/>
      <c r="H3260" s="57"/>
      <c r="I3260" s="57"/>
      <c r="J3260" s="57"/>
      <c r="K3260" s="57"/>
      <c r="L3260" s="57"/>
    </row>
    <row r="3261" spans="2:12" ht="18.95" customHeight="1" x14ac:dyDescent="0.25">
      <c r="B3261" s="75"/>
      <c r="C3261" s="75"/>
      <c r="D3261" s="75"/>
      <c r="E3261" s="57"/>
      <c r="F3261" s="57"/>
      <c r="G3261" s="57"/>
      <c r="H3261" s="57"/>
      <c r="I3261" s="57"/>
      <c r="J3261" s="57"/>
      <c r="K3261" s="57"/>
      <c r="L3261" s="57"/>
    </row>
    <row r="3262" spans="2:12" ht="18.95" customHeight="1" x14ac:dyDescent="0.25">
      <c r="B3262" s="75"/>
      <c r="C3262" s="75"/>
      <c r="D3262" s="75"/>
      <c r="E3262" s="57"/>
      <c r="F3262" s="57"/>
      <c r="G3262" s="57"/>
      <c r="H3262" s="57"/>
      <c r="I3262" s="57"/>
      <c r="J3262" s="57"/>
      <c r="K3262" s="57"/>
      <c r="L3262" s="57"/>
    </row>
    <row r="3263" spans="2:12" ht="18.95" customHeight="1" x14ac:dyDescent="0.25">
      <c r="B3263" s="75"/>
      <c r="C3263" s="75"/>
      <c r="D3263" s="75"/>
      <c r="E3263" s="57"/>
      <c r="F3263" s="57"/>
      <c r="G3263" s="57"/>
      <c r="H3263" s="57"/>
      <c r="I3263" s="57"/>
      <c r="J3263" s="57"/>
      <c r="K3263" s="57"/>
      <c r="L3263" s="57"/>
    </row>
    <row r="3264" spans="2:12" ht="18.95" customHeight="1" x14ac:dyDescent="0.25">
      <c r="B3264" s="75"/>
      <c r="C3264" s="75"/>
      <c r="D3264" s="75"/>
      <c r="E3264" s="57"/>
      <c r="F3264" s="57"/>
      <c r="G3264" s="57"/>
      <c r="H3264" s="57"/>
      <c r="I3264" s="57"/>
      <c r="J3264" s="57"/>
      <c r="K3264" s="57"/>
      <c r="L3264" s="57"/>
    </row>
    <row r="3265" spans="2:12" ht="18.95" customHeight="1" x14ac:dyDescent="0.25">
      <c r="B3265" s="75"/>
      <c r="C3265" s="75"/>
      <c r="D3265" s="75"/>
      <c r="E3265" s="57"/>
      <c r="F3265" s="57"/>
      <c r="G3265" s="57"/>
      <c r="H3265" s="57"/>
      <c r="I3265" s="57"/>
      <c r="J3265" s="57"/>
      <c r="K3265" s="57"/>
      <c r="L3265" s="57"/>
    </row>
    <row r="3266" spans="2:12" ht="18.95" customHeight="1" x14ac:dyDescent="0.25">
      <c r="B3266" s="75"/>
      <c r="C3266" s="75"/>
      <c r="D3266" s="75"/>
      <c r="E3266" s="57"/>
      <c r="F3266" s="57"/>
      <c r="G3266" s="57"/>
      <c r="H3266" s="57"/>
      <c r="I3266" s="57"/>
      <c r="J3266" s="57"/>
      <c r="K3266" s="57"/>
      <c r="L3266" s="57"/>
    </row>
    <row r="3267" spans="2:12" ht="18.95" customHeight="1" x14ac:dyDescent="0.25">
      <c r="B3267" s="75"/>
      <c r="C3267" s="75"/>
      <c r="D3267" s="75"/>
      <c r="E3267" s="57"/>
      <c r="F3267" s="57"/>
      <c r="G3267" s="57"/>
      <c r="H3267" s="57"/>
      <c r="I3267" s="57"/>
      <c r="J3267" s="57"/>
      <c r="K3267" s="57"/>
      <c r="L3267" s="57"/>
    </row>
    <row r="3268" spans="2:12" ht="18.95" customHeight="1" x14ac:dyDescent="0.25">
      <c r="B3268" s="75"/>
      <c r="C3268" s="75"/>
      <c r="D3268" s="75"/>
      <c r="E3268" s="57"/>
      <c r="F3268" s="57"/>
      <c r="G3268" s="57"/>
      <c r="H3268" s="57"/>
      <c r="I3268" s="57"/>
      <c r="J3268" s="57"/>
      <c r="K3268" s="57"/>
      <c r="L3268" s="57"/>
    </row>
    <row r="3269" spans="2:12" ht="18.95" customHeight="1" x14ac:dyDescent="0.25">
      <c r="B3269" s="75"/>
      <c r="C3269" s="75"/>
      <c r="D3269" s="75"/>
      <c r="E3269" s="57"/>
      <c r="F3269" s="57"/>
      <c r="G3269" s="57"/>
      <c r="H3269" s="57"/>
      <c r="I3269" s="57"/>
      <c r="J3269" s="57"/>
      <c r="K3269" s="57"/>
      <c r="L3269" s="57"/>
    </row>
    <row r="3270" spans="2:12" ht="18.95" customHeight="1" x14ac:dyDescent="0.25">
      <c r="B3270" s="75"/>
      <c r="C3270" s="75"/>
      <c r="D3270" s="75"/>
      <c r="E3270" s="57"/>
      <c r="F3270" s="57"/>
      <c r="G3270" s="57"/>
      <c r="H3270" s="57"/>
      <c r="I3270" s="57"/>
      <c r="J3270" s="57"/>
      <c r="K3270" s="57"/>
      <c r="L3270" s="57"/>
    </row>
    <row r="3271" spans="2:12" ht="18.95" customHeight="1" x14ac:dyDescent="0.25">
      <c r="B3271" s="75"/>
      <c r="C3271" s="75"/>
      <c r="D3271" s="75"/>
      <c r="E3271" s="57"/>
      <c r="F3271" s="57"/>
      <c r="G3271" s="57"/>
      <c r="H3271" s="57"/>
      <c r="I3271" s="57"/>
      <c r="J3271" s="57"/>
      <c r="K3271" s="57"/>
      <c r="L3271" s="57"/>
    </row>
    <row r="3272" spans="2:12" ht="18.95" customHeight="1" x14ac:dyDescent="0.25">
      <c r="B3272" s="75"/>
      <c r="C3272" s="75"/>
      <c r="D3272" s="75"/>
      <c r="E3272" s="57"/>
      <c r="F3272" s="57"/>
      <c r="G3272" s="57"/>
      <c r="H3272" s="57"/>
      <c r="I3272" s="57"/>
      <c r="J3272" s="57"/>
      <c r="K3272" s="57"/>
      <c r="L3272" s="57"/>
    </row>
    <row r="3273" spans="2:12" ht="18.95" customHeight="1" x14ac:dyDescent="0.25">
      <c r="B3273" s="75"/>
      <c r="C3273" s="75"/>
      <c r="D3273" s="75"/>
      <c r="E3273" s="57"/>
      <c r="F3273" s="57"/>
      <c r="G3273" s="57"/>
      <c r="H3273" s="57"/>
      <c r="I3273" s="57"/>
      <c r="J3273" s="57"/>
      <c r="K3273" s="57"/>
      <c r="L3273" s="57"/>
    </row>
    <row r="3274" spans="2:12" ht="18.95" customHeight="1" x14ac:dyDescent="0.25">
      <c r="B3274" s="75"/>
      <c r="C3274" s="75"/>
      <c r="D3274" s="75"/>
      <c r="E3274" s="57"/>
      <c r="F3274" s="57"/>
      <c r="G3274" s="57"/>
      <c r="H3274" s="57"/>
      <c r="I3274" s="57"/>
      <c r="J3274" s="57"/>
      <c r="K3274" s="57"/>
      <c r="L3274" s="57"/>
    </row>
    <row r="3275" spans="2:12" ht="18.95" customHeight="1" x14ac:dyDescent="0.25">
      <c r="B3275" s="75"/>
      <c r="C3275" s="75"/>
      <c r="D3275" s="75"/>
      <c r="E3275" s="57"/>
      <c r="F3275" s="57"/>
      <c r="G3275" s="57"/>
      <c r="H3275" s="57"/>
      <c r="I3275" s="57"/>
      <c r="J3275" s="57"/>
      <c r="K3275" s="57"/>
      <c r="L3275" s="57"/>
    </row>
    <row r="3276" spans="2:12" ht="18.95" customHeight="1" x14ac:dyDescent="0.25">
      <c r="B3276" s="75"/>
      <c r="C3276" s="75"/>
      <c r="D3276" s="75"/>
      <c r="E3276" s="57"/>
      <c r="F3276" s="57"/>
      <c r="G3276" s="57"/>
      <c r="H3276" s="57"/>
      <c r="I3276" s="57"/>
      <c r="J3276" s="57"/>
      <c r="K3276" s="57"/>
      <c r="L3276" s="57"/>
    </row>
    <row r="3277" spans="2:12" ht="18.95" customHeight="1" x14ac:dyDescent="0.25">
      <c r="B3277" s="75"/>
      <c r="C3277" s="75"/>
      <c r="D3277" s="75"/>
      <c r="E3277" s="57"/>
      <c r="F3277" s="57"/>
      <c r="G3277" s="57"/>
      <c r="H3277" s="57"/>
      <c r="I3277" s="57"/>
      <c r="J3277" s="57"/>
      <c r="K3277" s="57"/>
      <c r="L3277" s="57"/>
    </row>
    <row r="3278" spans="2:12" ht="18.95" customHeight="1" x14ac:dyDescent="0.25">
      <c r="B3278" s="75"/>
      <c r="C3278" s="75"/>
      <c r="D3278" s="75"/>
      <c r="E3278" s="57"/>
      <c r="F3278" s="57"/>
      <c r="G3278" s="57"/>
      <c r="H3278" s="57"/>
      <c r="I3278" s="57"/>
      <c r="J3278" s="57"/>
      <c r="K3278" s="57"/>
      <c r="L3278" s="57"/>
    </row>
    <row r="3279" spans="2:12" ht="18.95" customHeight="1" x14ac:dyDescent="0.25">
      <c r="B3279" s="75"/>
      <c r="C3279" s="75"/>
      <c r="D3279" s="75"/>
      <c r="E3279" s="57"/>
      <c r="F3279" s="57"/>
      <c r="G3279" s="57"/>
      <c r="H3279" s="57"/>
      <c r="I3279" s="57"/>
      <c r="J3279" s="57"/>
      <c r="K3279" s="57"/>
      <c r="L3279" s="57"/>
    </row>
    <row r="3280" spans="2:12" ht="18.95" customHeight="1" x14ac:dyDescent="0.25">
      <c r="B3280" s="75"/>
      <c r="C3280" s="75"/>
      <c r="D3280" s="75"/>
      <c r="E3280" s="57"/>
      <c r="F3280" s="57"/>
      <c r="G3280" s="57"/>
      <c r="H3280" s="57"/>
      <c r="I3280" s="57"/>
      <c r="J3280" s="57"/>
      <c r="K3280" s="57"/>
      <c r="L3280" s="57"/>
    </row>
    <row r="3281" spans="2:12" ht="18.95" customHeight="1" x14ac:dyDescent="0.25">
      <c r="B3281" s="75"/>
      <c r="C3281" s="75"/>
      <c r="D3281" s="75"/>
      <c r="E3281" s="57"/>
      <c r="F3281" s="57"/>
      <c r="G3281" s="57"/>
      <c r="H3281" s="57"/>
      <c r="I3281" s="57"/>
      <c r="J3281" s="57"/>
      <c r="K3281" s="57"/>
      <c r="L3281" s="57"/>
    </row>
    <row r="3282" spans="2:12" ht="18.95" customHeight="1" x14ac:dyDescent="0.25">
      <c r="B3282" s="75"/>
      <c r="C3282" s="75"/>
      <c r="D3282" s="75"/>
      <c r="E3282" s="57"/>
      <c r="F3282" s="57"/>
      <c r="G3282" s="57"/>
      <c r="H3282" s="57"/>
      <c r="I3282" s="57"/>
      <c r="J3282" s="57"/>
      <c r="K3282" s="57"/>
      <c r="L3282" s="57"/>
    </row>
    <row r="3283" spans="2:12" ht="18.95" customHeight="1" x14ac:dyDescent="0.25">
      <c r="B3283" s="75"/>
      <c r="C3283" s="75"/>
      <c r="D3283" s="75"/>
      <c r="E3283" s="57"/>
      <c r="F3283" s="57"/>
      <c r="G3283" s="57"/>
      <c r="H3283" s="57"/>
      <c r="I3283" s="57"/>
      <c r="J3283" s="57"/>
      <c r="K3283" s="57"/>
      <c r="L3283" s="57"/>
    </row>
    <row r="3284" spans="2:12" ht="18.95" customHeight="1" x14ac:dyDescent="0.25">
      <c r="B3284" s="75"/>
      <c r="C3284" s="75"/>
      <c r="D3284" s="75"/>
      <c r="E3284" s="57"/>
      <c r="F3284" s="57"/>
      <c r="G3284" s="57"/>
      <c r="H3284" s="57"/>
      <c r="I3284" s="57"/>
      <c r="J3284" s="57"/>
      <c r="K3284" s="57"/>
      <c r="L3284" s="57"/>
    </row>
    <row r="3285" spans="2:12" ht="18.95" customHeight="1" x14ac:dyDescent="0.25">
      <c r="B3285" s="75"/>
      <c r="C3285" s="75"/>
      <c r="D3285" s="75"/>
      <c r="E3285" s="57"/>
      <c r="F3285" s="57"/>
      <c r="G3285" s="57"/>
      <c r="H3285" s="57"/>
      <c r="I3285" s="57"/>
      <c r="J3285" s="57"/>
      <c r="K3285" s="57"/>
      <c r="L3285" s="57"/>
    </row>
    <row r="3286" spans="2:12" ht="18.95" customHeight="1" x14ac:dyDescent="0.25">
      <c r="B3286" s="75"/>
      <c r="C3286" s="75"/>
      <c r="D3286" s="75"/>
      <c r="E3286" s="57"/>
      <c r="F3286" s="57"/>
      <c r="G3286" s="57"/>
      <c r="H3286" s="57"/>
      <c r="I3286" s="57"/>
      <c r="J3286" s="57"/>
      <c r="K3286" s="57"/>
      <c r="L3286" s="57"/>
    </row>
    <row r="3287" spans="2:12" ht="18.95" customHeight="1" x14ac:dyDescent="0.25">
      <c r="B3287" s="75"/>
      <c r="C3287" s="75"/>
      <c r="D3287" s="75"/>
      <c r="E3287" s="57"/>
      <c r="F3287" s="57"/>
      <c r="G3287" s="57"/>
      <c r="H3287" s="57"/>
      <c r="I3287" s="57"/>
      <c r="J3287" s="57"/>
      <c r="K3287" s="57"/>
      <c r="L3287" s="57"/>
    </row>
    <row r="3288" spans="2:12" ht="18.95" customHeight="1" x14ac:dyDescent="0.25">
      <c r="B3288" s="75"/>
      <c r="C3288" s="75"/>
      <c r="D3288" s="75"/>
      <c r="E3288" s="57"/>
      <c r="F3288" s="57"/>
      <c r="G3288" s="57"/>
      <c r="H3288" s="57"/>
      <c r="I3288" s="57"/>
      <c r="J3288" s="57"/>
      <c r="K3288" s="57"/>
      <c r="L3288" s="57"/>
    </row>
    <row r="3289" spans="2:12" ht="18.95" customHeight="1" x14ac:dyDescent="0.25">
      <c r="B3289" s="75"/>
      <c r="C3289" s="75"/>
      <c r="D3289" s="75"/>
      <c r="E3289" s="57"/>
      <c r="F3289" s="57"/>
      <c r="G3289" s="57"/>
      <c r="H3289" s="57"/>
      <c r="I3289" s="57"/>
      <c r="J3289" s="57"/>
      <c r="K3289" s="57"/>
      <c r="L3289" s="57"/>
    </row>
    <row r="3290" spans="2:12" ht="18.95" customHeight="1" x14ac:dyDescent="0.25">
      <c r="B3290" s="75"/>
      <c r="C3290" s="75"/>
      <c r="D3290" s="75"/>
      <c r="E3290" s="57"/>
      <c r="F3290" s="57"/>
      <c r="G3290" s="57"/>
      <c r="H3290" s="57"/>
      <c r="I3290" s="57"/>
      <c r="J3290" s="57"/>
      <c r="K3290" s="57"/>
      <c r="L3290" s="57"/>
    </row>
    <row r="3291" spans="2:12" ht="18.95" customHeight="1" x14ac:dyDescent="0.25">
      <c r="B3291" s="75"/>
      <c r="C3291" s="75"/>
      <c r="D3291" s="75"/>
      <c r="E3291" s="57"/>
      <c r="F3291" s="57"/>
      <c r="G3291" s="57"/>
      <c r="H3291" s="57"/>
      <c r="I3291" s="57"/>
      <c r="J3291" s="57"/>
      <c r="K3291" s="57"/>
      <c r="L3291" s="57"/>
    </row>
    <row r="3292" spans="2:12" ht="18.95" customHeight="1" x14ac:dyDescent="0.25">
      <c r="B3292" s="75"/>
      <c r="C3292" s="75"/>
      <c r="D3292" s="75"/>
      <c r="E3292" s="57"/>
      <c r="F3292" s="57"/>
      <c r="G3292" s="57"/>
      <c r="H3292" s="57"/>
      <c r="I3292" s="57"/>
      <c r="J3292" s="57"/>
      <c r="K3292" s="57"/>
      <c r="L3292" s="57"/>
    </row>
    <row r="3293" spans="2:12" ht="18.95" customHeight="1" x14ac:dyDescent="0.25">
      <c r="B3293" s="75"/>
      <c r="C3293" s="75"/>
      <c r="D3293" s="75"/>
      <c r="E3293" s="57"/>
      <c r="F3293" s="57"/>
      <c r="G3293" s="57"/>
      <c r="H3293" s="57"/>
      <c r="I3293" s="57"/>
      <c r="J3293" s="57"/>
      <c r="K3293" s="57"/>
      <c r="L3293" s="57"/>
    </row>
    <row r="3294" spans="2:12" ht="18.95" customHeight="1" x14ac:dyDescent="0.25">
      <c r="B3294" s="75"/>
      <c r="C3294" s="75"/>
      <c r="D3294" s="75"/>
      <c r="E3294" s="57"/>
      <c r="F3294" s="57"/>
      <c r="G3294" s="57"/>
      <c r="H3294" s="57"/>
      <c r="I3294" s="57"/>
      <c r="J3294" s="57"/>
      <c r="K3294" s="57"/>
      <c r="L3294" s="57"/>
    </row>
    <row r="3295" spans="2:12" ht="18.95" customHeight="1" x14ac:dyDescent="0.25">
      <c r="B3295" s="75"/>
      <c r="C3295" s="75"/>
      <c r="D3295" s="75"/>
      <c r="E3295" s="57"/>
      <c r="F3295" s="57"/>
      <c r="G3295" s="57"/>
      <c r="H3295" s="57"/>
      <c r="I3295" s="57"/>
      <c r="J3295" s="57"/>
      <c r="K3295" s="57"/>
      <c r="L3295" s="57"/>
    </row>
    <row r="3296" spans="2:12" ht="18.95" customHeight="1" x14ac:dyDescent="0.25">
      <c r="B3296" s="75"/>
      <c r="C3296" s="75"/>
      <c r="D3296" s="75"/>
      <c r="E3296" s="57"/>
      <c r="F3296" s="57"/>
      <c r="G3296" s="57"/>
      <c r="H3296" s="57"/>
      <c r="I3296" s="57"/>
      <c r="J3296" s="57"/>
      <c r="K3296" s="57"/>
      <c r="L3296" s="57"/>
    </row>
    <row r="3297" spans="2:12" ht="18.95" customHeight="1" x14ac:dyDescent="0.25">
      <c r="B3297" s="75"/>
      <c r="C3297" s="75"/>
      <c r="D3297" s="75"/>
      <c r="E3297" s="57"/>
      <c r="F3297" s="57"/>
      <c r="G3297" s="57"/>
      <c r="H3297" s="57"/>
      <c r="I3297" s="57"/>
      <c r="J3297" s="57"/>
      <c r="K3297" s="57"/>
      <c r="L3297" s="57"/>
    </row>
    <row r="3298" spans="2:12" ht="18.95" customHeight="1" x14ac:dyDescent="0.25">
      <c r="B3298" s="75"/>
      <c r="C3298" s="75"/>
      <c r="D3298" s="75"/>
      <c r="E3298" s="57"/>
      <c r="F3298" s="57"/>
      <c r="G3298" s="57"/>
      <c r="H3298" s="57"/>
      <c r="I3298" s="57"/>
      <c r="J3298" s="57"/>
      <c r="K3298" s="57"/>
      <c r="L3298" s="57"/>
    </row>
    <row r="3299" spans="2:12" ht="18.95" customHeight="1" x14ac:dyDescent="0.25">
      <c r="B3299" s="75"/>
      <c r="C3299" s="75"/>
      <c r="D3299" s="75"/>
      <c r="E3299" s="57"/>
      <c r="F3299" s="57"/>
      <c r="G3299" s="57"/>
      <c r="H3299" s="57"/>
      <c r="I3299" s="57"/>
      <c r="J3299" s="57"/>
      <c r="K3299" s="57"/>
      <c r="L3299" s="57"/>
    </row>
    <row r="3300" spans="2:12" ht="18.95" customHeight="1" x14ac:dyDescent="0.25">
      <c r="B3300" s="75"/>
      <c r="C3300" s="75"/>
      <c r="D3300" s="75"/>
      <c r="E3300" s="57"/>
      <c r="F3300" s="57"/>
      <c r="G3300" s="57"/>
      <c r="H3300" s="57"/>
      <c r="I3300" s="57"/>
      <c r="J3300" s="57"/>
      <c r="K3300" s="57"/>
      <c r="L3300" s="57"/>
    </row>
    <row r="3301" spans="2:12" ht="18.95" customHeight="1" x14ac:dyDescent="0.25">
      <c r="B3301" s="75"/>
      <c r="C3301" s="75"/>
      <c r="D3301" s="75"/>
      <c r="E3301" s="57"/>
      <c r="F3301" s="57"/>
      <c r="G3301" s="57"/>
      <c r="H3301" s="57"/>
      <c r="I3301" s="57"/>
      <c r="J3301" s="57"/>
      <c r="K3301" s="57"/>
      <c r="L3301" s="57"/>
    </row>
    <row r="3302" spans="2:12" ht="18.95" customHeight="1" x14ac:dyDescent="0.25">
      <c r="B3302" s="75"/>
      <c r="C3302" s="75"/>
      <c r="D3302" s="75"/>
      <c r="E3302" s="57"/>
      <c r="F3302" s="57"/>
      <c r="G3302" s="57"/>
      <c r="H3302" s="57"/>
      <c r="I3302" s="57"/>
      <c r="J3302" s="57"/>
      <c r="K3302" s="57"/>
      <c r="L3302" s="57"/>
    </row>
    <row r="3303" spans="2:12" ht="18.95" customHeight="1" x14ac:dyDescent="0.25">
      <c r="B3303" s="75"/>
      <c r="C3303" s="75"/>
      <c r="D3303" s="75"/>
      <c r="E3303" s="57"/>
      <c r="F3303" s="57"/>
      <c r="G3303" s="57"/>
      <c r="H3303" s="57"/>
      <c r="I3303" s="57"/>
      <c r="J3303" s="57"/>
      <c r="K3303" s="57"/>
      <c r="L3303" s="57"/>
    </row>
    <row r="3304" spans="2:12" ht="18.95" customHeight="1" x14ac:dyDescent="0.25">
      <c r="B3304" s="75"/>
      <c r="C3304" s="75"/>
      <c r="D3304" s="75"/>
      <c r="E3304" s="57"/>
      <c r="F3304" s="57"/>
      <c r="G3304" s="57"/>
      <c r="H3304" s="57"/>
      <c r="I3304" s="57"/>
      <c r="J3304" s="57"/>
      <c r="K3304" s="57"/>
      <c r="L3304" s="57"/>
    </row>
    <row r="3305" spans="2:12" ht="18.95" customHeight="1" x14ac:dyDescent="0.25">
      <c r="B3305" s="75"/>
      <c r="C3305" s="75"/>
      <c r="D3305" s="75"/>
      <c r="E3305" s="57"/>
      <c r="F3305" s="57"/>
      <c r="G3305" s="57"/>
      <c r="H3305" s="57"/>
      <c r="I3305" s="57"/>
      <c r="J3305" s="57"/>
      <c r="K3305" s="57"/>
      <c r="L3305" s="57"/>
    </row>
    <row r="3306" spans="2:12" ht="18.95" customHeight="1" x14ac:dyDescent="0.25">
      <c r="B3306" s="75"/>
      <c r="C3306" s="75"/>
      <c r="D3306" s="75"/>
      <c r="E3306" s="57"/>
      <c r="F3306" s="57"/>
      <c r="G3306" s="57"/>
      <c r="H3306" s="57"/>
      <c r="I3306" s="57"/>
      <c r="J3306" s="57"/>
      <c r="K3306" s="57"/>
      <c r="L3306" s="57"/>
    </row>
    <row r="3307" spans="2:12" ht="18.95" customHeight="1" x14ac:dyDescent="0.25">
      <c r="B3307" s="75"/>
      <c r="C3307" s="75"/>
      <c r="D3307" s="75"/>
      <c r="E3307" s="57"/>
      <c r="F3307" s="57"/>
      <c r="G3307" s="57"/>
      <c r="H3307" s="57"/>
      <c r="I3307" s="57"/>
      <c r="J3307" s="57"/>
      <c r="K3307" s="57"/>
      <c r="L3307" s="57"/>
    </row>
    <row r="3308" spans="2:12" ht="18.95" customHeight="1" x14ac:dyDescent="0.25">
      <c r="B3308" s="75"/>
      <c r="C3308" s="75"/>
      <c r="D3308" s="75"/>
      <c r="E3308" s="57"/>
      <c r="F3308" s="57"/>
      <c r="G3308" s="57"/>
      <c r="H3308" s="57"/>
      <c r="I3308" s="57"/>
      <c r="J3308" s="57"/>
      <c r="K3308" s="57"/>
      <c r="L3308" s="57"/>
    </row>
    <row r="3309" spans="2:12" ht="18.95" customHeight="1" x14ac:dyDescent="0.25">
      <c r="B3309" s="75"/>
      <c r="C3309" s="75"/>
      <c r="D3309" s="75"/>
      <c r="E3309" s="57"/>
      <c r="F3309" s="57"/>
      <c r="G3309" s="57"/>
      <c r="H3309" s="57"/>
      <c r="I3309" s="57"/>
      <c r="J3309" s="57"/>
      <c r="K3309" s="57"/>
      <c r="L3309" s="57"/>
    </row>
    <row r="3310" spans="2:12" ht="18.95" customHeight="1" x14ac:dyDescent="0.25">
      <c r="B3310" s="75"/>
      <c r="C3310" s="75"/>
      <c r="D3310" s="75"/>
      <c r="E3310" s="57"/>
      <c r="F3310" s="57"/>
      <c r="G3310" s="57"/>
      <c r="H3310" s="57"/>
      <c r="I3310" s="57"/>
      <c r="J3310" s="57"/>
      <c r="K3310" s="57"/>
      <c r="L3310" s="57"/>
    </row>
    <row r="3311" spans="2:12" ht="18.95" customHeight="1" x14ac:dyDescent="0.25">
      <c r="B3311" s="75"/>
      <c r="C3311" s="75"/>
      <c r="D3311" s="75"/>
      <c r="E3311" s="57"/>
      <c r="F3311" s="57"/>
      <c r="G3311" s="57"/>
      <c r="H3311" s="57"/>
      <c r="I3311" s="57"/>
      <c r="J3311" s="57"/>
      <c r="K3311" s="57"/>
      <c r="L3311" s="57"/>
    </row>
    <row r="3312" spans="2:12" ht="18.95" customHeight="1" x14ac:dyDescent="0.25">
      <c r="B3312" s="75"/>
      <c r="C3312" s="75"/>
      <c r="D3312" s="75"/>
      <c r="E3312" s="57"/>
      <c r="F3312" s="57"/>
      <c r="G3312" s="57"/>
      <c r="H3312" s="57"/>
      <c r="I3312" s="57"/>
      <c r="J3312" s="57"/>
      <c r="K3312" s="57"/>
      <c r="L3312" s="57"/>
    </row>
    <row r="3313" spans="2:12" ht="18.95" customHeight="1" x14ac:dyDescent="0.25">
      <c r="B3313" s="75"/>
      <c r="C3313" s="75"/>
      <c r="D3313" s="75"/>
      <c r="E3313" s="57"/>
      <c r="F3313" s="57"/>
      <c r="G3313" s="57"/>
      <c r="H3313" s="57"/>
      <c r="I3313" s="57"/>
      <c r="J3313" s="57"/>
      <c r="K3313" s="57"/>
      <c r="L3313" s="57"/>
    </row>
    <row r="3314" spans="2:12" ht="18.95" customHeight="1" x14ac:dyDescent="0.25">
      <c r="B3314" s="75"/>
      <c r="C3314" s="75"/>
      <c r="D3314" s="75"/>
      <c r="E3314" s="57"/>
      <c r="F3314" s="57"/>
      <c r="G3314" s="57"/>
      <c r="H3314" s="57"/>
      <c r="I3314" s="57"/>
      <c r="J3314" s="57"/>
      <c r="K3314" s="57"/>
      <c r="L3314" s="57"/>
    </row>
    <row r="3315" spans="2:12" ht="18.95" customHeight="1" x14ac:dyDescent="0.25">
      <c r="B3315" s="75"/>
      <c r="C3315" s="75"/>
      <c r="D3315" s="75"/>
      <c r="E3315" s="57"/>
      <c r="F3315" s="57"/>
      <c r="G3315" s="57"/>
      <c r="H3315" s="57"/>
      <c r="I3315" s="57"/>
      <c r="J3315" s="57"/>
      <c r="K3315" s="57"/>
      <c r="L3315" s="57"/>
    </row>
    <row r="3316" spans="2:12" ht="18.95" customHeight="1" x14ac:dyDescent="0.25">
      <c r="B3316" s="75"/>
      <c r="C3316" s="75"/>
      <c r="D3316" s="75"/>
      <c r="E3316" s="57"/>
      <c r="F3316" s="57"/>
      <c r="G3316" s="57"/>
      <c r="H3316" s="57"/>
      <c r="I3316" s="57"/>
      <c r="J3316" s="57"/>
      <c r="K3316" s="57"/>
      <c r="L3316" s="57"/>
    </row>
    <row r="3317" spans="2:12" ht="18.95" customHeight="1" x14ac:dyDescent="0.25">
      <c r="B3317" s="75"/>
      <c r="C3317" s="75"/>
      <c r="D3317" s="75"/>
      <c r="E3317" s="57"/>
      <c r="F3317" s="57"/>
      <c r="G3317" s="57"/>
      <c r="H3317" s="57"/>
      <c r="I3317" s="57"/>
      <c r="J3317" s="57"/>
      <c r="K3317" s="57"/>
      <c r="L3317" s="57"/>
    </row>
    <row r="3318" spans="2:12" ht="18.95" customHeight="1" x14ac:dyDescent="0.25">
      <c r="B3318" s="75"/>
      <c r="C3318" s="75"/>
      <c r="D3318" s="75"/>
      <c r="E3318" s="57"/>
      <c r="F3318" s="57"/>
      <c r="G3318" s="57"/>
      <c r="H3318" s="57"/>
      <c r="I3318" s="57"/>
      <c r="J3318" s="57"/>
      <c r="K3318" s="57"/>
      <c r="L3318" s="57"/>
    </row>
    <row r="3319" spans="2:12" ht="18.95" customHeight="1" x14ac:dyDescent="0.25">
      <c r="B3319" s="75"/>
      <c r="C3319" s="75"/>
      <c r="D3319" s="75"/>
      <c r="E3319" s="57"/>
      <c r="F3319" s="57"/>
      <c r="G3319" s="57"/>
      <c r="H3319" s="57"/>
      <c r="I3319" s="57"/>
      <c r="J3319" s="57"/>
      <c r="K3319" s="57"/>
      <c r="L3319" s="57"/>
    </row>
    <row r="3320" spans="2:12" ht="18.95" customHeight="1" x14ac:dyDescent="0.25">
      <c r="B3320" s="75"/>
      <c r="C3320" s="75"/>
      <c r="D3320" s="75"/>
      <c r="E3320" s="57"/>
      <c r="F3320" s="57"/>
      <c r="G3320" s="57"/>
      <c r="H3320" s="57"/>
      <c r="I3320" s="57"/>
      <c r="J3320" s="57"/>
      <c r="K3320" s="57"/>
      <c r="L3320" s="57"/>
    </row>
    <row r="3321" spans="2:12" ht="18.95" customHeight="1" x14ac:dyDescent="0.25">
      <c r="B3321" s="75"/>
      <c r="C3321" s="75"/>
      <c r="D3321" s="75"/>
      <c r="E3321" s="57"/>
      <c r="F3321" s="57"/>
      <c r="G3321" s="57"/>
      <c r="H3321" s="57"/>
      <c r="I3321" s="57"/>
      <c r="J3321" s="57"/>
      <c r="K3321" s="57"/>
      <c r="L3321" s="57"/>
    </row>
    <row r="3322" spans="2:12" ht="18.95" customHeight="1" x14ac:dyDescent="0.25">
      <c r="B3322" s="75"/>
      <c r="C3322" s="75"/>
      <c r="D3322" s="75"/>
      <c r="E3322" s="57"/>
      <c r="F3322" s="57"/>
      <c r="G3322" s="57"/>
      <c r="H3322" s="57"/>
      <c r="I3322" s="57"/>
      <c r="J3322" s="57"/>
      <c r="K3322" s="57"/>
      <c r="L3322" s="57"/>
    </row>
    <row r="3323" spans="2:12" ht="18.95" customHeight="1" x14ac:dyDescent="0.25">
      <c r="B3323" s="75"/>
      <c r="C3323" s="75"/>
      <c r="D3323" s="75"/>
      <c r="E3323" s="57"/>
      <c r="F3323" s="57"/>
      <c r="G3323" s="57"/>
      <c r="H3323" s="57"/>
      <c r="I3323" s="57"/>
      <c r="J3323" s="57"/>
      <c r="K3323" s="57"/>
      <c r="L3323" s="57"/>
    </row>
    <row r="3324" spans="2:12" ht="18.95" customHeight="1" x14ac:dyDescent="0.25">
      <c r="B3324" s="75"/>
      <c r="C3324" s="75"/>
      <c r="D3324" s="75"/>
      <c r="E3324" s="57"/>
      <c r="F3324" s="57"/>
      <c r="G3324" s="57"/>
      <c r="H3324" s="57"/>
      <c r="I3324" s="57"/>
      <c r="J3324" s="57"/>
      <c r="K3324" s="57"/>
      <c r="L3324" s="57"/>
    </row>
    <row r="3325" spans="2:12" ht="18.95" customHeight="1" x14ac:dyDescent="0.25">
      <c r="B3325" s="75"/>
      <c r="C3325" s="75"/>
      <c r="D3325" s="75"/>
      <c r="E3325" s="57"/>
      <c r="F3325" s="57"/>
      <c r="G3325" s="57"/>
      <c r="H3325" s="57"/>
      <c r="I3325" s="57"/>
      <c r="J3325" s="57"/>
      <c r="K3325" s="57"/>
      <c r="L3325" s="57"/>
    </row>
    <row r="3326" spans="2:12" ht="18.95" customHeight="1" x14ac:dyDescent="0.25">
      <c r="B3326" s="75"/>
      <c r="C3326" s="75"/>
      <c r="D3326" s="75"/>
      <c r="E3326" s="57"/>
      <c r="F3326" s="57"/>
      <c r="G3326" s="57"/>
      <c r="H3326" s="57"/>
      <c r="I3326" s="57"/>
      <c r="J3326" s="57"/>
      <c r="K3326" s="57"/>
      <c r="L3326" s="57"/>
    </row>
    <row r="3327" spans="2:12" ht="18.95" customHeight="1" x14ac:dyDescent="0.25">
      <c r="B3327" s="75"/>
      <c r="C3327" s="75"/>
      <c r="D3327" s="75"/>
      <c r="E3327" s="57"/>
      <c r="F3327" s="57"/>
      <c r="G3327" s="57"/>
      <c r="H3327" s="57"/>
      <c r="I3327" s="57"/>
      <c r="J3327" s="57"/>
      <c r="K3327" s="57"/>
      <c r="L3327" s="57"/>
    </row>
    <row r="3328" spans="2:12" ht="18.95" customHeight="1" x14ac:dyDescent="0.25">
      <c r="B3328" s="75"/>
      <c r="C3328" s="75"/>
      <c r="D3328" s="75"/>
      <c r="E3328" s="57"/>
      <c r="F3328" s="57"/>
      <c r="G3328" s="57"/>
      <c r="H3328" s="57"/>
      <c r="I3328" s="57"/>
      <c r="J3328" s="57"/>
      <c r="K3328" s="57"/>
      <c r="L3328" s="57"/>
    </row>
    <row r="3329" spans="2:12" ht="18.95" customHeight="1" x14ac:dyDescent="0.25">
      <c r="B3329" s="75"/>
      <c r="C3329" s="75"/>
      <c r="D3329" s="75"/>
      <c r="E3329" s="57"/>
      <c r="F3329" s="57"/>
      <c r="G3329" s="57"/>
      <c r="H3329" s="57"/>
      <c r="I3329" s="57"/>
      <c r="J3329" s="57"/>
      <c r="K3329" s="57"/>
      <c r="L3329" s="57"/>
    </row>
    <row r="3330" spans="2:12" ht="18.95" customHeight="1" x14ac:dyDescent="0.25">
      <c r="B3330" s="75"/>
      <c r="C3330" s="75"/>
      <c r="D3330" s="75"/>
      <c r="E3330" s="57"/>
      <c r="F3330" s="57"/>
      <c r="G3330" s="57"/>
      <c r="H3330" s="57"/>
      <c r="I3330" s="57"/>
      <c r="J3330" s="57"/>
      <c r="K3330" s="57"/>
      <c r="L3330" s="57"/>
    </row>
    <row r="3331" spans="2:12" ht="18.95" customHeight="1" x14ac:dyDescent="0.25">
      <c r="B3331" s="75"/>
      <c r="C3331" s="75"/>
      <c r="D3331" s="75"/>
      <c r="E3331" s="57"/>
      <c r="F3331" s="57"/>
      <c r="G3331" s="57"/>
      <c r="H3331" s="57"/>
      <c r="I3331" s="57"/>
      <c r="J3331" s="57"/>
      <c r="K3331" s="57"/>
      <c r="L3331" s="57"/>
    </row>
    <row r="3332" spans="2:12" ht="18.95" customHeight="1" x14ac:dyDescent="0.25">
      <c r="B3332" s="75"/>
      <c r="C3332" s="75"/>
      <c r="D3332" s="75"/>
      <c r="E3332" s="57"/>
      <c r="F3332" s="57"/>
      <c r="G3332" s="57"/>
      <c r="H3332" s="57"/>
      <c r="I3332" s="57"/>
      <c r="J3332" s="57"/>
      <c r="K3332" s="57"/>
      <c r="L3332" s="57"/>
    </row>
    <row r="3333" spans="2:12" ht="18.95" customHeight="1" x14ac:dyDescent="0.25">
      <c r="B3333" s="75"/>
      <c r="C3333" s="75"/>
      <c r="D3333" s="75"/>
      <c r="E3333" s="57"/>
      <c r="F3333" s="57"/>
      <c r="G3333" s="57"/>
      <c r="H3333" s="57"/>
      <c r="I3333" s="57"/>
      <c r="J3333" s="57"/>
      <c r="K3333" s="57"/>
      <c r="L3333" s="57"/>
    </row>
    <row r="3334" spans="2:12" ht="18.95" customHeight="1" x14ac:dyDescent="0.25">
      <c r="B3334" s="75"/>
      <c r="C3334" s="75"/>
      <c r="D3334" s="75"/>
      <c r="E3334" s="57"/>
      <c r="F3334" s="57"/>
      <c r="G3334" s="57"/>
      <c r="H3334" s="57"/>
      <c r="I3334" s="57"/>
      <c r="J3334" s="57"/>
      <c r="K3334" s="57"/>
      <c r="L3334" s="57"/>
    </row>
    <row r="3335" spans="2:12" ht="18.95" customHeight="1" x14ac:dyDescent="0.25">
      <c r="B3335" s="75"/>
      <c r="C3335" s="75"/>
      <c r="D3335" s="75"/>
      <c r="E3335" s="57"/>
      <c r="F3335" s="57"/>
      <c r="G3335" s="57"/>
      <c r="H3335" s="57"/>
      <c r="I3335" s="57"/>
      <c r="J3335" s="57"/>
      <c r="K3335" s="57"/>
      <c r="L3335" s="57"/>
    </row>
    <row r="3336" spans="2:12" ht="18.95" customHeight="1" x14ac:dyDescent="0.25">
      <c r="B3336" s="75"/>
      <c r="C3336" s="75"/>
      <c r="D3336" s="75"/>
      <c r="E3336" s="57"/>
      <c r="F3336" s="57"/>
      <c r="G3336" s="57"/>
      <c r="H3336" s="57"/>
      <c r="I3336" s="57"/>
      <c r="J3336" s="57"/>
      <c r="K3336" s="57"/>
      <c r="L3336" s="57"/>
    </row>
    <row r="3337" spans="2:12" ht="18.95" customHeight="1" x14ac:dyDescent="0.25">
      <c r="B3337" s="75"/>
      <c r="C3337" s="75"/>
      <c r="D3337" s="75"/>
      <c r="E3337" s="57"/>
      <c r="F3337" s="57"/>
      <c r="G3337" s="57"/>
      <c r="H3337" s="57"/>
      <c r="I3337" s="57"/>
      <c r="J3337" s="57"/>
      <c r="K3337" s="57"/>
      <c r="L3337" s="57"/>
    </row>
    <row r="3338" spans="2:12" ht="18.95" customHeight="1" x14ac:dyDescent="0.25">
      <c r="B3338" s="75"/>
      <c r="C3338" s="75"/>
      <c r="D3338" s="75"/>
      <c r="E3338" s="57"/>
      <c r="F3338" s="57"/>
      <c r="G3338" s="57"/>
      <c r="H3338" s="57"/>
      <c r="I3338" s="57"/>
      <c r="J3338" s="57"/>
      <c r="K3338" s="57"/>
      <c r="L3338" s="57"/>
    </row>
    <row r="3339" spans="2:12" ht="18.95" customHeight="1" x14ac:dyDescent="0.25">
      <c r="B3339" s="75"/>
      <c r="C3339" s="75"/>
      <c r="D3339" s="75"/>
      <c r="E3339" s="57"/>
      <c r="F3339" s="57"/>
      <c r="G3339" s="57"/>
      <c r="H3339" s="57"/>
      <c r="I3339" s="57"/>
      <c r="J3339" s="57"/>
      <c r="K3339" s="57"/>
      <c r="L3339" s="57"/>
    </row>
    <row r="3340" spans="2:12" ht="18.95" customHeight="1" x14ac:dyDescent="0.25">
      <c r="B3340" s="75"/>
      <c r="C3340" s="75"/>
      <c r="D3340" s="75"/>
      <c r="E3340" s="57"/>
      <c r="F3340" s="57"/>
      <c r="G3340" s="57"/>
      <c r="H3340" s="57"/>
      <c r="I3340" s="57"/>
      <c r="J3340" s="57"/>
      <c r="K3340" s="57"/>
      <c r="L3340" s="57"/>
    </row>
    <row r="3341" spans="2:12" ht="18.95" customHeight="1" x14ac:dyDescent="0.25">
      <c r="B3341" s="75"/>
      <c r="C3341" s="75"/>
      <c r="D3341" s="75"/>
      <c r="E3341" s="57"/>
      <c r="F3341" s="57"/>
      <c r="G3341" s="57"/>
      <c r="H3341" s="57"/>
      <c r="I3341" s="57"/>
      <c r="J3341" s="57"/>
      <c r="K3341" s="57"/>
      <c r="L3341" s="57"/>
    </row>
    <row r="3342" spans="2:12" ht="18.95" customHeight="1" x14ac:dyDescent="0.25">
      <c r="B3342" s="75"/>
      <c r="C3342" s="75"/>
      <c r="D3342" s="75"/>
      <c r="E3342" s="57"/>
      <c r="F3342" s="57"/>
      <c r="G3342" s="57"/>
      <c r="H3342" s="57"/>
      <c r="I3342" s="57"/>
      <c r="J3342" s="57"/>
      <c r="K3342" s="57"/>
      <c r="L3342" s="57"/>
    </row>
    <row r="3343" spans="2:12" ht="18.95" customHeight="1" x14ac:dyDescent="0.25">
      <c r="B3343" s="75"/>
      <c r="C3343" s="75"/>
      <c r="D3343" s="75"/>
      <c r="E3343" s="57"/>
      <c r="F3343" s="57"/>
      <c r="G3343" s="57"/>
      <c r="H3343" s="57"/>
      <c r="I3343" s="57"/>
      <c r="J3343" s="57"/>
      <c r="K3343" s="57"/>
      <c r="L3343" s="57"/>
    </row>
    <row r="3344" spans="2:12" ht="18.95" customHeight="1" x14ac:dyDescent="0.25">
      <c r="B3344" s="75"/>
      <c r="C3344" s="75"/>
      <c r="D3344" s="75"/>
      <c r="E3344" s="57"/>
      <c r="F3344" s="57"/>
      <c r="G3344" s="57"/>
      <c r="H3344" s="57"/>
      <c r="I3344" s="57"/>
      <c r="J3344" s="57"/>
      <c r="K3344" s="57"/>
      <c r="L3344" s="57"/>
    </row>
    <row r="3345" spans="2:12" ht="18.95" customHeight="1" x14ac:dyDescent="0.25">
      <c r="B3345" s="75"/>
      <c r="C3345" s="75"/>
      <c r="D3345" s="75"/>
      <c r="E3345" s="57"/>
      <c r="F3345" s="57"/>
      <c r="G3345" s="57"/>
      <c r="H3345" s="57"/>
      <c r="I3345" s="57"/>
      <c r="J3345" s="57"/>
      <c r="K3345" s="57"/>
      <c r="L3345" s="57"/>
    </row>
    <row r="3346" spans="2:12" ht="18.95" customHeight="1" x14ac:dyDescent="0.25">
      <c r="B3346" s="75"/>
      <c r="C3346" s="75"/>
      <c r="D3346" s="75"/>
      <c r="E3346" s="57"/>
      <c r="F3346" s="57"/>
      <c r="G3346" s="57"/>
      <c r="H3346" s="57"/>
      <c r="I3346" s="57"/>
      <c r="J3346" s="57"/>
      <c r="K3346" s="57"/>
      <c r="L3346" s="57"/>
    </row>
    <row r="3347" spans="2:12" ht="18.95" customHeight="1" x14ac:dyDescent="0.25">
      <c r="B3347" s="75"/>
      <c r="C3347" s="75"/>
      <c r="D3347" s="75"/>
      <c r="E3347" s="57"/>
      <c r="F3347" s="57"/>
      <c r="G3347" s="57"/>
      <c r="H3347" s="57"/>
      <c r="I3347" s="57"/>
      <c r="J3347" s="57"/>
      <c r="K3347" s="57"/>
      <c r="L3347" s="57"/>
    </row>
    <row r="3348" spans="2:12" ht="18.95" customHeight="1" x14ac:dyDescent="0.25">
      <c r="B3348" s="75"/>
      <c r="C3348" s="75"/>
      <c r="D3348" s="75"/>
      <c r="E3348" s="57"/>
      <c r="F3348" s="57"/>
      <c r="G3348" s="57"/>
      <c r="H3348" s="57"/>
      <c r="I3348" s="57"/>
      <c r="J3348" s="57"/>
      <c r="K3348" s="57"/>
      <c r="L3348" s="57"/>
    </row>
    <row r="3349" spans="2:12" ht="18.95" customHeight="1" x14ac:dyDescent="0.25">
      <c r="B3349" s="75"/>
      <c r="C3349" s="75"/>
      <c r="D3349" s="75"/>
      <c r="E3349" s="57"/>
      <c r="F3349" s="57"/>
      <c r="G3349" s="57"/>
      <c r="H3349" s="57"/>
      <c r="I3349" s="57"/>
      <c r="J3349" s="57"/>
      <c r="K3349" s="57"/>
      <c r="L3349" s="57"/>
    </row>
    <row r="3350" spans="2:12" ht="18.95" customHeight="1" x14ac:dyDescent="0.25">
      <c r="B3350" s="75"/>
      <c r="C3350" s="75"/>
      <c r="D3350" s="75"/>
      <c r="E3350" s="57"/>
      <c r="F3350" s="57"/>
      <c r="G3350" s="57"/>
      <c r="H3350" s="57"/>
      <c r="I3350" s="57"/>
      <c r="J3350" s="57"/>
      <c r="K3350" s="57"/>
      <c r="L3350" s="57"/>
    </row>
    <row r="3351" spans="2:12" ht="18.95" customHeight="1" x14ac:dyDescent="0.25">
      <c r="B3351" s="75"/>
      <c r="C3351" s="75"/>
      <c r="D3351" s="75"/>
      <c r="E3351" s="57"/>
      <c r="F3351" s="57"/>
      <c r="G3351" s="57"/>
      <c r="H3351" s="57"/>
      <c r="I3351" s="57"/>
      <c r="J3351" s="57"/>
      <c r="K3351" s="57"/>
      <c r="L3351" s="57"/>
    </row>
    <row r="3352" spans="2:12" ht="18.95" customHeight="1" x14ac:dyDescent="0.25">
      <c r="B3352" s="75"/>
      <c r="C3352" s="75"/>
      <c r="D3352" s="75"/>
      <c r="E3352" s="57"/>
      <c r="F3352" s="57"/>
      <c r="G3352" s="57"/>
      <c r="H3352" s="57"/>
      <c r="I3352" s="57"/>
      <c r="J3352" s="57"/>
      <c r="K3352" s="57"/>
      <c r="L3352" s="57"/>
    </row>
    <row r="3353" spans="2:12" ht="18.95" customHeight="1" x14ac:dyDescent="0.25">
      <c r="B3353" s="75"/>
      <c r="C3353" s="75"/>
      <c r="D3353" s="75"/>
      <c r="E3353" s="57"/>
      <c r="F3353" s="57"/>
      <c r="G3353" s="57"/>
      <c r="H3353" s="57"/>
      <c r="I3353" s="57"/>
      <c r="J3353" s="57"/>
      <c r="K3353" s="57"/>
      <c r="L3353" s="57"/>
    </row>
    <row r="3354" spans="2:12" ht="18.95" customHeight="1" x14ac:dyDescent="0.25">
      <c r="B3354" s="75"/>
      <c r="C3354" s="75"/>
      <c r="D3354" s="75"/>
      <c r="E3354" s="57"/>
      <c r="F3354" s="57"/>
      <c r="G3354" s="57"/>
      <c r="H3354" s="57"/>
      <c r="I3354" s="57"/>
      <c r="J3354" s="57"/>
      <c r="K3354" s="57"/>
      <c r="L3354" s="57"/>
    </row>
    <row r="3355" spans="2:12" ht="18.95" customHeight="1" x14ac:dyDescent="0.25">
      <c r="B3355" s="75"/>
      <c r="C3355" s="75"/>
      <c r="D3355" s="75"/>
      <c r="E3355" s="57"/>
      <c r="F3355" s="57"/>
      <c r="G3355" s="57"/>
      <c r="H3355" s="57"/>
      <c r="I3355" s="57"/>
      <c r="J3355" s="57"/>
      <c r="K3355" s="57"/>
      <c r="L3355" s="57"/>
    </row>
    <row r="3356" spans="2:12" ht="18.95" customHeight="1" x14ac:dyDescent="0.25">
      <c r="B3356" s="75"/>
      <c r="C3356" s="75"/>
      <c r="D3356" s="75"/>
      <c r="E3356" s="57"/>
      <c r="F3356" s="57"/>
      <c r="G3356" s="57"/>
      <c r="H3356" s="57"/>
      <c r="I3356" s="57"/>
      <c r="J3356" s="57"/>
      <c r="K3356" s="57"/>
      <c r="L3356" s="57"/>
    </row>
    <row r="3357" spans="2:12" ht="18.95" customHeight="1" x14ac:dyDescent="0.25">
      <c r="B3357" s="75"/>
      <c r="C3357" s="75"/>
      <c r="D3357" s="75"/>
      <c r="E3357" s="57"/>
      <c r="F3357" s="57"/>
      <c r="G3357" s="57"/>
      <c r="H3357" s="57"/>
      <c r="I3357" s="57"/>
      <c r="J3357" s="57"/>
      <c r="K3357" s="57"/>
      <c r="L3357" s="57"/>
    </row>
    <row r="3358" spans="2:12" ht="18.95" customHeight="1" x14ac:dyDescent="0.25">
      <c r="B3358" s="75"/>
      <c r="C3358" s="75"/>
      <c r="D3358" s="75"/>
      <c r="E3358" s="57"/>
      <c r="F3358" s="57"/>
      <c r="G3358" s="57"/>
      <c r="H3358" s="57"/>
      <c r="I3358" s="57"/>
      <c r="J3358" s="57"/>
      <c r="K3358" s="57"/>
      <c r="L3358" s="57"/>
    </row>
    <row r="3359" spans="2:12" ht="18.95" customHeight="1" x14ac:dyDescent="0.25">
      <c r="B3359" s="75"/>
      <c r="C3359" s="75"/>
      <c r="D3359" s="75"/>
      <c r="E3359" s="57"/>
      <c r="F3359" s="57"/>
      <c r="G3359" s="57"/>
      <c r="H3359" s="57"/>
      <c r="I3359" s="57"/>
      <c r="J3359" s="57"/>
      <c r="K3359" s="57"/>
      <c r="L3359" s="57"/>
    </row>
    <row r="3360" spans="2:12" ht="18.95" customHeight="1" x14ac:dyDescent="0.25">
      <c r="B3360" s="75"/>
      <c r="C3360" s="75"/>
      <c r="D3360" s="75"/>
      <c r="E3360" s="57"/>
      <c r="F3360" s="57"/>
      <c r="G3360" s="57"/>
      <c r="H3360" s="57"/>
      <c r="I3360" s="57"/>
      <c r="J3360" s="57"/>
      <c r="K3360" s="57"/>
      <c r="L3360" s="57"/>
    </row>
    <row r="3361" spans="2:12" ht="18.95" customHeight="1" x14ac:dyDescent="0.25">
      <c r="B3361" s="75"/>
      <c r="C3361" s="75"/>
      <c r="D3361" s="75"/>
      <c r="E3361" s="57"/>
      <c r="F3361" s="57"/>
      <c r="G3361" s="57"/>
      <c r="H3361" s="57"/>
      <c r="I3361" s="57"/>
      <c r="J3361" s="57"/>
      <c r="K3361" s="57"/>
      <c r="L3361" s="57"/>
    </row>
    <row r="3362" spans="2:12" ht="18.95" customHeight="1" x14ac:dyDescent="0.25">
      <c r="B3362" s="75"/>
      <c r="C3362" s="75"/>
      <c r="D3362" s="75"/>
      <c r="E3362" s="57"/>
      <c r="F3362" s="57"/>
      <c r="G3362" s="57"/>
      <c r="H3362" s="57"/>
      <c r="I3362" s="57"/>
      <c r="J3362" s="57"/>
      <c r="K3362" s="57"/>
      <c r="L3362" s="57"/>
    </row>
    <row r="3363" spans="2:12" ht="18.95" customHeight="1" x14ac:dyDescent="0.25">
      <c r="B3363" s="75"/>
      <c r="C3363" s="75"/>
      <c r="D3363" s="75"/>
      <c r="E3363" s="57"/>
      <c r="F3363" s="57"/>
      <c r="G3363" s="57"/>
      <c r="H3363" s="57"/>
      <c r="I3363" s="57"/>
      <c r="J3363" s="57"/>
      <c r="K3363" s="57"/>
      <c r="L3363" s="57"/>
    </row>
    <row r="3364" spans="2:12" ht="18.95" customHeight="1" x14ac:dyDescent="0.25">
      <c r="B3364" s="75"/>
      <c r="C3364" s="75"/>
      <c r="D3364" s="75"/>
      <c r="E3364" s="57"/>
      <c r="F3364" s="57"/>
      <c r="G3364" s="57"/>
      <c r="H3364" s="57"/>
      <c r="I3364" s="57"/>
      <c r="J3364" s="57"/>
      <c r="K3364" s="57"/>
      <c r="L3364" s="57"/>
    </row>
    <row r="3365" spans="2:12" ht="18.95" customHeight="1" x14ac:dyDescent="0.25">
      <c r="B3365" s="75"/>
      <c r="C3365" s="75"/>
      <c r="D3365" s="75"/>
      <c r="E3365" s="57"/>
      <c r="F3365" s="57"/>
      <c r="G3365" s="57"/>
      <c r="H3365" s="57"/>
      <c r="I3365" s="57"/>
      <c r="J3365" s="57"/>
      <c r="K3365" s="57"/>
      <c r="L3365" s="57"/>
    </row>
    <row r="3366" spans="2:12" ht="18.95" customHeight="1" x14ac:dyDescent="0.25">
      <c r="B3366" s="75"/>
      <c r="C3366" s="75"/>
      <c r="D3366" s="75"/>
      <c r="E3366" s="57"/>
      <c r="F3366" s="57"/>
      <c r="G3366" s="57"/>
      <c r="H3366" s="57"/>
      <c r="I3366" s="57"/>
      <c r="J3366" s="57"/>
      <c r="K3366" s="57"/>
      <c r="L3366" s="57"/>
    </row>
    <row r="3367" spans="2:12" ht="18.95" customHeight="1" x14ac:dyDescent="0.25">
      <c r="B3367" s="75"/>
      <c r="C3367" s="75"/>
      <c r="D3367" s="75"/>
      <c r="E3367" s="57"/>
      <c r="F3367" s="57"/>
      <c r="G3367" s="57"/>
      <c r="H3367" s="57"/>
      <c r="I3367" s="57"/>
      <c r="J3367" s="57"/>
      <c r="K3367" s="57"/>
      <c r="L3367" s="57"/>
    </row>
    <row r="3368" spans="2:12" ht="18.95" customHeight="1" x14ac:dyDescent="0.25">
      <c r="B3368" s="75"/>
      <c r="C3368" s="75"/>
      <c r="D3368" s="75"/>
      <c r="E3368" s="57"/>
      <c r="F3368" s="57"/>
      <c r="G3368" s="57"/>
      <c r="H3368" s="57"/>
      <c r="I3368" s="57"/>
      <c r="J3368" s="57"/>
      <c r="K3368" s="57"/>
      <c r="L3368" s="57"/>
    </row>
    <row r="3369" spans="2:12" ht="18.95" customHeight="1" x14ac:dyDescent="0.25">
      <c r="B3369" s="75"/>
      <c r="C3369" s="75"/>
      <c r="D3369" s="75"/>
      <c r="E3369" s="57"/>
      <c r="F3369" s="57"/>
      <c r="G3369" s="57"/>
      <c r="H3369" s="57"/>
      <c r="I3369" s="57"/>
      <c r="J3369" s="57"/>
      <c r="K3369" s="57"/>
      <c r="L3369" s="57"/>
    </row>
    <row r="3370" spans="2:12" ht="18.95" customHeight="1" x14ac:dyDescent="0.25">
      <c r="B3370" s="75"/>
      <c r="C3370" s="75"/>
      <c r="D3370" s="75"/>
      <c r="E3370" s="57"/>
      <c r="F3370" s="57"/>
      <c r="G3370" s="57"/>
      <c r="H3370" s="57"/>
      <c r="I3370" s="57"/>
      <c r="J3370" s="57"/>
      <c r="K3370" s="57"/>
      <c r="L3370" s="57"/>
    </row>
    <row r="3371" spans="2:12" ht="18.95" customHeight="1" x14ac:dyDescent="0.25">
      <c r="B3371" s="75"/>
      <c r="C3371" s="75"/>
      <c r="D3371" s="75"/>
      <c r="E3371" s="57"/>
      <c r="F3371" s="57"/>
      <c r="G3371" s="57"/>
      <c r="H3371" s="57"/>
      <c r="I3371" s="57"/>
      <c r="J3371" s="57"/>
      <c r="K3371" s="57"/>
      <c r="L3371" s="57"/>
    </row>
    <row r="3372" spans="2:12" ht="18.95" customHeight="1" x14ac:dyDescent="0.25">
      <c r="B3372" s="75"/>
      <c r="C3372" s="75"/>
      <c r="D3372" s="75"/>
      <c r="E3372" s="57"/>
      <c r="F3372" s="57"/>
      <c r="G3372" s="57"/>
      <c r="H3372" s="57"/>
      <c r="I3372" s="57"/>
      <c r="J3372" s="57"/>
      <c r="K3372" s="57"/>
      <c r="L3372" s="57"/>
    </row>
    <row r="3373" spans="2:12" ht="18.95" customHeight="1" x14ac:dyDescent="0.25">
      <c r="B3373" s="75"/>
      <c r="C3373" s="75"/>
      <c r="D3373" s="75"/>
      <c r="E3373" s="57"/>
      <c r="F3373" s="57"/>
      <c r="G3373" s="57"/>
      <c r="H3373" s="57"/>
      <c r="I3373" s="57"/>
      <c r="J3373" s="57"/>
      <c r="K3373" s="57"/>
      <c r="L3373" s="57"/>
    </row>
    <row r="3374" spans="2:12" ht="18.95" customHeight="1" x14ac:dyDescent="0.25">
      <c r="B3374" s="75"/>
      <c r="C3374" s="75"/>
      <c r="D3374" s="75"/>
      <c r="E3374" s="57"/>
      <c r="F3374" s="57"/>
      <c r="G3374" s="57"/>
      <c r="H3374" s="57"/>
      <c r="I3374" s="57"/>
      <c r="J3374" s="57"/>
      <c r="K3374" s="57"/>
      <c r="L3374" s="57"/>
    </row>
    <row r="3375" spans="2:12" ht="18.95" customHeight="1" x14ac:dyDescent="0.25">
      <c r="B3375" s="75"/>
      <c r="C3375" s="75"/>
      <c r="D3375" s="75"/>
      <c r="E3375" s="57"/>
      <c r="F3375" s="57"/>
      <c r="G3375" s="57"/>
      <c r="H3375" s="57"/>
      <c r="I3375" s="57"/>
      <c r="J3375" s="57"/>
      <c r="K3375" s="57"/>
      <c r="L3375" s="57"/>
    </row>
    <row r="3376" spans="2:12" ht="18.95" customHeight="1" x14ac:dyDescent="0.25">
      <c r="B3376" s="75"/>
      <c r="C3376" s="75"/>
      <c r="D3376" s="75"/>
      <c r="E3376" s="57"/>
      <c r="F3376" s="57"/>
      <c r="G3376" s="57"/>
      <c r="H3376" s="57"/>
      <c r="I3376" s="57"/>
      <c r="J3376" s="57"/>
      <c r="K3376" s="57"/>
      <c r="L3376" s="57"/>
    </row>
    <row r="3377" spans="2:12" ht="18.95" customHeight="1" x14ac:dyDescent="0.25">
      <c r="B3377" s="75"/>
      <c r="C3377" s="75"/>
      <c r="D3377" s="75"/>
      <c r="E3377" s="57"/>
      <c r="F3377" s="57"/>
      <c r="G3377" s="57"/>
      <c r="H3377" s="57"/>
      <c r="I3377" s="57"/>
      <c r="J3377" s="57"/>
      <c r="K3377" s="57"/>
      <c r="L3377" s="57"/>
    </row>
    <row r="3378" spans="2:12" ht="18.95" customHeight="1" x14ac:dyDescent="0.25">
      <c r="B3378" s="75"/>
      <c r="C3378" s="75"/>
      <c r="D3378" s="75"/>
      <c r="E3378" s="57"/>
      <c r="F3378" s="57"/>
      <c r="G3378" s="57"/>
      <c r="H3378" s="57"/>
      <c r="I3378" s="57"/>
      <c r="J3378" s="57"/>
      <c r="K3378" s="57"/>
      <c r="L3378" s="57"/>
    </row>
    <row r="3379" spans="2:12" ht="18.95" customHeight="1" x14ac:dyDescent="0.25">
      <c r="B3379" s="75"/>
      <c r="C3379" s="75"/>
      <c r="D3379" s="75"/>
      <c r="E3379" s="57"/>
      <c r="F3379" s="57"/>
      <c r="G3379" s="57"/>
      <c r="H3379" s="57"/>
      <c r="I3379" s="57"/>
      <c r="J3379" s="57"/>
      <c r="K3379" s="57"/>
      <c r="L3379" s="57"/>
    </row>
    <row r="3380" spans="2:12" ht="18.95" customHeight="1" x14ac:dyDescent="0.25">
      <c r="B3380" s="75"/>
      <c r="C3380" s="75"/>
      <c r="D3380" s="75"/>
      <c r="E3380" s="57"/>
      <c r="F3380" s="57"/>
      <c r="G3380" s="57"/>
      <c r="H3380" s="57"/>
      <c r="I3380" s="57"/>
      <c r="J3380" s="57"/>
      <c r="K3380" s="57"/>
      <c r="L3380" s="57"/>
    </row>
    <row r="3381" spans="2:12" ht="18.95" customHeight="1" x14ac:dyDescent="0.25">
      <c r="B3381" s="75"/>
      <c r="C3381" s="75"/>
      <c r="D3381" s="75"/>
      <c r="E3381" s="57"/>
      <c r="F3381" s="57"/>
      <c r="G3381" s="57"/>
      <c r="H3381" s="57"/>
      <c r="I3381" s="57"/>
      <c r="J3381" s="57"/>
      <c r="K3381" s="57"/>
      <c r="L3381" s="57"/>
    </row>
    <row r="3382" spans="2:12" ht="18.95" customHeight="1" x14ac:dyDescent="0.25">
      <c r="B3382" s="75"/>
      <c r="C3382" s="75"/>
      <c r="D3382" s="75"/>
      <c r="E3382" s="57"/>
      <c r="F3382" s="57"/>
      <c r="G3382" s="57"/>
      <c r="H3382" s="57"/>
      <c r="I3382" s="57"/>
      <c r="J3382" s="57"/>
      <c r="K3382" s="57"/>
      <c r="L3382" s="57"/>
    </row>
    <row r="3383" spans="2:12" ht="18.95" customHeight="1" x14ac:dyDescent="0.25">
      <c r="B3383" s="75"/>
      <c r="C3383" s="75"/>
      <c r="D3383" s="75"/>
      <c r="E3383" s="57"/>
      <c r="F3383" s="57"/>
      <c r="G3383" s="57"/>
      <c r="H3383" s="57"/>
      <c r="I3383" s="57"/>
      <c r="J3383" s="57"/>
      <c r="K3383" s="57"/>
      <c r="L3383" s="57"/>
    </row>
    <row r="3384" spans="2:12" ht="18.95" customHeight="1" x14ac:dyDescent="0.25">
      <c r="B3384" s="75"/>
      <c r="C3384" s="75"/>
      <c r="D3384" s="75"/>
      <c r="E3384" s="57"/>
      <c r="F3384" s="57"/>
      <c r="G3384" s="57"/>
      <c r="H3384" s="57"/>
      <c r="I3384" s="57"/>
      <c r="J3384" s="57"/>
      <c r="K3384" s="57"/>
      <c r="L3384" s="57"/>
    </row>
    <row r="3385" spans="2:12" ht="18.95" customHeight="1" x14ac:dyDescent="0.25">
      <c r="B3385" s="75"/>
      <c r="C3385" s="75"/>
      <c r="D3385" s="75"/>
      <c r="E3385" s="57"/>
      <c r="F3385" s="57"/>
      <c r="G3385" s="57"/>
      <c r="H3385" s="57"/>
      <c r="I3385" s="57"/>
      <c r="J3385" s="57"/>
      <c r="K3385" s="57"/>
      <c r="L3385" s="57"/>
    </row>
    <row r="3386" spans="2:12" ht="18.95" customHeight="1" x14ac:dyDescent="0.25">
      <c r="B3386" s="75"/>
      <c r="C3386" s="75"/>
      <c r="D3386" s="75"/>
      <c r="E3386" s="57"/>
      <c r="F3386" s="57"/>
      <c r="G3386" s="57"/>
      <c r="H3386" s="57"/>
      <c r="I3386" s="57"/>
      <c r="J3386" s="57"/>
      <c r="K3386" s="57"/>
      <c r="L3386" s="57"/>
    </row>
    <row r="3387" spans="2:12" ht="18.95" customHeight="1" x14ac:dyDescent="0.25">
      <c r="B3387" s="75"/>
      <c r="C3387" s="75"/>
      <c r="D3387" s="75"/>
      <c r="E3387" s="57"/>
      <c r="F3387" s="57"/>
      <c r="G3387" s="57"/>
      <c r="H3387" s="57"/>
      <c r="I3387" s="57"/>
      <c r="J3387" s="57"/>
      <c r="K3387" s="57"/>
      <c r="L3387" s="57"/>
    </row>
    <row r="3388" spans="2:12" ht="18.95" customHeight="1" x14ac:dyDescent="0.25">
      <c r="B3388" s="75"/>
      <c r="C3388" s="75"/>
      <c r="D3388" s="75"/>
      <c r="E3388" s="57"/>
      <c r="F3388" s="57"/>
      <c r="G3388" s="57"/>
      <c r="H3388" s="57"/>
      <c r="I3388" s="57"/>
      <c r="J3388" s="57"/>
      <c r="K3388" s="57"/>
      <c r="L3388" s="57"/>
    </row>
    <row r="3389" spans="2:12" ht="18.95" customHeight="1" x14ac:dyDescent="0.25">
      <c r="B3389" s="75"/>
      <c r="C3389" s="75"/>
      <c r="D3389" s="75"/>
      <c r="E3389" s="57"/>
      <c r="F3389" s="57"/>
      <c r="G3389" s="57"/>
      <c r="H3389" s="57"/>
      <c r="I3389" s="57"/>
      <c r="J3389" s="57"/>
      <c r="K3389" s="57"/>
      <c r="L3389" s="57"/>
    </row>
    <row r="3390" spans="2:12" ht="18.95" customHeight="1" x14ac:dyDescent="0.25">
      <c r="B3390" s="75"/>
      <c r="C3390" s="75"/>
      <c r="D3390" s="75"/>
      <c r="E3390" s="57"/>
      <c r="F3390" s="57"/>
      <c r="G3390" s="57"/>
      <c r="H3390" s="57"/>
      <c r="I3390" s="57"/>
      <c r="J3390" s="57"/>
      <c r="K3390" s="57"/>
      <c r="L3390" s="57"/>
    </row>
    <row r="3391" spans="2:12" ht="18.95" customHeight="1" x14ac:dyDescent="0.25">
      <c r="B3391" s="75"/>
      <c r="C3391" s="75"/>
      <c r="D3391" s="75"/>
      <c r="E3391" s="57"/>
      <c r="F3391" s="57"/>
      <c r="G3391" s="57"/>
      <c r="H3391" s="57"/>
      <c r="I3391" s="57"/>
      <c r="J3391" s="57"/>
      <c r="K3391" s="57"/>
      <c r="L3391" s="57"/>
    </row>
    <row r="3392" spans="2:12" ht="18.95" customHeight="1" x14ac:dyDescent="0.25">
      <c r="B3392" s="75"/>
      <c r="C3392" s="75"/>
      <c r="D3392" s="75"/>
      <c r="E3392" s="57"/>
      <c r="F3392" s="57"/>
      <c r="G3392" s="57"/>
      <c r="H3392" s="57"/>
      <c r="I3392" s="57"/>
      <c r="J3392" s="57"/>
      <c r="K3392" s="57"/>
      <c r="L3392" s="57"/>
    </row>
    <row r="3393" spans="2:12" ht="18.95" customHeight="1" x14ac:dyDescent="0.25">
      <c r="B3393" s="75"/>
      <c r="C3393" s="75"/>
      <c r="D3393" s="75"/>
      <c r="E3393" s="57"/>
      <c r="F3393" s="57"/>
      <c r="G3393" s="57"/>
      <c r="H3393" s="57"/>
      <c r="I3393" s="57"/>
      <c r="J3393" s="57"/>
      <c r="K3393" s="57"/>
      <c r="L3393" s="57"/>
    </row>
    <row r="3394" spans="2:12" ht="18.95" customHeight="1" x14ac:dyDescent="0.25">
      <c r="B3394" s="75"/>
      <c r="C3394" s="75"/>
      <c r="D3394" s="75"/>
      <c r="E3394" s="57"/>
      <c r="F3394" s="57"/>
      <c r="G3394" s="57"/>
      <c r="H3394" s="57"/>
      <c r="I3394" s="57"/>
      <c r="J3394" s="57"/>
      <c r="K3394" s="57"/>
      <c r="L3394" s="57"/>
    </row>
    <row r="3395" spans="2:12" ht="18.95" customHeight="1" x14ac:dyDescent="0.25">
      <c r="B3395" s="75"/>
      <c r="C3395" s="75"/>
      <c r="D3395" s="75"/>
      <c r="E3395" s="57"/>
      <c r="F3395" s="57"/>
      <c r="G3395" s="57"/>
      <c r="H3395" s="57"/>
      <c r="I3395" s="57"/>
      <c r="J3395" s="57"/>
      <c r="K3395" s="57"/>
      <c r="L3395" s="57"/>
    </row>
    <row r="3396" spans="2:12" ht="18.95" customHeight="1" x14ac:dyDescent="0.25">
      <c r="B3396" s="75"/>
      <c r="C3396" s="75"/>
      <c r="D3396" s="75"/>
      <c r="E3396" s="57"/>
      <c r="F3396" s="57"/>
      <c r="G3396" s="57"/>
      <c r="H3396" s="57"/>
      <c r="I3396" s="57"/>
      <c r="J3396" s="57"/>
      <c r="K3396" s="57"/>
      <c r="L3396" s="57"/>
    </row>
    <row r="3397" spans="2:12" ht="18.95" customHeight="1" x14ac:dyDescent="0.25">
      <c r="B3397" s="75"/>
      <c r="C3397" s="75"/>
      <c r="D3397" s="75"/>
      <c r="E3397" s="57"/>
      <c r="F3397" s="57"/>
      <c r="G3397" s="57"/>
      <c r="H3397" s="57"/>
      <c r="I3397" s="57"/>
      <c r="J3397" s="57"/>
      <c r="K3397" s="57"/>
      <c r="L3397" s="57"/>
    </row>
    <row r="3398" spans="2:12" ht="18.95" customHeight="1" x14ac:dyDescent="0.25">
      <c r="B3398" s="75"/>
      <c r="C3398" s="75"/>
      <c r="D3398" s="75"/>
      <c r="E3398" s="57"/>
      <c r="F3398" s="57"/>
      <c r="G3398" s="57"/>
      <c r="H3398" s="57"/>
      <c r="I3398" s="57"/>
      <c r="J3398" s="57"/>
      <c r="K3398" s="57"/>
      <c r="L3398" s="57"/>
    </row>
    <row r="3399" spans="2:12" ht="18.95" customHeight="1" x14ac:dyDescent="0.25">
      <c r="B3399" s="75"/>
      <c r="C3399" s="75"/>
      <c r="D3399" s="75"/>
      <c r="E3399" s="57"/>
      <c r="F3399" s="57"/>
      <c r="G3399" s="57"/>
      <c r="H3399" s="57"/>
      <c r="I3399" s="57"/>
      <c r="J3399" s="57"/>
      <c r="K3399" s="57"/>
      <c r="L3399" s="57"/>
    </row>
    <row r="3400" spans="2:12" ht="18.95" customHeight="1" x14ac:dyDescent="0.25">
      <c r="B3400" s="75"/>
      <c r="C3400" s="75"/>
      <c r="D3400" s="75"/>
      <c r="E3400" s="57"/>
      <c r="F3400" s="57"/>
      <c r="G3400" s="57"/>
      <c r="H3400" s="57"/>
      <c r="I3400" s="57"/>
      <c r="J3400" s="57"/>
      <c r="K3400" s="57"/>
      <c r="L3400" s="57"/>
    </row>
    <row r="3401" spans="2:12" ht="18.95" customHeight="1" x14ac:dyDescent="0.25">
      <c r="B3401" s="75"/>
      <c r="C3401" s="75"/>
      <c r="D3401" s="75"/>
      <c r="E3401" s="57"/>
      <c r="F3401" s="57"/>
      <c r="G3401" s="57"/>
      <c r="H3401" s="57"/>
      <c r="I3401" s="57"/>
      <c r="J3401" s="57"/>
      <c r="K3401" s="57"/>
      <c r="L3401" s="57"/>
    </row>
    <row r="3402" spans="2:12" ht="18.95" customHeight="1" x14ac:dyDescent="0.25">
      <c r="B3402" s="75"/>
      <c r="C3402" s="75"/>
      <c r="D3402" s="75"/>
      <c r="E3402" s="57"/>
      <c r="F3402" s="57"/>
      <c r="G3402" s="57"/>
      <c r="H3402" s="57"/>
      <c r="I3402" s="57"/>
      <c r="J3402" s="57"/>
      <c r="K3402" s="57"/>
      <c r="L3402" s="57"/>
    </row>
    <row r="3403" spans="2:12" ht="18.95" customHeight="1" x14ac:dyDescent="0.25">
      <c r="B3403" s="75"/>
      <c r="C3403" s="75"/>
      <c r="D3403" s="75"/>
      <c r="E3403" s="57"/>
      <c r="F3403" s="57"/>
      <c r="G3403" s="57"/>
      <c r="H3403" s="57"/>
      <c r="I3403" s="57"/>
      <c r="J3403" s="57"/>
      <c r="K3403" s="57"/>
      <c r="L3403" s="57"/>
    </row>
    <row r="3404" spans="2:12" ht="18.95" customHeight="1" x14ac:dyDescent="0.25">
      <c r="B3404" s="75"/>
      <c r="C3404" s="75"/>
      <c r="D3404" s="75"/>
      <c r="E3404" s="57"/>
      <c r="F3404" s="57"/>
      <c r="G3404" s="57"/>
      <c r="H3404" s="57"/>
      <c r="I3404" s="57"/>
      <c r="J3404" s="57"/>
      <c r="K3404" s="57"/>
      <c r="L3404" s="57"/>
    </row>
    <row r="3405" spans="2:12" ht="18.95" customHeight="1" x14ac:dyDescent="0.25">
      <c r="B3405" s="75"/>
      <c r="C3405" s="75"/>
      <c r="D3405" s="75"/>
      <c r="E3405" s="57"/>
      <c r="F3405" s="57"/>
      <c r="G3405" s="57"/>
      <c r="H3405" s="57"/>
      <c r="I3405" s="57"/>
      <c r="J3405" s="57"/>
      <c r="K3405" s="57"/>
      <c r="L3405" s="57"/>
    </row>
    <row r="3406" spans="2:12" ht="18.95" customHeight="1" x14ac:dyDescent="0.25">
      <c r="B3406" s="75"/>
      <c r="C3406" s="75"/>
      <c r="D3406" s="75"/>
      <c r="E3406" s="57"/>
      <c r="F3406" s="57"/>
      <c r="G3406" s="57"/>
      <c r="H3406" s="57"/>
      <c r="I3406" s="57"/>
      <c r="J3406" s="57"/>
      <c r="K3406" s="57"/>
      <c r="L3406" s="57"/>
    </row>
    <row r="3407" spans="2:12" ht="18.95" customHeight="1" x14ac:dyDescent="0.25">
      <c r="B3407" s="75"/>
      <c r="C3407" s="75"/>
      <c r="D3407" s="75"/>
      <c r="E3407" s="57"/>
      <c r="F3407" s="57"/>
      <c r="G3407" s="57"/>
      <c r="H3407" s="57"/>
      <c r="I3407" s="57"/>
      <c r="J3407" s="57"/>
      <c r="K3407" s="57"/>
      <c r="L3407" s="57"/>
    </row>
    <row r="3408" spans="2:12" ht="18.95" customHeight="1" x14ac:dyDescent="0.25">
      <c r="B3408" s="75"/>
      <c r="C3408" s="75"/>
      <c r="D3408" s="75"/>
      <c r="E3408" s="57"/>
      <c r="F3408" s="57"/>
      <c r="G3408" s="57"/>
      <c r="H3408" s="57"/>
      <c r="I3408" s="57"/>
      <c r="J3408" s="57"/>
      <c r="K3408" s="57"/>
      <c r="L3408" s="57"/>
    </row>
    <row r="3409" spans="2:12" ht="18.95" customHeight="1" x14ac:dyDescent="0.25">
      <c r="B3409" s="75"/>
      <c r="C3409" s="75"/>
      <c r="D3409" s="75"/>
      <c r="E3409" s="57"/>
      <c r="F3409" s="57"/>
      <c r="G3409" s="57"/>
      <c r="H3409" s="57"/>
      <c r="I3409" s="57"/>
      <c r="J3409" s="57"/>
      <c r="K3409" s="57"/>
      <c r="L3409" s="57"/>
    </row>
    <row r="3410" spans="2:12" ht="18.95" customHeight="1" x14ac:dyDescent="0.25">
      <c r="B3410" s="75"/>
      <c r="C3410" s="75"/>
      <c r="D3410" s="75"/>
      <c r="E3410" s="57"/>
      <c r="F3410" s="57"/>
      <c r="G3410" s="57"/>
      <c r="H3410" s="57"/>
      <c r="I3410" s="57"/>
      <c r="J3410" s="57"/>
      <c r="K3410" s="57"/>
      <c r="L3410" s="57"/>
    </row>
    <row r="3411" spans="2:12" ht="18.95" customHeight="1" x14ac:dyDescent="0.25">
      <c r="B3411" s="75"/>
      <c r="C3411" s="75"/>
      <c r="D3411" s="75"/>
      <c r="E3411" s="57"/>
      <c r="F3411" s="57"/>
      <c r="G3411" s="57"/>
      <c r="H3411" s="57"/>
      <c r="I3411" s="57"/>
      <c r="J3411" s="57"/>
      <c r="K3411" s="57"/>
      <c r="L3411" s="57"/>
    </row>
    <row r="3412" spans="2:12" ht="18.95" customHeight="1" x14ac:dyDescent="0.25">
      <c r="B3412" s="75"/>
      <c r="C3412" s="75"/>
      <c r="D3412" s="75"/>
      <c r="E3412" s="57"/>
      <c r="F3412" s="57"/>
      <c r="G3412" s="57"/>
      <c r="H3412" s="57"/>
      <c r="I3412" s="57"/>
      <c r="J3412" s="57"/>
      <c r="K3412" s="57"/>
      <c r="L3412" s="57"/>
    </row>
    <row r="3413" spans="2:12" ht="18.95" customHeight="1" x14ac:dyDescent="0.25">
      <c r="B3413" s="75"/>
      <c r="C3413" s="75"/>
      <c r="D3413" s="75"/>
      <c r="E3413" s="57"/>
      <c r="F3413" s="57"/>
      <c r="G3413" s="57"/>
      <c r="H3413" s="57"/>
      <c r="I3413" s="57"/>
      <c r="J3413" s="57"/>
      <c r="K3413" s="57"/>
      <c r="L3413" s="57"/>
    </row>
    <row r="3414" spans="2:12" ht="18.95" customHeight="1" x14ac:dyDescent="0.25">
      <c r="B3414" s="75"/>
      <c r="C3414" s="75"/>
      <c r="D3414" s="75"/>
      <c r="E3414" s="57"/>
      <c r="F3414" s="57"/>
      <c r="G3414" s="57"/>
      <c r="H3414" s="57"/>
      <c r="I3414" s="57"/>
      <c r="J3414" s="57"/>
      <c r="K3414" s="57"/>
      <c r="L3414" s="57"/>
    </row>
    <row r="3415" spans="2:12" ht="18.95" customHeight="1" x14ac:dyDescent="0.25">
      <c r="B3415" s="75"/>
      <c r="C3415" s="75"/>
      <c r="D3415" s="75"/>
      <c r="E3415" s="57"/>
      <c r="F3415" s="57"/>
      <c r="G3415" s="57"/>
      <c r="H3415" s="57"/>
      <c r="I3415" s="57"/>
      <c r="J3415" s="57"/>
      <c r="K3415" s="57"/>
      <c r="L3415" s="57"/>
    </row>
    <row r="3416" spans="2:12" ht="18.95" customHeight="1" x14ac:dyDescent="0.25">
      <c r="B3416" s="75"/>
      <c r="C3416" s="75"/>
      <c r="D3416" s="75"/>
      <c r="E3416" s="57"/>
      <c r="F3416" s="57"/>
      <c r="G3416" s="57"/>
      <c r="H3416" s="57"/>
      <c r="I3416" s="57"/>
      <c r="J3416" s="57"/>
      <c r="K3416" s="57"/>
      <c r="L3416" s="57"/>
    </row>
    <row r="3417" spans="2:12" ht="18.95" customHeight="1" x14ac:dyDescent="0.25">
      <c r="B3417" s="75"/>
      <c r="C3417" s="75"/>
      <c r="D3417" s="75"/>
      <c r="E3417" s="57"/>
      <c r="F3417" s="57"/>
      <c r="G3417" s="57"/>
      <c r="H3417" s="57"/>
      <c r="I3417" s="57"/>
      <c r="J3417" s="57"/>
      <c r="K3417" s="57"/>
      <c r="L3417" s="57"/>
    </row>
    <row r="3418" spans="2:12" ht="18.95" customHeight="1" x14ac:dyDescent="0.25">
      <c r="B3418" s="75"/>
      <c r="C3418" s="75"/>
      <c r="D3418" s="75"/>
      <c r="E3418" s="57"/>
      <c r="F3418" s="57"/>
      <c r="G3418" s="57"/>
      <c r="H3418" s="57"/>
      <c r="I3418" s="57"/>
      <c r="J3418" s="57"/>
      <c r="K3418" s="57"/>
      <c r="L3418" s="57"/>
    </row>
    <row r="3419" spans="2:12" ht="18.95" customHeight="1" x14ac:dyDescent="0.25">
      <c r="B3419" s="75"/>
      <c r="C3419" s="75"/>
      <c r="D3419" s="75"/>
      <c r="E3419" s="57"/>
      <c r="F3419" s="57"/>
      <c r="G3419" s="57"/>
      <c r="H3419" s="57"/>
      <c r="I3419" s="57"/>
      <c r="J3419" s="57"/>
      <c r="K3419" s="57"/>
      <c r="L3419" s="57"/>
    </row>
    <row r="3420" spans="2:12" ht="18.95" customHeight="1" x14ac:dyDescent="0.25">
      <c r="B3420" s="75"/>
      <c r="C3420" s="75"/>
      <c r="D3420" s="75"/>
      <c r="E3420" s="57"/>
      <c r="F3420" s="57"/>
      <c r="G3420" s="57"/>
      <c r="H3420" s="57"/>
      <c r="I3420" s="57"/>
      <c r="J3420" s="57"/>
      <c r="K3420" s="57"/>
      <c r="L3420" s="57"/>
    </row>
    <row r="3421" spans="2:12" ht="18.95" customHeight="1" x14ac:dyDescent="0.25">
      <c r="B3421" s="75"/>
      <c r="C3421" s="75"/>
      <c r="D3421" s="75"/>
      <c r="E3421" s="57"/>
      <c r="F3421" s="57"/>
      <c r="G3421" s="57"/>
      <c r="H3421" s="57"/>
      <c r="I3421" s="57"/>
      <c r="J3421" s="57"/>
      <c r="K3421" s="57"/>
      <c r="L3421" s="57"/>
    </row>
    <row r="3422" spans="2:12" ht="18.95" customHeight="1" x14ac:dyDescent="0.25">
      <c r="B3422" s="75"/>
      <c r="C3422" s="75"/>
      <c r="D3422" s="75"/>
      <c r="E3422" s="57"/>
      <c r="F3422" s="57"/>
      <c r="G3422" s="57"/>
      <c r="H3422" s="57"/>
      <c r="I3422" s="57"/>
      <c r="J3422" s="57"/>
      <c r="K3422" s="57"/>
      <c r="L3422" s="57"/>
    </row>
    <row r="3423" spans="2:12" ht="18.95" customHeight="1" x14ac:dyDescent="0.25">
      <c r="B3423" s="75"/>
      <c r="C3423" s="75"/>
      <c r="D3423" s="75"/>
      <c r="E3423" s="57"/>
      <c r="F3423" s="57"/>
      <c r="G3423" s="57"/>
      <c r="H3423" s="57"/>
      <c r="I3423" s="57"/>
      <c r="J3423" s="57"/>
      <c r="K3423" s="57"/>
      <c r="L3423" s="57"/>
    </row>
    <row r="3424" spans="2:12" ht="18.95" customHeight="1" x14ac:dyDescent="0.25">
      <c r="B3424" s="75"/>
      <c r="C3424" s="75"/>
      <c r="D3424" s="75"/>
      <c r="E3424" s="57"/>
      <c r="F3424" s="57"/>
      <c r="G3424" s="57"/>
      <c r="H3424" s="57"/>
      <c r="I3424" s="57"/>
      <c r="J3424" s="57"/>
      <c r="K3424" s="57"/>
      <c r="L3424" s="57"/>
    </row>
    <row r="3425" spans="2:12" ht="18.95" customHeight="1" x14ac:dyDescent="0.25">
      <c r="B3425" s="75"/>
      <c r="C3425" s="75"/>
      <c r="D3425" s="75"/>
      <c r="E3425" s="57"/>
      <c r="F3425" s="57"/>
      <c r="G3425" s="57"/>
      <c r="H3425" s="57"/>
      <c r="I3425" s="57"/>
      <c r="J3425" s="57"/>
      <c r="K3425" s="57"/>
      <c r="L3425" s="57"/>
    </row>
    <row r="3426" spans="2:12" ht="18.95" customHeight="1" x14ac:dyDescent="0.25">
      <c r="B3426" s="75"/>
      <c r="C3426" s="75"/>
      <c r="D3426" s="75"/>
      <c r="E3426" s="57"/>
      <c r="F3426" s="57"/>
      <c r="G3426" s="57"/>
      <c r="H3426" s="57"/>
      <c r="I3426" s="57"/>
      <c r="J3426" s="57"/>
      <c r="K3426" s="57"/>
      <c r="L3426" s="57"/>
    </row>
    <row r="3427" spans="2:12" ht="18.95" customHeight="1" x14ac:dyDescent="0.25">
      <c r="B3427" s="75"/>
      <c r="C3427" s="75"/>
      <c r="D3427" s="75"/>
      <c r="E3427" s="57"/>
      <c r="F3427" s="57"/>
      <c r="G3427" s="57"/>
      <c r="H3427" s="57"/>
      <c r="I3427" s="57"/>
      <c r="J3427" s="57"/>
      <c r="K3427" s="57"/>
      <c r="L3427" s="57"/>
    </row>
    <row r="3428" spans="2:12" ht="18.95" customHeight="1" x14ac:dyDescent="0.25">
      <c r="B3428" s="75"/>
      <c r="C3428" s="75"/>
      <c r="D3428" s="75"/>
      <c r="E3428" s="57"/>
      <c r="F3428" s="57"/>
      <c r="G3428" s="57"/>
      <c r="H3428" s="57"/>
      <c r="I3428" s="57"/>
      <c r="J3428" s="57"/>
      <c r="K3428" s="57"/>
      <c r="L3428" s="57"/>
    </row>
    <row r="3429" spans="2:12" ht="18.95" customHeight="1" x14ac:dyDescent="0.25">
      <c r="B3429" s="75"/>
      <c r="C3429" s="75"/>
      <c r="D3429" s="75"/>
      <c r="E3429" s="57"/>
      <c r="F3429" s="57"/>
      <c r="G3429" s="57"/>
      <c r="H3429" s="57"/>
      <c r="I3429" s="57"/>
      <c r="J3429" s="57"/>
      <c r="K3429" s="57"/>
      <c r="L3429" s="57"/>
    </row>
    <row r="3430" spans="2:12" ht="18.95" customHeight="1" x14ac:dyDescent="0.25">
      <c r="B3430" s="75"/>
      <c r="C3430" s="75"/>
      <c r="D3430" s="75"/>
      <c r="E3430" s="57"/>
      <c r="F3430" s="57"/>
      <c r="G3430" s="57"/>
      <c r="H3430" s="57"/>
      <c r="I3430" s="57"/>
      <c r="J3430" s="57"/>
      <c r="K3430" s="57"/>
      <c r="L3430" s="57"/>
    </row>
    <row r="3431" spans="2:12" ht="18.95" customHeight="1" x14ac:dyDescent="0.25">
      <c r="B3431" s="75"/>
      <c r="C3431" s="75"/>
      <c r="D3431" s="75"/>
      <c r="E3431" s="57"/>
      <c r="F3431" s="57"/>
      <c r="G3431" s="57"/>
      <c r="H3431" s="57"/>
      <c r="I3431" s="57"/>
      <c r="J3431" s="57"/>
      <c r="K3431" s="57"/>
      <c r="L3431" s="57"/>
    </row>
    <row r="3432" spans="2:12" ht="18.95" customHeight="1" x14ac:dyDescent="0.25">
      <c r="B3432" s="75"/>
      <c r="C3432" s="75"/>
      <c r="D3432" s="75"/>
      <c r="E3432" s="57"/>
      <c r="F3432" s="57"/>
      <c r="G3432" s="57"/>
      <c r="H3432" s="57"/>
      <c r="I3432" s="57"/>
      <c r="J3432" s="57"/>
      <c r="K3432" s="57"/>
      <c r="L3432" s="57"/>
    </row>
    <row r="3433" spans="2:12" ht="18.95" customHeight="1" x14ac:dyDescent="0.25">
      <c r="B3433" s="75"/>
      <c r="C3433" s="75"/>
      <c r="D3433" s="75"/>
      <c r="E3433" s="57"/>
      <c r="F3433" s="57"/>
      <c r="G3433" s="57"/>
      <c r="H3433" s="57"/>
      <c r="I3433" s="57"/>
      <c r="J3433" s="57"/>
      <c r="K3433" s="57"/>
      <c r="L3433" s="57"/>
    </row>
    <row r="3434" spans="2:12" ht="18.95" customHeight="1" x14ac:dyDescent="0.25">
      <c r="B3434" s="75"/>
      <c r="C3434" s="75"/>
      <c r="D3434" s="75"/>
      <c r="E3434" s="57"/>
      <c r="F3434" s="57"/>
      <c r="G3434" s="57"/>
      <c r="H3434" s="57"/>
      <c r="I3434" s="57"/>
      <c r="J3434" s="57"/>
      <c r="K3434" s="57"/>
      <c r="L3434" s="57"/>
    </row>
    <row r="3435" spans="2:12" ht="18.95" customHeight="1" x14ac:dyDescent="0.25">
      <c r="B3435" s="75"/>
      <c r="C3435" s="75"/>
      <c r="D3435" s="75"/>
      <c r="E3435" s="57"/>
      <c r="F3435" s="57"/>
      <c r="G3435" s="57"/>
      <c r="H3435" s="57"/>
      <c r="I3435" s="57"/>
      <c r="J3435" s="57"/>
      <c r="K3435" s="57"/>
      <c r="L3435" s="57"/>
    </row>
    <row r="3436" spans="2:12" ht="18.95" customHeight="1" x14ac:dyDescent="0.25">
      <c r="B3436" s="75"/>
      <c r="C3436" s="75"/>
      <c r="D3436" s="75"/>
      <c r="E3436" s="57"/>
      <c r="F3436" s="57"/>
      <c r="G3436" s="57"/>
      <c r="H3436" s="57"/>
      <c r="I3436" s="57"/>
      <c r="J3436" s="57"/>
      <c r="K3436" s="57"/>
      <c r="L3436" s="57"/>
    </row>
    <row r="3437" spans="2:12" ht="18.95" customHeight="1" x14ac:dyDescent="0.25">
      <c r="B3437" s="75"/>
      <c r="C3437" s="75"/>
      <c r="D3437" s="75"/>
      <c r="E3437" s="57"/>
      <c r="F3437" s="57"/>
      <c r="G3437" s="57"/>
      <c r="H3437" s="57"/>
      <c r="I3437" s="57"/>
      <c r="J3437" s="57"/>
      <c r="K3437" s="57"/>
      <c r="L3437" s="57"/>
    </row>
    <row r="3438" spans="2:12" ht="18.95" customHeight="1" x14ac:dyDescent="0.25">
      <c r="B3438" s="75"/>
      <c r="C3438" s="75"/>
      <c r="D3438" s="75"/>
      <c r="E3438" s="57"/>
      <c r="F3438" s="57"/>
      <c r="G3438" s="57"/>
      <c r="H3438" s="57"/>
      <c r="I3438" s="57"/>
      <c r="J3438" s="57"/>
      <c r="K3438" s="57"/>
      <c r="L3438" s="57"/>
    </row>
    <row r="3439" spans="2:12" ht="18.95" customHeight="1" x14ac:dyDescent="0.25">
      <c r="B3439" s="75"/>
      <c r="C3439" s="75"/>
      <c r="D3439" s="75"/>
      <c r="E3439" s="57"/>
      <c r="F3439" s="57"/>
      <c r="G3439" s="57"/>
      <c r="H3439" s="57"/>
      <c r="I3439" s="57"/>
      <c r="J3439" s="57"/>
      <c r="K3439" s="57"/>
      <c r="L3439" s="57"/>
    </row>
    <row r="3440" spans="2:12" ht="18.95" customHeight="1" x14ac:dyDescent="0.25">
      <c r="B3440" s="75"/>
      <c r="C3440" s="75"/>
      <c r="D3440" s="75"/>
      <c r="E3440" s="57"/>
      <c r="F3440" s="57"/>
      <c r="G3440" s="57"/>
      <c r="H3440" s="57"/>
      <c r="I3440" s="57"/>
      <c r="J3440" s="57"/>
      <c r="K3440" s="57"/>
      <c r="L3440" s="57"/>
    </row>
    <row r="3441" spans="2:12" ht="18.95" customHeight="1" x14ac:dyDescent="0.25">
      <c r="B3441" s="75"/>
      <c r="C3441" s="75"/>
      <c r="D3441" s="75"/>
      <c r="E3441" s="57"/>
      <c r="F3441" s="57"/>
      <c r="G3441" s="57"/>
      <c r="H3441" s="57"/>
      <c r="I3441" s="57"/>
      <c r="J3441" s="57"/>
      <c r="K3441" s="57"/>
      <c r="L3441" s="57"/>
    </row>
    <row r="3442" spans="2:12" ht="18.95" customHeight="1" x14ac:dyDescent="0.25">
      <c r="B3442" s="75"/>
      <c r="C3442" s="75"/>
      <c r="D3442" s="75"/>
      <c r="E3442" s="57"/>
      <c r="F3442" s="57"/>
      <c r="G3442" s="57"/>
      <c r="H3442" s="57"/>
      <c r="I3442" s="57"/>
      <c r="J3442" s="57"/>
      <c r="K3442" s="57"/>
      <c r="L3442" s="57"/>
    </row>
    <row r="3443" spans="2:12" ht="18.95" customHeight="1" x14ac:dyDescent="0.25">
      <c r="B3443" s="75"/>
      <c r="C3443" s="75"/>
      <c r="D3443" s="75"/>
      <c r="E3443" s="57"/>
      <c r="F3443" s="57"/>
      <c r="G3443" s="57"/>
      <c r="H3443" s="57"/>
      <c r="I3443" s="57"/>
      <c r="J3443" s="57"/>
      <c r="K3443" s="57"/>
      <c r="L3443" s="57"/>
    </row>
    <row r="3444" spans="2:12" ht="18.95" customHeight="1" x14ac:dyDescent="0.25">
      <c r="B3444" s="75"/>
      <c r="C3444" s="75"/>
      <c r="D3444" s="75"/>
      <c r="E3444" s="57"/>
      <c r="F3444" s="57"/>
      <c r="G3444" s="57"/>
      <c r="H3444" s="57"/>
      <c r="I3444" s="57"/>
      <c r="J3444" s="57"/>
      <c r="K3444" s="57"/>
      <c r="L3444" s="57"/>
    </row>
    <row r="3445" spans="2:12" ht="18.95" customHeight="1" x14ac:dyDescent="0.25">
      <c r="B3445" s="75"/>
      <c r="C3445" s="75"/>
      <c r="D3445" s="75"/>
      <c r="E3445" s="57"/>
      <c r="F3445" s="57"/>
      <c r="G3445" s="57"/>
      <c r="H3445" s="57"/>
      <c r="I3445" s="57"/>
      <c r="J3445" s="57"/>
      <c r="K3445" s="57"/>
      <c r="L3445" s="57"/>
    </row>
    <row r="3446" spans="2:12" ht="18.95" customHeight="1" x14ac:dyDescent="0.25">
      <c r="B3446" s="75"/>
      <c r="C3446" s="75"/>
      <c r="D3446" s="75"/>
      <c r="E3446" s="57"/>
      <c r="F3446" s="57"/>
      <c r="G3446" s="57"/>
      <c r="H3446" s="57"/>
      <c r="I3446" s="57"/>
      <c r="J3446" s="57"/>
      <c r="K3446" s="57"/>
      <c r="L3446" s="57"/>
    </row>
    <row r="3447" spans="2:12" ht="18.95" customHeight="1" x14ac:dyDescent="0.25">
      <c r="B3447" s="75"/>
      <c r="C3447" s="75"/>
      <c r="D3447" s="75"/>
      <c r="E3447" s="57"/>
      <c r="F3447" s="57"/>
      <c r="G3447" s="57"/>
      <c r="H3447" s="57"/>
      <c r="I3447" s="57"/>
      <c r="J3447" s="57"/>
      <c r="K3447" s="57"/>
      <c r="L3447" s="57"/>
    </row>
    <row r="3448" spans="2:12" ht="18.95" customHeight="1" x14ac:dyDescent="0.25">
      <c r="B3448" s="75"/>
      <c r="C3448" s="75"/>
      <c r="D3448" s="75"/>
      <c r="E3448" s="57"/>
      <c r="F3448" s="57"/>
      <c r="G3448" s="57"/>
      <c r="H3448" s="57"/>
      <c r="I3448" s="57"/>
      <c r="J3448" s="57"/>
      <c r="K3448" s="57"/>
      <c r="L3448" s="57"/>
    </row>
    <row r="3449" spans="2:12" ht="18.95" customHeight="1" x14ac:dyDescent="0.25">
      <c r="B3449" s="75"/>
      <c r="C3449" s="75"/>
      <c r="D3449" s="75"/>
      <c r="E3449" s="57"/>
      <c r="F3449" s="57"/>
      <c r="G3449" s="57"/>
      <c r="H3449" s="57"/>
      <c r="I3449" s="57"/>
      <c r="J3449" s="57"/>
      <c r="K3449" s="57"/>
      <c r="L3449" s="57"/>
    </row>
    <row r="3450" spans="2:12" ht="18.95" customHeight="1" x14ac:dyDescent="0.25">
      <c r="B3450" s="75"/>
      <c r="C3450" s="75"/>
      <c r="D3450" s="75"/>
      <c r="E3450" s="57"/>
      <c r="F3450" s="57"/>
      <c r="G3450" s="57"/>
      <c r="H3450" s="57"/>
      <c r="I3450" s="57"/>
      <c r="J3450" s="57"/>
      <c r="K3450" s="57"/>
      <c r="L3450" s="57"/>
    </row>
    <row r="3451" spans="2:12" ht="18.95" customHeight="1" x14ac:dyDescent="0.25">
      <c r="B3451" s="75"/>
      <c r="C3451" s="75"/>
      <c r="D3451" s="75"/>
      <c r="E3451" s="57"/>
      <c r="F3451" s="57"/>
      <c r="G3451" s="57"/>
      <c r="H3451" s="57"/>
      <c r="I3451" s="57"/>
      <c r="J3451" s="57"/>
      <c r="K3451" s="57"/>
      <c r="L3451" s="57"/>
    </row>
    <row r="3452" spans="2:12" ht="18.95" customHeight="1" x14ac:dyDescent="0.25">
      <c r="B3452" s="75"/>
      <c r="C3452" s="75"/>
      <c r="D3452" s="75"/>
      <c r="E3452" s="57"/>
      <c r="F3452" s="57"/>
      <c r="G3452" s="57"/>
      <c r="H3452" s="57"/>
      <c r="I3452" s="57"/>
      <c r="J3452" s="57"/>
      <c r="K3452" s="57"/>
      <c r="L3452" s="57"/>
    </row>
    <row r="3453" spans="2:12" ht="18.95" customHeight="1" x14ac:dyDescent="0.25">
      <c r="B3453" s="75"/>
      <c r="C3453" s="75"/>
      <c r="D3453" s="75"/>
      <c r="E3453" s="57"/>
      <c r="F3453" s="57"/>
      <c r="G3453" s="57"/>
      <c r="H3453" s="57"/>
      <c r="I3453" s="57"/>
      <c r="J3453" s="57"/>
      <c r="K3453" s="57"/>
      <c r="L3453" s="57"/>
    </row>
    <row r="3454" spans="2:12" ht="18.95" customHeight="1" x14ac:dyDescent="0.25">
      <c r="B3454" s="75"/>
      <c r="C3454" s="75"/>
      <c r="D3454" s="75"/>
      <c r="E3454" s="57"/>
      <c r="F3454" s="57"/>
      <c r="G3454" s="57"/>
      <c r="H3454" s="57"/>
      <c r="I3454" s="57"/>
      <c r="J3454" s="57"/>
      <c r="K3454" s="57"/>
      <c r="L3454" s="57"/>
    </row>
    <row r="3455" spans="2:12" ht="18.95" customHeight="1" x14ac:dyDescent="0.25">
      <c r="B3455" s="75"/>
      <c r="C3455" s="75"/>
      <c r="D3455" s="75"/>
      <c r="E3455" s="57"/>
      <c r="F3455" s="57"/>
      <c r="G3455" s="57"/>
      <c r="H3455" s="57"/>
      <c r="I3455" s="57"/>
      <c r="J3455" s="57"/>
      <c r="K3455" s="57"/>
      <c r="L3455" s="57"/>
    </row>
    <row r="3456" spans="2:12" ht="18.95" customHeight="1" x14ac:dyDescent="0.25">
      <c r="B3456" s="75"/>
      <c r="C3456" s="75"/>
      <c r="D3456" s="75"/>
      <c r="E3456" s="57"/>
      <c r="F3456" s="57"/>
      <c r="G3456" s="57"/>
      <c r="H3456" s="57"/>
      <c r="I3456" s="57"/>
      <c r="J3456" s="57"/>
      <c r="K3456" s="57"/>
      <c r="L3456" s="57"/>
    </row>
    <row r="3457" spans="2:12" ht="18.95" customHeight="1" x14ac:dyDescent="0.25">
      <c r="B3457" s="75"/>
      <c r="C3457" s="75"/>
      <c r="D3457" s="75"/>
      <c r="E3457" s="57"/>
      <c r="F3457" s="57"/>
      <c r="G3457" s="57"/>
      <c r="H3457" s="57"/>
      <c r="I3457" s="57"/>
      <c r="J3457" s="57"/>
      <c r="K3457" s="57"/>
      <c r="L3457" s="57"/>
    </row>
    <row r="3458" spans="2:12" ht="18.95" customHeight="1" x14ac:dyDescent="0.25">
      <c r="B3458" s="75"/>
      <c r="C3458" s="75"/>
      <c r="D3458" s="75"/>
      <c r="E3458" s="57"/>
      <c r="F3458" s="57"/>
      <c r="G3458" s="57"/>
      <c r="H3458" s="57"/>
      <c r="I3458" s="57"/>
      <c r="J3458" s="57"/>
      <c r="K3458" s="57"/>
      <c r="L3458" s="57"/>
    </row>
    <row r="3459" spans="2:12" ht="18.95" customHeight="1" x14ac:dyDescent="0.25">
      <c r="B3459" s="75"/>
      <c r="C3459" s="75"/>
      <c r="D3459" s="75"/>
      <c r="E3459" s="57"/>
      <c r="F3459" s="57"/>
      <c r="G3459" s="57"/>
      <c r="H3459" s="57"/>
      <c r="I3459" s="57"/>
      <c r="J3459" s="57"/>
      <c r="K3459" s="57"/>
      <c r="L3459" s="57"/>
    </row>
    <row r="3460" spans="2:12" ht="18.95" customHeight="1" x14ac:dyDescent="0.25">
      <c r="B3460" s="75"/>
      <c r="C3460" s="75"/>
      <c r="D3460" s="75"/>
      <c r="E3460" s="57"/>
      <c r="F3460" s="57"/>
      <c r="G3460" s="57"/>
      <c r="H3460" s="57"/>
      <c r="I3460" s="57"/>
      <c r="J3460" s="57"/>
      <c r="K3460" s="57"/>
      <c r="L3460" s="57"/>
    </row>
    <row r="3461" spans="2:12" ht="18.95" customHeight="1" x14ac:dyDescent="0.25">
      <c r="B3461" s="75"/>
      <c r="C3461" s="75"/>
      <c r="D3461" s="75"/>
      <c r="E3461" s="57"/>
      <c r="F3461" s="57"/>
      <c r="G3461" s="57"/>
      <c r="H3461" s="57"/>
      <c r="I3461" s="57"/>
      <c r="J3461" s="57"/>
      <c r="K3461" s="57"/>
      <c r="L3461" s="57"/>
    </row>
    <row r="3462" spans="2:12" ht="18.95" customHeight="1" x14ac:dyDescent="0.25">
      <c r="B3462" s="75"/>
      <c r="C3462" s="75"/>
      <c r="D3462" s="75"/>
      <c r="E3462" s="57"/>
      <c r="F3462" s="57"/>
      <c r="G3462" s="57"/>
      <c r="H3462" s="57"/>
      <c r="I3462" s="57"/>
      <c r="J3462" s="57"/>
      <c r="K3462" s="57"/>
      <c r="L3462" s="57"/>
    </row>
    <row r="3463" spans="2:12" ht="18.95" customHeight="1" x14ac:dyDescent="0.25">
      <c r="B3463" s="75"/>
      <c r="C3463" s="75"/>
      <c r="D3463" s="75"/>
      <c r="E3463" s="57"/>
      <c r="F3463" s="57"/>
      <c r="G3463" s="57"/>
      <c r="H3463" s="57"/>
      <c r="I3463" s="57"/>
      <c r="J3463" s="57"/>
      <c r="K3463" s="57"/>
      <c r="L3463" s="57"/>
    </row>
    <row r="3464" spans="2:12" ht="18.95" customHeight="1" x14ac:dyDescent="0.25">
      <c r="B3464" s="75"/>
      <c r="C3464" s="75"/>
      <c r="D3464" s="75"/>
      <c r="E3464" s="57"/>
      <c r="F3464" s="57"/>
      <c r="G3464" s="57"/>
      <c r="H3464" s="57"/>
      <c r="I3464" s="57"/>
      <c r="J3464" s="57"/>
      <c r="K3464" s="57"/>
      <c r="L3464" s="57"/>
    </row>
    <row r="3465" spans="2:12" ht="18.95" customHeight="1" x14ac:dyDescent="0.25">
      <c r="B3465" s="75"/>
      <c r="C3465" s="75"/>
      <c r="D3465" s="75"/>
      <c r="E3465" s="57"/>
      <c r="F3465" s="57"/>
      <c r="G3465" s="57"/>
      <c r="H3465" s="57"/>
      <c r="I3465" s="57"/>
      <c r="J3465" s="57"/>
      <c r="K3465" s="57"/>
      <c r="L3465" s="57"/>
    </row>
    <row r="3466" spans="2:12" ht="18.95" customHeight="1" x14ac:dyDescent="0.25">
      <c r="B3466" s="75"/>
      <c r="C3466" s="75"/>
      <c r="D3466" s="75"/>
      <c r="E3466" s="57"/>
      <c r="F3466" s="57"/>
      <c r="G3466" s="57"/>
      <c r="H3466" s="57"/>
      <c r="I3466" s="57"/>
      <c r="J3466" s="57"/>
      <c r="K3466" s="57"/>
      <c r="L3466" s="57"/>
    </row>
    <row r="3467" spans="2:12" ht="18.95" customHeight="1" x14ac:dyDescent="0.25">
      <c r="B3467" s="75"/>
      <c r="C3467" s="75"/>
      <c r="D3467" s="75"/>
      <c r="E3467" s="57"/>
      <c r="F3467" s="57"/>
      <c r="G3467" s="57"/>
      <c r="H3467" s="57"/>
      <c r="I3467" s="57"/>
      <c r="J3467" s="57"/>
      <c r="K3467" s="57"/>
      <c r="L3467" s="57"/>
    </row>
    <row r="3468" spans="2:12" ht="18.95" customHeight="1" x14ac:dyDescent="0.25">
      <c r="B3468" s="75"/>
      <c r="C3468" s="75"/>
      <c r="D3468" s="75"/>
      <c r="E3468" s="57"/>
      <c r="F3468" s="57"/>
      <c r="G3468" s="57"/>
      <c r="H3468" s="57"/>
      <c r="I3468" s="57"/>
      <c r="J3468" s="57"/>
      <c r="K3468" s="57"/>
      <c r="L3468" s="57"/>
    </row>
    <row r="3469" spans="2:12" ht="18.95" customHeight="1" x14ac:dyDescent="0.25">
      <c r="B3469" s="75"/>
      <c r="C3469" s="75"/>
      <c r="D3469" s="75"/>
      <c r="E3469" s="57"/>
      <c r="F3469" s="57"/>
      <c r="G3469" s="57"/>
      <c r="H3469" s="57"/>
      <c r="I3469" s="57"/>
      <c r="J3469" s="57"/>
      <c r="K3469" s="57"/>
      <c r="L3469" s="57"/>
    </row>
    <row r="3470" spans="2:12" ht="18.95" customHeight="1" x14ac:dyDescent="0.25">
      <c r="B3470" s="75"/>
      <c r="C3470" s="75"/>
      <c r="D3470" s="75"/>
      <c r="E3470" s="57"/>
      <c r="F3470" s="57"/>
      <c r="G3470" s="57"/>
      <c r="H3470" s="57"/>
      <c r="I3470" s="57"/>
      <c r="J3470" s="57"/>
      <c r="K3470" s="57"/>
      <c r="L3470" s="57"/>
    </row>
    <row r="3471" spans="2:12" ht="18.95" customHeight="1" x14ac:dyDescent="0.25">
      <c r="B3471" s="75"/>
      <c r="C3471" s="75"/>
      <c r="D3471" s="75"/>
      <c r="E3471" s="57"/>
      <c r="F3471" s="57"/>
      <c r="G3471" s="57"/>
      <c r="H3471" s="57"/>
      <c r="I3471" s="57"/>
      <c r="J3471" s="57"/>
      <c r="K3471" s="57"/>
      <c r="L3471" s="57"/>
    </row>
    <row r="3472" spans="2:12" ht="18.95" customHeight="1" x14ac:dyDescent="0.25">
      <c r="B3472" s="75"/>
      <c r="C3472" s="75"/>
      <c r="D3472" s="75"/>
      <c r="E3472" s="57"/>
      <c r="F3472" s="57"/>
      <c r="G3472" s="57"/>
      <c r="H3472" s="57"/>
      <c r="I3472" s="57"/>
      <c r="J3472" s="57"/>
      <c r="K3472" s="57"/>
      <c r="L3472" s="57"/>
    </row>
    <row r="3473" spans="2:12" ht="18.95" customHeight="1" x14ac:dyDescent="0.25">
      <c r="B3473" s="75"/>
      <c r="C3473" s="75"/>
      <c r="D3473" s="75"/>
      <c r="E3473" s="57"/>
      <c r="F3473" s="57"/>
      <c r="G3473" s="57"/>
      <c r="H3473" s="57"/>
      <c r="I3473" s="57"/>
      <c r="J3473" s="57"/>
      <c r="K3473" s="57"/>
      <c r="L3473" s="57"/>
    </row>
    <row r="3474" spans="2:12" ht="18.95" customHeight="1" x14ac:dyDescent="0.25">
      <c r="B3474" s="75"/>
      <c r="C3474" s="75"/>
      <c r="D3474" s="75"/>
      <c r="E3474" s="57"/>
      <c r="F3474" s="57"/>
      <c r="G3474" s="57"/>
      <c r="H3474" s="57"/>
      <c r="I3474" s="57"/>
      <c r="J3474" s="57"/>
      <c r="K3474" s="57"/>
      <c r="L3474" s="57"/>
    </row>
    <row r="3475" spans="2:12" ht="18.95" customHeight="1" x14ac:dyDescent="0.25">
      <c r="B3475" s="75"/>
      <c r="C3475" s="75"/>
      <c r="D3475" s="75"/>
      <c r="E3475" s="57"/>
      <c r="F3475" s="57"/>
      <c r="G3475" s="57"/>
      <c r="H3475" s="57"/>
      <c r="I3475" s="57"/>
      <c r="J3475" s="57"/>
      <c r="K3475" s="57"/>
      <c r="L3475" s="57"/>
    </row>
    <row r="3476" spans="2:12" ht="18.95" customHeight="1" x14ac:dyDescent="0.25">
      <c r="B3476" s="75"/>
      <c r="C3476" s="75"/>
      <c r="D3476" s="75"/>
      <c r="E3476" s="57"/>
      <c r="F3476" s="57"/>
      <c r="G3476" s="57"/>
      <c r="H3476" s="57"/>
      <c r="I3476" s="57"/>
      <c r="J3476" s="57"/>
      <c r="K3476" s="57"/>
      <c r="L3476" s="57"/>
    </row>
    <row r="3477" spans="2:12" ht="18.95" customHeight="1" x14ac:dyDescent="0.25">
      <c r="B3477" s="75"/>
      <c r="C3477" s="75"/>
      <c r="D3477" s="75"/>
      <c r="E3477" s="57"/>
      <c r="F3477" s="57"/>
      <c r="G3477" s="57"/>
      <c r="H3477" s="57"/>
      <c r="I3477" s="57"/>
      <c r="J3477" s="57"/>
      <c r="K3477" s="57"/>
      <c r="L3477" s="57"/>
    </row>
    <row r="3478" spans="2:12" ht="18.95" customHeight="1" x14ac:dyDescent="0.25">
      <c r="B3478" s="75"/>
      <c r="C3478" s="75"/>
      <c r="D3478" s="75"/>
      <c r="E3478" s="57"/>
      <c r="F3478" s="57"/>
      <c r="G3478" s="57"/>
      <c r="H3478" s="57"/>
      <c r="I3478" s="57"/>
      <c r="J3478" s="57"/>
      <c r="K3478" s="57"/>
      <c r="L3478" s="57"/>
    </row>
    <row r="3479" spans="2:12" ht="18.95" customHeight="1" x14ac:dyDescent="0.25">
      <c r="B3479" s="75"/>
      <c r="C3479" s="75"/>
      <c r="D3479" s="75"/>
      <c r="E3479" s="57"/>
      <c r="F3479" s="57"/>
      <c r="G3479" s="57"/>
      <c r="H3479" s="57"/>
      <c r="I3479" s="57"/>
      <c r="J3479" s="57"/>
      <c r="K3479" s="57"/>
      <c r="L3479" s="57"/>
    </row>
    <row r="3480" spans="2:12" ht="18.95" customHeight="1" x14ac:dyDescent="0.25">
      <c r="B3480" s="75"/>
      <c r="C3480" s="75"/>
      <c r="D3480" s="75"/>
      <c r="E3480" s="57"/>
      <c r="F3480" s="57"/>
      <c r="G3480" s="57"/>
      <c r="H3480" s="57"/>
      <c r="I3480" s="57"/>
      <c r="J3480" s="57"/>
      <c r="K3480" s="57"/>
      <c r="L3480" s="57"/>
    </row>
    <row r="3481" spans="2:12" ht="18.95" customHeight="1" x14ac:dyDescent="0.25">
      <c r="B3481" s="75"/>
      <c r="C3481" s="75"/>
      <c r="D3481" s="75"/>
      <c r="E3481" s="57"/>
      <c r="F3481" s="57"/>
      <c r="G3481" s="57"/>
      <c r="H3481" s="57"/>
      <c r="I3481" s="57"/>
      <c r="J3481" s="57"/>
      <c r="K3481" s="57"/>
      <c r="L3481" s="57"/>
    </row>
    <row r="3482" spans="2:12" ht="18.95" customHeight="1" x14ac:dyDescent="0.25">
      <c r="B3482" s="75"/>
      <c r="C3482" s="75"/>
      <c r="D3482" s="75"/>
      <c r="E3482" s="57"/>
      <c r="F3482" s="57"/>
      <c r="G3482" s="57"/>
      <c r="H3482" s="57"/>
      <c r="I3482" s="57"/>
      <c r="J3482" s="57"/>
      <c r="K3482" s="57"/>
      <c r="L3482" s="57"/>
    </row>
    <row r="3483" spans="2:12" ht="18.95" customHeight="1" x14ac:dyDescent="0.25">
      <c r="B3483" s="75"/>
      <c r="C3483" s="75"/>
      <c r="D3483" s="75"/>
      <c r="E3483" s="57"/>
      <c r="F3483" s="57"/>
      <c r="G3483" s="57"/>
      <c r="H3483" s="57"/>
      <c r="I3483" s="57"/>
      <c r="J3483" s="57"/>
      <c r="K3483" s="57"/>
      <c r="L3483" s="57"/>
    </row>
    <row r="3484" spans="2:12" ht="18.95" customHeight="1" x14ac:dyDescent="0.25">
      <c r="B3484" s="75"/>
      <c r="C3484" s="75"/>
      <c r="D3484" s="75"/>
      <c r="E3484" s="57"/>
      <c r="F3484" s="57"/>
      <c r="G3484" s="57"/>
      <c r="H3484" s="57"/>
      <c r="I3484" s="57"/>
      <c r="J3484" s="57"/>
      <c r="K3484" s="57"/>
      <c r="L3484" s="57"/>
    </row>
    <row r="3485" spans="2:12" ht="18.95" customHeight="1" x14ac:dyDescent="0.25">
      <c r="B3485" s="75"/>
      <c r="C3485" s="75"/>
      <c r="D3485" s="75"/>
      <c r="E3485" s="57"/>
      <c r="F3485" s="57"/>
      <c r="G3485" s="57"/>
      <c r="H3485" s="57"/>
      <c r="I3485" s="57"/>
      <c r="J3485" s="57"/>
      <c r="K3485" s="57"/>
      <c r="L3485" s="57"/>
    </row>
    <row r="3486" spans="2:12" ht="18.95" customHeight="1" x14ac:dyDescent="0.25">
      <c r="B3486" s="75"/>
      <c r="C3486" s="75"/>
      <c r="D3486" s="75"/>
      <c r="E3486" s="57"/>
      <c r="F3486" s="57"/>
      <c r="G3486" s="57"/>
      <c r="H3486" s="57"/>
      <c r="I3486" s="57"/>
      <c r="J3486" s="57"/>
      <c r="K3486" s="57"/>
      <c r="L3486" s="57"/>
    </row>
    <row r="3487" spans="2:12" ht="18.95" customHeight="1" x14ac:dyDescent="0.25">
      <c r="B3487" s="75"/>
      <c r="C3487" s="75"/>
      <c r="D3487" s="75"/>
      <c r="E3487" s="57"/>
      <c r="F3487" s="57"/>
      <c r="G3487" s="57"/>
      <c r="H3487" s="57"/>
      <c r="I3487" s="57"/>
      <c r="J3487" s="57"/>
      <c r="K3487" s="57"/>
      <c r="L3487" s="57"/>
    </row>
    <row r="3488" spans="2:12" ht="18.95" customHeight="1" x14ac:dyDescent="0.25">
      <c r="B3488" s="75"/>
      <c r="C3488" s="75"/>
      <c r="D3488" s="75"/>
      <c r="E3488" s="57"/>
      <c r="F3488" s="57"/>
      <c r="G3488" s="57"/>
      <c r="H3488" s="57"/>
      <c r="I3488" s="57"/>
      <c r="J3488" s="57"/>
      <c r="K3488" s="57"/>
      <c r="L3488" s="57"/>
    </row>
    <row r="3489" spans="2:12" ht="18.95" customHeight="1" x14ac:dyDescent="0.25">
      <c r="B3489" s="75"/>
      <c r="C3489" s="75"/>
      <c r="D3489" s="75"/>
      <c r="E3489" s="57"/>
      <c r="F3489" s="57"/>
      <c r="G3489" s="57"/>
      <c r="H3489" s="57"/>
      <c r="I3489" s="57"/>
      <c r="J3489" s="57"/>
      <c r="K3489" s="57"/>
      <c r="L3489" s="57"/>
    </row>
    <row r="3490" spans="2:12" ht="18.95" customHeight="1" x14ac:dyDescent="0.25">
      <c r="B3490" s="75"/>
      <c r="C3490" s="75"/>
      <c r="D3490" s="75"/>
      <c r="E3490" s="57"/>
      <c r="F3490" s="57"/>
      <c r="G3490" s="57"/>
      <c r="H3490" s="57"/>
      <c r="I3490" s="57"/>
      <c r="J3490" s="57"/>
      <c r="K3490" s="57"/>
      <c r="L3490" s="57"/>
    </row>
    <row r="3491" spans="2:12" ht="18.95" customHeight="1" x14ac:dyDescent="0.25">
      <c r="B3491" s="75"/>
      <c r="C3491" s="75"/>
      <c r="D3491" s="75"/>
      <c r="E3491" s="57"/>
      <c r="F3491" s="57"/>
      <c r="G3491" s="57"/>
      <c r="H3491" s="57"/>
      <c r="I3491" s="57"/>
      <c r="J3491" s="57"/>
      <c r="K3491" s="57"/>
      <c r="L3491" s="57"/>
    </row>
    <row r="3492" spans="2:12" ht="18.95" customHeight="1" x14ac:dyDescent="0.25">
      <c r="B3492" s="75"/>
      <c r="C3492" s="75"/>
      <c r="D3492" s="75"/>
      <c r="E3492" s="57"/>
      <c r="F3492" s="57"/>
      <c r="G3492" s="57"/>
      <c r="H3492" s="57"/>
      <c r="I3492" s="57"/>
      <c r="J3492" s="57"/>
      <c r="K3492" s="57"/>
      <c r="L3492" s="57"/>
    </row>
    <row r="3493" spans="2:12" ht="18.95" customHeight="1" x14ac:dyDescent="0.25">
      <c r="B3493" s="75"/>
      <c r="C3493" s="75"/>
      <c r="D3493" s="75"/>
      <c r="E3493" s="57"/>
      <c r="F3493" s="57"/>
      <c r="G3493" s="57"/>
      <c r="H3493" s="57"/>
      <c r="I3493" s="57"/>
      <c r="J3493" s="57"/>
      <c r="K3493" s="57"/>
      <c r="L3493" s="57"/>
    </row>
    <row r="3494" spans="2:12" ht="18.95" customHeight="1" x14ac:dyDescent="0.25">
      <c r="B3494" s="75"/>
      <c r="C3494" s="75"/>
      <c r="D3494" s="75"/>
      <c r="E3494" s="57"/>
      <c r="F3494" s="57"/>
      <c r="G3494" s="57"/>
      <c r="H3494" s="57"/>
      <c r="I3494" s="57"/>
      <c r="J3494" s="57"/>
      <c r="K3494" s="57"/>
      <c r="L3494" s="57"/>
    </row>
    <row r="3495" spans="2:12" ht="18.95" customHeight="1" x14ac:dyDescent="0.25">
      <c r="B3495" s="75"/>
      <c r="C3495" s="75"/>
      <c r="D3495" s="75"/>
      <c r="E3495" s="57"/>
      <c r="F3495" s="57"/>
      <c r="G3495" s="57"/>
      <c r="H3495" s="57"/>
      <c r="I3495" s="57"/>
      <c r="J3495" s="57"/>
      <c r="K3495" s="57"/>
      <c r="L3495" s="57"/>
    </row>
    <row r="3496" spans="2:12" ht="18.95" customHeight="1" x14ac:dyDescent="0.25">
      <c r="B3496" s="75"/>
      <c r="C3496" s="75"/>
      <c r="D3496" s="75"/>
      <c r="E3496" s="57"/>
      <c r="F3496" s="57"/>
      <c r="G3496" s="57"/>
      <c r="H3496" s="57"/>
      <c r="I3496" s="57"/>
      <c r="J3496" s="57"/>
      <c r="K3496" s="57"/>
      <c r="L3496" s="57"/>
    </row>
    <row r="3497" spans="2:12" ht="18.95" customHeight="1" x14ac:dyDescent="0.25">
      <c r="B3497" s="75"/>
      <c r="C3497" s="75"/>
      <c r="D3497" s="75"/>
      <c r="E3497" s="57"/>
      <c r="F3497" s="57"/>
      <c r="G3497" s="57"/>
      <c r="H3497" s="57"/>
      <c r="I3497" s="57"/>
      <c r="J3497" s="57"/>
      <c r="K3497" s="57"/>
      <c r="L3497" s="57"/>
    </row>
    <row r="3498" spans="2:12" ht="18.95" customHeight="1" x14ac:dyDescent="0.25">
      <c r="B3498" s="75"/>
      <c r="C3498" s="75"/>
      <c r="D3498" s="75"/>
      <c r="E3498" s="57"/>
      <c r="F3498" s="57"/>
      <c r="G3498" s="57"/>
      <c r="H3498" s="57"/>
      <c r="I3498" s="57"/>
      <c r="J3498" s="57"/>
      <c r="K3498" s="57"/>
      <c r="L3498" s="57"/>
    </row>
    <row r="3499" spans="2:12" ht="18.95" customHeight="1" x14ac:dyDescent="0.25">
      <c r="B3499" s="75"/>
      <c r="C3499" s="75"/>
      <c r="D3499" s="75"/>
      <c r="E3499" s="57"/>
      <c r="F3499" s="57"/>
      <c r="G3499" s="57"/>
      <c r="H3499" s="57"/>
      <c r="I3499" s="57"/>
      <c r="J3499" s="57"/>
      <c r="K3499" s="57"/>
      <c r="L3499" s="57"/>
    </row>
    <row r="3500" spans="2:12" ht="18.95" customHeight="1" x14ac:dyDescent="0.25">
      <c r="B3500" s="75"/>
      <c r="C3500" s="75"/>
      <c r="D3500" s="75"/>
      <c r="E3500" s="57"/>
      <c r="F3500" s="57"/>
      <c r="G3500" s="57"/>
      <c r="H3500" s="57"/>
      <c r="I3500" s="57"/>
      <c r="J3500" s="57"/>
      <c r="K3500" s="57"/>
      <c r="L3500" s="57"/>
    </row>
    <row r="3501" spans="2:12" ht="18.95" customHeight="1" x14ac:dyDescent="0.25">
      <c r="B3501" s="75"/>
      <c r="C3501" s="75"/>
      <c r="D3501" s="75"/>
      <c r="E3501" s="57"/>
      <c r="F3501" s="57"/>
      <c r="G3501" s="57"/>
      <c r="H3501" s="57"/>
      <c r="I3501" s="57"/>
      <c r="J3501" s="57"/>
      <c r="K3501" s="57"/>
      <c r="L3501" s="57"/>
    </row>
    <row r="3502" spans="2:12" ht="18.95" customHeight="1" x14ac:dyDescent="0.25">
      <c r="B3502" s="75"/>
      <c r="C3502" s="75"/>
      <c r="D3502" s="75"/>
      <c r="E3502" s="57"/>
      <c r="F3502" s="57"/>
      <c r="G3502" s="57"/>
      <c r="H3502" s="57"/>
      <c r="I3502" s="57"/>
      <c r="J3502" s="57"/>
      <c r="K3502" s="57"/>
      <c r="L3502" s="57"/>
    </row>
    <row r="3503" spans="2:12" ht="18.95" customHeight="1" x14ac:dyDescent="0.25">
      <c r="B3503" s="75"/>
      <c r="C3503" s="75"/>
      <c r="D3503" s="75"/>
      <c r="E3503" s="57"/>
      <c r="F3503" s="57"/>
      <c r="G3503" s="57"/>
      <c r="H3503" s="57"/>
      <c r="I3503" s="57"/>
      <c r="J3503" s="57"/>
      <c r="K3503" s="57"/>
      <c r="L3503" s="57"/>
    </row>
    <row r="3504" spans="2:12" ht="18.95" customHeight="1" x14ac:dyDescent="0.25">
      <c r="B3504" s="75"/>
      <c r="C3504" s="75"/>
      <c r="D3504" s="75"/>
      <c r="E3504" s="57"/>
      <c r="F3504" s="57"/>
      <c r="G3504" s="57"/>
      <c r="H3504" s="57"/>
      <c r="I3504" s="57"/>
      <c r="J3504" s="57"/>
      <c r="K3504" s="57"/>
      <c r="L3504" s="57"/>
    </row>
    <row r="3505" spans="2:12" ht="18.95" customHeight="1" x14ac:dyDescent="0.25">
      <c r="B3505" s="75"/>
      <c r="C3505" s="75"/>
      <c r="D3505" s="75"/>
      <c r="E3505" s="57"/>
      <c r="F3505" s="57"/>
      <c r="G3505" s="57"/>
      <c r="H3505" s="57"/>
      <c r="I3505" s="57"/>
      <c r="J3505" s="57"/>
      <c r="K3505" s="57"/>
      <c r="L3505" s="57"/>
    </row>
    <row r="3506" spans="2:12" ht="18.95" customHeight="1" x14ac:dyDescent="0.25">
      <c r="B3506" s="75"/>
      <c r="C3506" s="75"/>
      <c r="D3506" s="75"/>
      <c r="E3506" s="57"/>
      <c r="F3506" s="57"/>
      <c r="G3506" s="57"/>
      <c r="H3506" s="57"/>
      <c r="I3506" s="57"/>
      <c r="J3506" s="57"/>
      <c r="K3506" s="57"/>
      <c r="L3506" s="57"/>
    </row>
    <row r="3507" spans="2:12" ht="18.95" customHeight="1" x14ac:dyDescent="0.25">
      <c r="B3507" s="75"/>
      <c r="C3507" s="75"/>
      <c r="D3507" s="75"/>
      <c r="E3507" s="57"/>
      <c r="F3507" s="57"/>
      <c r="G3507" s="57"/>
      <c r="H3507" s="57"/>
      <c r="I3507" s="57"/>
      <c r="J3507" s="57"/>
      <c r="K3507" s="57"/>
      <c r="L3507" s="57"/>
    </row>
    <row r="3508" spans="2:12" ht="18.95" customHeight="1" x14ac:dyDescent="0.25">
      <c r="B3508" s="75"/>
      <c r="C3508" s="75"/>
      <c r="D3508" s="75"/>
      <c r="E3508" s="57"/>
      <c r="F3508" s="57"/>
      <c r="G3508" s="57"/>
      <c r="H3508" s="57"/>
      <c r="I3508" s="57"/>
      <c r="J3508" s="57"/>
      <c r="K3508" s="57"/>
      <c r="L3508" s="57"/>
    </row>
    <row r="3509" spans="2:12" ht="18.95" customHeight="1" x14ac:dyDescent="0.25">
      <c r="B3509" s="75"/>
      <c r="C3509" s="75"/>
      <c r="D3509" s="75"/>
      <c r="E3509" s="57"/>
      <c r="F3509" s="57"/>
      <c r="G3509" s="57"/>
      <c r="H3509" s="57"/>
      <c r="I3509" s="57"/>
      <c r="J3509" s="57"/>
      <c r="K3509" s="57"/>
      <c r="L3509" s="57"/>
    </row>
    <row r="3510" spans="2:12" ht="18.95" customHeight="1" x14ac:dyDescent="0.25">
      <c r="B3510" s="75"/>
      <c r="C3510" s="75"/>
      <c r="D3510" s="75"/>
      <c r="E3510" s="57"/>
      <c r="F3510" s="57"/>
      <c r="G3510" s="57"/>
      <c r="H3510" s="57"/>
      <c r="I3510" s="57"/>
      <c r="J3510" s="57"/>
      <c r="K3510" s="57"/>
      <c r="L3510" s="57"/>
    </row>
    <row r="3511" spans="2:12" ht="18.95" customHeight="1" x14ac:dyDescent="0.25">
      <c r="B3511" s="75"/>
      <c r="C3511" s="75"/>
      <c r="D3511" s="75"/>
      <c r="E3511" s="57"/>
      <c r="F3511" s="57"/>
      <c r="G3511" s="57"/>
      <c r="H3511" s="57"/>
      <c r="I3511" s="57"/>
      <c r="J3511" s="57"/>
      <c r="K3511" s="57"/>
      <c r="L3511" s="57"/>
    </row>
    <row r="3512" spans="2:12" ht="18.95" customHeight="1" x14ac:dyDescent="0.25">
      <c r="B3512" s="75"/>
      <c r="C3512" s="75"/>
      <c r="D3512" s="75"/>
      <c r="E3512" s="57"/>
      <c r="F3512" s="57"/>
      <c r="G3512" s="57"/>
      <c r="H3512" s="57"/>
      <c r="I3512" s="57"/>
      <c r="J3512" s="57"/>
      <c r="K3512" s="57"/>
      <c r="L3512" s="57"/>
    </row>
    <row r="3513" spans="2:12" ht="18.95" customHeight="1" x14ac:dyDescent="0.25">
      <c r="B3513" s="75"/>
      <c r="C3513" s="75"/>
      <c r="D3513" s="75"/>
      <c r="E3513" s="57"/>
      <c r="F3513" s="57"/>
      <c r="G3513" s="57"/>
      <c r="H3513" s="57"/>
      <c r="I3513" s="57"/>
      <c r="J3513" s="57"/>
      <c r="K3513" s="57"/>
      <c r="L3513" s="57"/>
    </row>
    <row r="3514" spans="2:12" ht="18.95" customHeight="1" x14ac:dyDescent="0.25">
      <c r="B3514" s="75"/>
      <c r="C3514" s="75"/>
      <c r="D3514" s="75"/>
      <c r="E3514" s="57"/>
      <c r="F3514" s="57"/>
      <c r="G3514" s="57"/>
      <c r="H3514" s="57"/>
      <c r="I3514" s="57"/>
      <c r="J3514" s="57"/>
      <c r="K3514" s="57"/>
      <c r="L3514" s="57"/>
    </row>
    <row r="3515" spans="2:12" ht="18.95" customHeight="1" x14ac:dyDescent="0.25">
      <c r="B3515" s="75"/>
      <c r="C3515" s="75"/>
      <c r="D3515" s="75"/>
      <c r="E3515" s="57"/>
      <c r="F3515" s="57"/>
      <c r="G3515" s="57"/>
      <c r="H3515" s="57"/>
      <c r="I3515" s="57"/>
      <c r="J3515" s="57"/>
      <c r="K3515" s="57"/>
      <c r="L3515" s="57"/>
    </row>
    <row r="3516" spans="2:12" ht="18.95" customHeight="1" x14ac:dyDescent="0.25">
      <c r="B3516" s="75"/>
      <c r="C3516" s="75"/>
      <c r="D3516" s="75"/>
      <c r="E3516" s="57"/>
      <c r="F3516" s="57"/>
      <c r="G3516" s="57"/>
      <c r="H3516" s="57"/>
      <c r="I3516" s="57"/>
      <c r="J3516" s="57"/>
      <c r="K3516" s="57"/>
      <c r="L3516" s="57"/>
    </row>
    <row r="3517" spans="2:12" ht="18.95" customHeight="1" x14ac:dyDescent="0.25">
      <c r="B3517" s="75"/>
      <c r="C3517" s="75"/>
      <c r="D3517" s="75"/>
      <c r="E3517" s="57"/>
      <c r="F3517" s="57"/>
      <c r="G3517" s="57"/>
      <c r="H3517" s="57"/>
      <c r="I3517" s="57"/>
      <c r="J3517" s="57"/>
      <c r="K3517" s="57"/>
      <c r="L3517" s="57"/>
    </row>
    <row r="3518" spans="2:12" ht="18.95" customHeight="1" x14ac:dyDescent="0.25">
      <c r="B3518" s="75"/>
      <c r="C3518" s="75"/>
      <c r="D3518" s="75"/>
      <c r="E3518" s="57"/>
      <c r="F3518" s="57"/>
      <c r="G3518" s="57"/>
      <c r="H3518" s="57"/>
      <c r="I3518" s="57"/>
      <c r="J3518" s="57"/>
      <c r="K3518" s="57"/>
      <c r="L3518" s="57"/>
    </row>
    <row r="3519" spans="2:12" ht="18.95" customHeight="1" x14ac:dyDescent="0.25">
      <c r="B3519" s="75"/>
      <c r="C3519" s="75"/>
      <c r="D3519" s="75"/>
      <c r="E3519" s="57"/>
      <c r="F3519" s="57"/>
      <c r="G3519" s="57"/>
      <c r="H3519" s="57"/>
      <c r="I3519" s="57"/>
      <c r="J3519" s="57"/>
      <c r="K3519" s="57"/>
      <c r="L3519" s="57"/>
    </row>
    <row r="3520" spans="2:12" ht="18.95" customHeight="1" x14ac:dyDescent="0.25">
      <c r="B3520" s="75"/>
      <c r="C3520" s="75"/>
      <c r="D3520" s="75"/>
      <c r="E3520" s="57"/>
      <c r="F3520" s="57"/>
      <c r="G3520" s="57"/>
      <c r="H3520" s="57"/>
      <c r="I3520" s="57"/>
      <c r="J3520" s="57"/>
      <c r="K3520" s="57"/>
      <c r="L3520" s="57"/>
    </row>
    <row r="3521" spans="2:12" ht="18.95" customHeight="1" x14ac:dyDescent="0.25">
      <c r="B3521" s="75"/>
      <c r="C3521" s="75"/>
      <c r="D3521" s="75"/>
      <c r="E3521" s="57"/>
      <c r="F3521" s="57"/>
      <c r="G3521" s="57"/>
      <c r="H3521" s="57"/>
      <c r="I3521" s="57"/>
      <c r="J3521" s="57"/>
      <c r="K3521" s="57"/>
      <c r="L3521" s="57"/>
    </row>
    <row r="3522" spans="2:12" ht="18.95" customHeight="1" x14ac:dyDescent="0.25">
      <c r="B3522" s="75"/>
      <c r="C3522" s="75"/>
      <c r="D3522" s="75"/>
      <c r="E3522" s="57"/>
      <c r="F3522" s="57"/>
      <c r="G3522" s="57"/>
      <c r="H3522" s="57"/>
      <c r="I3522" s="57"/>
      <c r="J3522" s="57"/>
      <c r="K3522" s="57"/>
      <c r="L3522" s="57"/>
    </row>
    <row r="3523" spans="2:12" ht="18.95" customHeight="1" x14ac:dyDescent="0.25">
      <c r="B3523" s="75"/>
      <c r="C3523" s="75"/>
      <c r="D3523" s="75"/>
      <c r="E3523" s="57"/>
      <c r="F3523" s="57"/>
      <c r="G3523" s="57"/>
      <c r="H3523" s="57"/>
      <c r="I3523" s="57"/>
      <c r="J3523" s="57"/>
      <c r="K3523" s="57"/>
      <c r="L3523" s="57"/>
    </row>
    <row r="3524" spans="2:12" ht="18.95" customHeight="1" x14ac:dyDescent="0.25">
      <c r="B3524" s="75"/>
      <c r="C3524" s="75"/>
      <c r="D3524" s="75"/>
      <c r="E3524" s="57"/>
      <c r="F3524" s="57"/>
      <c r="G3524" s="57"/>
      <c r="H3524" s="57"/>
      <c r="I3524" s="57"/>
      <c r="J3524" s="57"/>
      <c r="K3524" s="57"/>
      <c r="L3524" s="57"/>
    </row>
    <row r="3525" spans="2:12" ht="18.95" customHeight="1" x14ac:dyDescent="0.25">
      <c r="B3525" s="75"/>
      <c r="C3525" s="75"/>
      <c r="D3525" s="75"/>
      <c r="E3525" s="57"/>
      <c r="F3525" s="57"/>
      <c r="G3525" s="57"/>
      <c r="H3525" s="57"/>
      <c r="I3525" s="57"/>
      <c r="J3525" s="57"/>
      <c r="K3525" s="57"/>
      <c r="L3525" s="57"/>
    </row>
    <row r="3526" spans="2:12" ht="18.95" customHeight="1" x14ac:dyDescent="0.25">
      <c r="B3526" s="75"/>
      <c r="C3526" s="75"/>
      <c r="D3526" s="75"/>
      <c r="E3526" s="57"/>
      <c r="F3526" s="57"/>
      <c r="G3526" s="57"/>
      <c r="H3526" s="57"/>
      <c r="I3526" s="57"/>
      <c r="J3526" s="57"/>
      <c r="K3526" s="57"/>
      <c r="L3526" s="57"/>
    </row>
    <row r="3527" spans="2:12" ht="18.95" customHeight="1" x14ac:dyDescent="0.25">
      <c r="B3527" s="75"/>
      <c r="C3527" s="75"/>
      <c r="D3527" s="75"/>
      <c r="E3527" s="57"/>
      <c r="F3527" s="57"/>
      <c r="G3527" s="57"/>
      <c r="H3527" s="57"/>
      <c r="I3527" s="57"/>
      <c r="J3527" s="57"/>
      <c r="K3527" s="57"/>
      <c r="L3527" s="57"/>
    </row>
    <row r="3528" spans="2:12" ht="18.95" customHeight="1" x14ac:dyDescent="0.25">
      <c r="B3528" s="75"/>
      <c r="C3528" s="75"/>
      <c r="D3528" s="75"/>
      <c r="E3528" s="57"/>
      <c r="F3528" s="57"/>
      <c r="G3528" s="57"/>
      <c r="H3528" s="57"/>
      <c r="I3528" s="57"/>
      <c r="J3528" s="57"/>
      <c r="K3528" s="57"/>
      <c r="L3528" s="57"/>
    </row>
    <row r="3529" spans="2:12" ht="18.95" customHeight="1" x14ac:dyDescent="0.25">
      <c r="B3529" s="75"/>
      <c r="C3529" s="75"/>
      <c r="D3529" s="75"/>
      <c r="E3529" s="57"/>
      <c r="F3529" s="57"/>
      <c r="G3529" s="57"/>
      <c r="H3529" s="57"/>
      <c r="I3529" s="57"/>
      <c r="J3529" s="57"/>
      <c r="K3529" s="57"/>
      <c r="L3529" s="57"/>
    </row>
    <row r="3530" spans="2:12" ht="18.95" customHeight="1" x14ac:dyDescent="0.25">
      <c r="B3530" s="75"/>
      <c r="C3530" s="75"/>
      <c r="D3530" s="75"/>
      <c r="E3530" s="57"/>
      <c r="F3530" s="57"/>
      <c r="G3530" s="57"/>
      <c r="H3530" s="57"/>
      <c r="I3530" s="57"/>
      <c r="J3530" s="57"/>
      <c r="K3530" s="57"/>
      <c r="L3530" s="57"/>
    </row>
    <row r="3531" spans="2:12" ht="18.95" customHeight="1" x14ac:dyDescent="0.25">
      <c r="B3531" s="75"/>
      <c r="C3531" s="75"/>
      <c r="D3531" s="75"/>
      <c r="E3531" s="57"/>
      <c r="F3531" s="57"/>
      <c r="G3531" s="57"/>
      <c r="H3531" s="57"/>
      <c r="I3531" s="57"/>
      <c r="J3531" s="57"/>
      <c r="K3531" s="57"/>
      <c r="L3531" s="57"/>
    </row>
    <row r="3532" spans="2:12" ht="18.95" customHeight="1" x14ac:dyDescent="0.25">
      <c r="B3532" s="75"/>
      <c r="C3532" s="75"/>
      <c r="D3532" s="75"/>
      <c r="E3532" s="57"/>
      <c r="F3532" s="57"/>
      <c r="G3532" s="57"/>
      <c r="H3532" s="57"/>
      <c r="I3532" s="57"/>
      <c r="J3532" s="57"/>
      <c r="K3532" s="57"/>
      <c r="L3532" s="57"/>
    </row>
    <row r="3533" spans="2:12" ht="18.95" customHeight="1" x14ac:dyDescent="0.25">
      <c r="B3533" s="75"/>
      <c r="C3533" s="75"/>
      <c r="D3533" s="75"/>
      <c r="E3533" s="57"/>
      <c r="F3533" s="57"/>
      <c r="G3533" s="57"/>
      <c r="H3533" s="57"/>
      <c r="I3533" s="57"/>
      <c r="J3533" s="57"/>
      <c r="K3533" s="57"/>
      <c r="L3533" s="57"/>
    </row>
    <row r="3534" spans="2:12" ht="18.95" customHeight="1" x14ac:dyDescent="0.25">
      <c r="B3534" s="75"/>
      <c r="C3534" s="75"/>
      <c r="D3534" s="75"/>
      <c r="E3534" s="57"/>
      <c r="F3534" s="57"/>
      <c r="G3534" s="57"/>
      <c r="H3534" s="57"/>
      <c r="I3534" s="57"/>
      <c r="J3534" s="57"/>
      <c r="K3534" s="57"/>
      <c r="L3534" s="57"/>
    </row>
    <row r="3535" spans="2:12" ht="18.95" customHeight="1" x14ac:dyDescent="0.25">
      <c r="B3535" s="75"/>
      <c r="C3535" s="75"/>
      <c r="D3535" s="75"/>
      <c r="E3535" s="57"/>
      <c r="F3535" s="57"/>
      <c r="G3535" s="57"/>
      <c r="H3535" s="57"/>
      <c r="I3535" s="57"/>
      <c r="J3535" s="57"/>
      <c r="K3535" s="57"/>
      <c r="L3535" s="57"/>
    </row>
    <row r="3536" spans="2:12" ht="18.95" customHeight="1" x14ac:dyDescent="0.25">
      <c r="B3536" s="75"/>
      <c r="C3536" s="75"/>
      <c r="D3536" s="75"/>
      <c r="E3536" s="57"/>
      <c r="F3536" s="57"/>
      <c r="G3536" s="57"/>
      <c r="H3536" s="57"/>
      <c r="I3536" s="57"/>
      <c r="J3536" s="57"/>
      <c r="K3536" s="57"/>
      <c r="L3536" s="57"/>
    </row>
    <row r="3537" spans="2:12" ht="18.95" customHeight="1" x14ac:dyDescent="0.25">
      <c r="B3537" s="75"/>
      <c r="C3537" s="75"/>
      <c r="D3537" s="75"/>
      <c r="E3537" s="57"/>
      <c r="F3537" s="57"/>
      <c r="G3537" s="57"/>
      <c r="H3537" s="57"/>
      <c r="I3537" s="57"/>
      <c r="J3537" s="57"/>
      <c r="K3537" s="57"/>
      <c r="L3537" s="57"/>
    </row>
    <row r="3538" spans="2:12" ht="18.95" customHeight="1" x14ac:dyDescent="0.25">
      <c r="B3538" s="75"/>
      <c r="C3538" s="75"/>
      <c r="D3538" s="75"/>
      <c r="E3538" s="57"/>
      <c r="F3538" s="57"/>
      <c r="G3538" s="57"/>
      <c r="H3538" s="57"/>
      <c r="I3538" s="57"/>
      <c r="J3538" s="57"/>
      <c r="K3538" s="57"/>
      <c r="L3538" s="57"/>
    </row>
    <row r="3539" spans="2:12" ht="18.95" customHeight="1" x14ac:dyDescent="0.25">
      <c r="B3539" s="75"/>
      <c r="C3539" s="75"/>
      <c r="D3539" s="75"/>
      <c r="E3539" s="57"/>
      <c r="F3539" s="57"/>
      <c r="G3539" s="57"/>
      <c r="H3539" s="57"/>
      <c r="I3539" s="57"/>
      <c r="J3539" s="57"/>
      <c r="K3539" s="57"/>
      <c r="L3539" s="57"/>
    </row>
    <row r="3540" spans="2:12" ht="18.95" customHeight="1" x14ac:dyDescent="0.25">
      <c r="B3540" s="75"/>
      <c r="C3540" s="75"/>
      <c r="D3540" s="75"/>
      <c r="E3540" s="57"/>
      <c r="F3540" s="57"/>
      <c r="G3540" s="57"/>
      <c r="H3540" s="57"/>
      <c r="I3540" s="57"/>
      <c r="J3540" s="57"/>
      <c r="K3540" s="57"/>
      <c r="L3540" s="57"/>
    </row>
    <row r="3541" spans="2:12" ht="18.95" customHeight="1" x14ac:dyDescent="0.25">
      <c r="B3541" s="75"/>
      <c r="C3541" s="75"/>
      <c r="D3541" s="75"/>
      <c r="E3541" s="57"/>
      <c r="F3541" s="57"/>
      <c r="G3541" s="57"/>
      <c r="H3541" s="57"/>
      <c r="I3541" s="57"/>
      <c r="J3541" s="57"/>
      <c r="K3541" s="57"/>
      <c r="L3541" s="57"/>
    </row>
    <row r="3542" spans="2:12" ht="18.95" customHeight="1" x14ac:dyDescent="0.25">
      <c r="B3542" s="75"/>
      <c r="C3542" s="75"/>
      <c r="D3542" s="75"/>
      <c r="E3542" s="57"/>
      <c r="F3542" s="57"/>
      <c r="G3542" s="57"/>
      <c r="H3542" s="57"/>
      <c r="I3542" s="57"/>
      <c r="J3542" s="57"/>
      <c r="K3542" s="57"/>
      <c r="L3542" s="57"/>
    </row>
    <row r="3543" spans="2:12" ht="18.95" customHeight="1" x14ac:dyDescent="0.25">
      <c r="B3543" s="75"/>
      <c r="C3543" s="75"/>
      <c r="D3543" s="75"/>
      <c r="E3543" s="57"/>
      <c r="F3543" s="57"/>
      <c r="G3543" s="57"/>
      <c r="H3543" s="57"/>
      <c r="I3543" s="57"/>
      <c r="J3543" s="57"/>
      <c r="K3543" s="57"/>
      <c r="L3543" s="57"/>
    </row>
    <row r="3544" spans="2:12" ht="18.95" customHeight="1" x14ac:dyDescent="0.25">
      <c r="B3544" s="75"/>
      <c r="C3544" s="75"/>
      <c r="D3544" s="75"/>
      <c r="E3544" s="57"/>
      <c r="F3544" s="57"/>
      <c r="G3544" s="57"/>
      <c r="H3544" s="57"/>
      <c r="I3544" s="57"/>
      <c r="J3544" s="57"/>
      <c r="K3544" s="57"/>
      <c r="L3544" s="57"/>
    </row>
    <row r="3545" spans="2:12" ht="18.95" customHeight="1" x14ac:dyDescent="0.25">
      <c r="B3545" s="75"/>
      <c r="C3545" s="75"/>
      <c r="D3545" s="75"/>
      <c r="E3545" s="57"/>
      <c r="F3545" s="57"/>
      <c r="G3545" s="57"/>
      <c r="H3545" s="57"/>
      <c r="I3545" s="57"/>
      <c r="J3545" s="57"/>
      <c r="K3545" s="57"/>
      <c r="L3545" s="57"/>
    </row>
    <row r="3546" spans="2:12" ht="18.95" customHeight="1" x14ac:dyDescent="0.25">
      <c r="B3546" s="75"/>
      <c r="C3546" s="75"/>
      <c r="D3546" s="75"/>
      <c r="E3546" s="57"/>
      <c r="F3546" s="57"/>
      <c r="G3546" s="57"/>
      <c r="H3546" s="57"/>
      <c r="I3546" s="57"/>
      <c r="J3546" s="57"/>
      <c r="K3546" s="57"/>
      <c r="L3546" s="57"/>
    </row>
    <row r="3547" spans="2:12" ht="18.95" customHeight="1" x14ac:dyDescent="0.25">
      <c r="B3547" s="75"/>
      <c r="C3547" s="75"/>
      <c r="D3547" s="75"/>
      <c r="E3547" s="57"/>
      <c r="F3547" s="57"/>
      <c r="G3547" s="57"/>
      <c r="H3547" s="57"/>
      <c r="I3547" s="57"/>
      <c r="J3547" s="57"/>
      <c r="K3547" s="57"/>
      <c r="L3547" s="57"/>
    </row>
    <row r="3548" spans="2:12" ht="18.95" customHeight="1" x14ac:dyDescent="0.25">
      <c r="B3548" s="75"/>
      <c r="C3548" s="75"/>
      <c r="D3548" s="75"/>
      <c r="E3548" s="57"/>
      <c r="F3548" s="57"/>
      <c r="G3548" s="57"/>
      <c r="H3548" s="57"/>
      <c r="I3548" s="57"/>
      <c r="J3548" s="57"/>
      <c r="K3548" s="57"/>
      <c r="L3548" s="57"/>
    </row>
    <row r="3549" spans="2:12" ht="18.95" customHeight="1" x14ac:dyDescent="0.25">
      <c r="B3549" s="75"/>
      <c r="C3549" s="75"/>
      <c r="D3549" s="75"/>
      <c r="E3549" s="57"/>
      <c r="F3549" s="57"/>
      <c r="G3549" s="57"/>
      <c r="H3549" s="57"/>
      <c r="I3549" s="57"/>
      <c r="J3549" s="57"/>
      <c r="K3549" s="57"/>
      <c r="L3549" s="57"/>
    </row>
    <row r="3550" spans="2:12" ht="18.95" customHeight="1" x14ac:dyDescent="0.25">
      <c r="B3550" s="75"/>
      <c r="C3550" s="75"/>
      <c r="D3550" s="75"/>
      <c r="E3550" s="57"/>
      <c r="F3550" s="57"/>
      <c r="G3550" s="57"/>
      <c r="H3550" s="57"/>
      <c r="I3550" s="57"/>
      <c r="J3550" s="57"/>
      <c r="K3550" s="57"/>
      <c r="L3550" s="57"/>
    </row>
    <row r="3551" spans="2:12" ht="18.95" customHeight="1" x14ac:dyDescent="0.25">
      <c r="B3551" s="75"/>
      <c r="C3551" s="75"/>
      <c r="D3551" s="75"/>
      <c r="E3551" s="57"/>
      <c r="F3551" s="57"/>
      <c r="G3551" s="57"/>
      <c r="H3551" s="57"/>
      <c r="I3551" s="57"/>
      <c r="J3551" s="57"/>
      <c r="K3551" s="57"/>
      <c r="L3551" s="57"/>
    </row>
    <row r="3552" spans="2:12" ht="18.95" customHeight="1" x14ac:dyDescent="0.25">
      <c r="B3552" s="75"/>
      <c r="C3552" s="75"/>
      <c r="D3552" s="75"/>
      <c r="E3552" s="57"/>
      <c r="F3552" s="57"/>
      <c r="G3552" s="57"/>
      <c r="H3552" s="57"/>
      <c r="I3552" s="57"/>
      <c r="J3552" s="57"/>
      <c r="K3552" s="57"/>
      <c r="L3552" s="57"/>
    </row>
    <row r="3553" spans="2:12" ht="18.95" customHeight="1" x14ac:dyDescent="0.25">
      <c r="B3553" s="75"/>
      <c r="C3553" s="75"/>
      <c r="D3553" s="75"/>
      <c r="E3553" s="57"/>
      <c r="F3553" s="57"/>
      <c r="G3553" s="57"/>
      <c r="H3553" s="57"/>
      <c r="I3553" s="57"/>
      <c r="J3553" s="57"/>
      <c r="K3553" s="57"/>
      <c r="L3553" s="57"/>
    </row>
    <row r="3554" spans="2:12" ht="18.95" customHeight="1" x14ac:dyDescent="0.25">
      <c r="B3554" s="75"/>
      <c r="C3554" s="75"/>
      <c r="D3554" s="75"/>
      <c r="E3554" s="57"/>
      <c r="F3554" s="57"/>
      <c r="G3554" s="57"/>
      <c r="H3554" s="57"/>
      <c r="I3554" s="57"/>
      <c r="J3554" s="57"/>
      <c r="K3554" s="57"/>
      <c r="L3554" s="57"/>
    </row>
    <row r="3555" spans="2:12" ht="18.95" customHeight="1" x14ac:dyDescent="0.25">
      <c r="B3555" s="75"/>
      <c r="C3555" s="75"/>
      <c r="D3555" s="75"/>
      <c r="E3555" s="57"/>
      <c r="F3555" s="57"/>
      <c r="G3555" s="57"/>
      <c r="H3555" s="57"/>
      <c r="I3555" s="57"/>
      <c r="J3555" s="57"/>
      <c r="K3555" s="57"/>
      <c r="L3555" s="57"/>
    </row>
    <row r="3556" spans="2:12" ht="18.95" customHeight="1" x14ac:dyDescent="0.25">
      <c r="B3556" s="75"/>
      <c r="C3556" s="75"/>
      <c r="D3556" s="75"/>
      <c r="E3556" s="57"/>
      <c r="F3556" s="57"/>
      <c r="G3556" s="57"/>
      <c r="H3556" s="57"/>
      <c r="I3556" s="57"/>
      <c r="J3556" s="57"/>
      <c r="K3556" s="57"/>
      <c r="L3556" s="57"/>
    </row>
    <row r="3557" spans="2:12" ht="18.95" customHeight="1" x14ac:dyDescent="0.25">
      <c r="B3557" s="75"/>
      <c r="C3557" s="75"/>
      <c r="D3557" s="75"/>
      <c r="E3557" s="57"/>
      <c r="F3557" s="57"/>
      <c r="G3557" s="57"/>
      <c r="H3557" s="57"/>
      <c r="I3557" s="57"/>
      <c r="J3557" s="57"/>
      <c r="K3557" s="57"/>
      <c r="L3557" s="57"/>
    </row>
    <row r="3558" spans="2:12" ht="18.95" customHeight="1" x14ac:dyDescent="0.25">
      <c r="B3558" s="75"/>
      <c r="C3558" s="75"/>
      <c r="D3558" s="75"/>
      <c r="E3558" s="57"/>
      <c r="F3558" s="57"/>
      <c r="G3558" s="57"/>
      <c r="H3558" s="57"/>
      <c r="I3558" s="57"/>
      <c r="J3558" s="57"/>
      <c r="K3558" s="57"/>
      <c r="L3558" s="57"/>
    </row>
    <row r="3559" spans="2:12" ht="18.95" customHeight="1" x14ac:dyDescent="0.25">
      <c r="B3559" s="75"/>
      <c r="C3559" s="75"/>
      <c r="D3559" s="75"/>
      <c r="E3559" s="57"/>
      <c r="F3559" s="57"/>
      <c r="G3559" s="57"/>
      <c r="H3559" s="57"/>
      <c r="I3559" s="57"/>
      <c r="J3559" s="57"/>
      <c r="K3559" s="57"/>
      <c r="L3559" s="57"/>
    </row>
    <row r="3560" spans="2:12" ht="18.95" customHeight="1" x14ac:dyDescent="0.25">
      <c r="B3560" s="75"/>
      <c r="C3560" s="75"/>
      <c r="D3560" s="75"/>
      <c r="E3560" s="57"/>
      <c r="F3560" s="57"/>
      <c r="G3560" s="57"/>
      <c r="H3560" s="57"/>
      <c r="I3560" s="57"/>
      <c r="J3560" s="57"/>
      <c r="K3560" s="57"/>
      <c r="L3560" s="57"/>
    </row>
    <row r="3561" spans="2:12" ht="18.95" customHeight="1" x14ac:dyDescent="0.25">
      <c r="B3561" s="75"/>
      <c r="C3561" s="75"/>
      <c r="D3561" s="75"/>
      <c r="E3561" s="57"/>
      <c r="F3561" s="57"/>
      <c r="G3561" s="57"/>
      <c r="H3561" s="57"/>
      <c r="I3561" s="57"/>
      <c r="J3561" s="57"/>
      <c r="K3561" s="57"/>
      <c r="L3561" s="57"/>
    </row>
    <row r="3562" spans="2:12" ht="18.95" customHeight="1" x14ac:dyDescent="0.25">
      <c r="B3562" s="75"/>
      <c r="C3562" s="75"/>
      <c r="D3562" s="75"/>
      <c r="E3562" s="57"/>
      <c r="F3562" s="57"/>
      <c r="G3562" s="57"/>
      <c r="H3562" s="57"/>
      <c r="I3562" s="57"/>
      <c r="J3562" s="57"/>
      <c r="K3562" s="57"/>
      <c r="L3562" s="57"/>
    </row>
    <row r="3563" spans="2:12" ht="18.95" customHeight="1" x14ac:dyDescent="0.25">
      <c r="B3563" s="75"/>
      <c r="C3563" s="75"/>
      <c r="D3563" s="75"/>
      <c r="E3563" s="57"/>
      <c r="F3563" s="57"/>
      <c r="G3563" s="57"/>
      <c r="H3563" s="57"/>
      <c r="I3563" s="57"/>
      <c r="J3563" s="57"/>
      <c r="K3563" s="57"/>
      <c r="L3563" s="57"/>
    </row>
    <row r="3564" spans="2:12" ht="18.95" customHeight="1" x14ac:dyDescent="0.25">
      <c r="B3564" s="75"/>
      <c r="C3564" s="75"/>
      <c r="D3564" s="75"/>
      <c r="E3564" s="57"/>
      <c r="F3564" s="57"/>
      <c r="G3564" s="57"/>
      <c r="H3564" s="57"/>
      <c r="I3564" s="57"/>
      <c r="J3564" s="57"/>
      <c r="K3564" s="57"/>
      <c r="L3564" s="57"/>
    </row>
    <row r="3565" spans="2:12" ht="18.95" customHeight="1" x14ac:dyDescent="0.25">
      <c r="B3565" s="75"/>
      <c r="C3565" s="75"/>
      <c r="D3565" s="75"/>
      <c r="E3565" s="57"/>
      <c r="F3565" s="57"/>
      <c r="G3565" s="57"/>
      <c r="H3565" s="57"/>
      <c r="I3565" s="57"/>
      <c r="J3565" s="57"/>
      <c r="K3565" s="57"/>
      <c r="L3565" s="57"/>
    </row>
    <row r="3566" spans="2:12" ht="18.95" customHeight="1" x14ac:dyDescent="0.25">
      <c r="B3566" s="75"/>
      <c r="C3566" s="75"/>
      <c r="D3566" s="75"/>
      <c r="E3566" s="57"/>
      <c r="F3566" s="57"/>
      <c r="G3566" s="57"/>
      <c r="H3566" s="57"/>
      <c r="I3566" s="57"/>
      <c r="J3566" s="57"/>
      <c r="K3566" s="57"/>
      <c r="L3566" s="57"/>
    </row>
    <row r="3567" spans="2:12" ht="18.95" customHeight="1" x14ac:dyDescent="0.25">
      <c r="B3567" s="75"/>
      <c r="C3567" s="75"/>
      <c r="D3567" s="75"/>
      <c r="E3567" s="57"/>
      <c r="F3567" s="57"/>
      <c r="G3567" s="57"/>
      <c r="H3567" s="57"/>
      <c r="I3567" s="57"/>
      <c r="J3567" s="57"/>
      <c r="K3567" s="57"/>
      <c r="L3567" s="57"/>
    </row>
    <row r="3568" spans="2:12" ht="18.95" customHeight="1" x14ac:dyDescent="0.25">
      <c r="B3568" s="75"/>
      <c r="C3568" s="75"/>
      <c r="D3568" s="75"/>
      <c r="E3568" s="57"/>
      <c r="F3568" s="57"/>
      <c r="G3568" s="57"/>
      <c r="H3568" s="57"/>
      <c r="I3568" s="57"/>
      <c r="J3568" s="57"/>
      <c r="K3568" s="57"/>
      <c r="L3568" s="57"/>
    </row>
    <row r="3569" spans="2:12" ht="18.95" customHeight="1" x14ac:dyDescent="0.25">
      <c r="B3569" s="75"/>
      <c r="C3569" s="75"/>
      <c r="D3569" s="75"/>
      <c r="E3569" s="57"/>
      <c r="F3569" s="57"/>
      <c r="G3569" s="57"/>
      <c r="H3569" s="57"/>
      <c r="I3569" s="57"/>
      <c r="J3569" s="57"/>
      <c r="K3569" s="57"/>
      <c r="L3569" s="57"/>
    </row>
    <row r="3570" spans="2:12" ht="18.95" customHeight="1" x14ac:dyDescent="0.25">
      <c r="B3570" s="75"/>
      <c r="C3570" s="75"/>
      <c r="D3570" s="75"/>
      <c r="E3570" s="57"/>
      <c r="F3570" s="57"/>
      <c r="G3570" s="57"/>
      <c r="H3570" s="57"/>
      <c r="I3570" s="57"/>
      <c r="J3570" s="57"/>
      <c r="K3570" s="57"/>
      <c r="L3570" s="57"/>
    </row>
    <row r="3571" spans="2:12" ht="18.95" customHeight="1" x14ac:dyDescent="0.25">
      <c r="B3571" s="75"/>
      <c r="C3571" s="75"/>
      <c r="D3571" s="75"/>
      <c r="E3571" s="57"/>
      <c r="F3571" s="57"/>
      <c r="G3571" s="57"/>
      <c r="H3571" s="57"/>
      <c r="I3571" s="57"/>
      <c r="J3571" s="57"/>
      <c r="K3571" s="57"/>
      <c r="L3571" s="57"/>
    </row>
    <row r="3572" spans="2:12" ht="18.95" customHeight="1" x14ac:dyDescent="0.25">
      <c r="B3572" s="75"/>
      <c r="C3572" s="75"/>
      <c r="D3572" s="75"/>
      <c r="E3572" s="57"/>
      <c r="F3572" s="57"/>
      <c r="G3572" s="57"/>
      <c r="H3572" s="57"/>
      <c r="I3572" s="57"/>
      <c r="J3572" s="57"/>
      <c r="K3572" s="57"/>
      <c r="L3572" s="57"/>
    </row>
    <row r="3573" spans="2:12" ht="18.95" customHeight="1" x14ac:dyDescent="0.25">
      <c r="B3573" s="75"/>
      <c r="C3573" s="75"/>
      <c r="D3573" s="75"/>
      <c r="E3573" s="57"/>
      <c r="F3573" s="57"/>
      <c r="G3573" s="57"/>
      <c r="H3573" s="57"/>
      <c r="I3573" s="57"/>
      <c r="J3573" s="57"/>
      <c r="K3573" s="57"/>
      <c r="L3573" s="57"/>
    </row>
    <row r="3574" spans="2:12" ht="18.95" customHeight="1" x14ac:dyDescent="0.25">
      <c r="B3574" s="75"/>
      <c r="C3574" s="75"/>
      <c r="D3574" s="75"/>
      <c r="E3574" s="57"/>
      <c r="F3574" s="57"/>
      <c r="G3574" s="57"/>
      <c r="H3574" s="57"/>
      <c r="I3574" s="57"/>
      <c r="J3574" s="57"/>
      <c r="K3574" s="57"/>
      <c r="L3574" s="57"/>
    </row>
    <row r="3575" spans="2:12" ht="18.95" customHeight="1" x14ac:dyDescent="0.25">
      <c r="B3575" s="75"/>
      <c r="C3575" s="75"/>
      <c r="D3575" s="75"/>
      <c r="E3575" s="57"/>
      <c r="F3575" s="57"/>
      <c r="G3575" s="57"/>
      <c r="H3575" s="57"/>
      <c r="I3575" s="57"/>
      <c r="J3575" s="57"/>
      <c r="K3575" s="57"/>
      <c r="L3575" s="57"/>
    </row>
    <row r="3576" spans="2:12" ht="18.95" customHeight="1" x14ac:dyDescent="0.25">
      <c r="B3576" s="75"/>
      <c r="C3576" s="75"/>
      <c r="D3576" s="75"/>
      <c r="E3576" s="57"/>
      <c r="F3576" s="57"/>
      <c r="G3576" s="57"/>
      <c r="H3576" s="57"/>
      <c r="I3576" s="57"/>
      <c r="J3576" s="57"/>
      <c r="K3576" s="57"/>
      <c r="L3576" s="57"/>
    </row>
    <row r="3577" spans="2:12" ht="18.95" customHeight="1" x14ac:dyDescent="0.25">
      <c r="B3577" s="75"/>
      <c r="C3577" s="75"/>
      <c r="D3577" s="75"/>
      <c r="E3577" s="57"/>
      <c r="F3577" s="57"/>
      <c r="G3577" s="57"/>
      <c r="H3577" s="57"/>
      <c r="I3577" s="57"/>
      <c r="J3577" s="57"/>
      <c r="K3577" s="57"/>
      <c r="L3577" s="57"/>
    </row>
    <row r="3578" spans="2:12" ht="18.95" customHeight="1" x14ac:dyDescent="0.25">
      <c r="B3578" s="75"/>
      <c r="C3578" s="75"/>
      <c r="D3578" s="75"/>
      <c r="E3578" s="57"/>
      <c r="F3578" s="57"/>
      <c r="G3578" s="57"/>
      <c r="H3578" s="57"/>
      <c r="I3578" s="57"/>
      <c r="J3578" s="57"/>
      <c r="K3578" s="57"/>
      <c r="L3578" s="57"/>
    </row>
    <row r="3579" spans="2:12" ht="18.95" customHeight="1" x14ac:dyDescent="0.25">
      <c r="B3579" s="75"/>
      <c r="C3579" s="75"/>
      <c r="D3579" s="75"/>
      <c r="E3579" s="57"/>
      <c r="F3579" s="57"/>
      <c r="G3579" s="57"/>
      <c r="H3579" s="57"/>
      <c r="I3579" s="57"/>
      <c r="J3579" s="57"/>
      <c r="K3579" s="57"/>
      <c r="L3579" s="57"/>
    </row>
    <row r="3580" spans="2:12" ht="18.95" customHeight="1" x14ac:dyDescent="0.25">
      <c r="B3580" s="75"/>
      <c r="C3580" s="75"/>
      <c r="D3580" s="75"/>
      <c r="E3580" s="57"/>
      <c r="F3580" s="57"/>
      <c r="G3580" s="57"/>
      <c r="H3580" s="57"/>
      <c r="I3580" s="57"/>
      <c r="J3580" s="57"/>
      <c r="K3580" s="57"/>
      <c r="L3580" s="57"/>
    </row>
    <row r="3581" spans="2:12" ht="18.95" customHeight="1" x14ac:dyDescent="0.25">
      <c r="B3581" s="75"/>
      <c r="C3581" s="75"/>
      <c r="D3581" s="75"/>
      <c r="E3581" s="57"/>
      <c r="F3581" s="57"/>
      <c r="G3581" s="57"/>
      <c r="H3581" s="57"/>
      <c r="I3581" s="57"/>
      <c r="J3581" s="57"/>
      <c r="K3581" s="57"/>
      <c r="L3581" s="57"/>
    </row>
    <row r="3582" spans="2:12" ht="18.95" customHeight="1" x14ac:dyDescent="0.25">
      <c r="B3582" s="75"/>
      <c r="C3582" s="75"/>
      <c r="D3582" s="75"/>
      <c r="E3582" s="57"/>
      <c r="F3582" s="57"/>
      <c r="G3582" s="57"/>
      <c r="H3582" s="57"/>
      <c r="I3582" s="57"/>
      <c r="J3582" s="57"/>
      <c r="K3582" s="57"/>
      <c r="L3582" s="57"/>
    </row>
    <row r="3583" spans="2:12" ht="18.95" customHeight="1" x14ac:dyDescent="0.25">
      <c r="B3583" s="75"/>
      <c r="C3583" s="75"/>
      <c r="D3583" s="75"/>
      <c r="E3583" s="57"/>
      <c r="F3583" s="57"/>
      <c r="G3583" s="57"/>
      <c r="H3583" s="57"/>
      <c r="I3583" s="57"/>
      <c r="J3583" s="57"/>
      <c r="K3583" s="57"/>
      <c r="L3583" s="57"/>
    </row>
    <row r="3584" spans="2:12" ht="18.95" customHeight="1" x14ac:dyDescent="0.25">
      <c r="B3584" s="75"/>
      <c r="C3584" s="75"/>
      <c r="D3584" s="75"/>
      <c r="E3584" s="57"/>
      <c r="F3584" s="57"/>
      <c r="G3584" s="57"/>
      <c r="H3584" s="57"/>
      <c r="I3584" s="57"/>
      <c r="J3584" s="57"/>
      <c r="K3584" s="57"/>
      <c r="L3584" s="57"/>
    </row>
    <row r="3585" spans="2:12" ht="18.95" customHeight="1" x14ac:dyDescent="0.25">
      <c r="B3585" s="75"/>
      <c r="C3585" s="75"/>
      <c r="D3585" s="75"/>
      <c r="E3585" s="57"/>
      <c r="F3585" s="57"/>
      <c r="G3585" s="57"/>
      <c r="H3585" s="57"/>
      <c r="I3585" s="57"/>
      <c r="J3585" s="57"/>
      <c r="K3585" s="57"/>
      <c r="L3585" s="57"/>
    </row>
    <row r="3586" spans="2:12" ht="18.95" customHeight="1" x14ac:dyDescent="0.25">
      <c r="B3586" s="75"/>
      <c r="C3586" s="75"/>
      <c r="D3586" s="75"/>
      <c r="E3586" s="57"/>
      <c r="F3586" s="57"/>
      <c r="G3586" s="57"/>
      <c r="H3586" s="57"/>
      <c r="I3586" s="57"/>
      <c r="J3586" s="57"/>
      <c r="K3586" s="57"/>
      <c r="L3586" s="57"/>
    </row>
    <row r="3587" spans="2:12" ht="18.95" customHeight="1" x14ac:dyDescent="0.25">
      <c r="B3587" s="75"/>
      <c r="C3587" s="75"/>
      <c r="D3587" s="75"/>
      <c r="E3587" s="57"/>
      <c r="F3587" s="57"/>
      <c r="G3587" s="57"/>
      <c r="H3587" s="57"/>
      <c r="I3587" s="57"/>
      <c r="J3587" s="57"/>
      <c r="K3587" s="57"/>
      <c r="L3587" s="57"/>
    </row>
    <row r="3588" spans="2:12" ht="18.95" customHeight="1" x14ac:dyDescent="0.25">
      <c r="B3588" s="75"/>
      <c r="C3588" s="75"/>
      <c r="D3588" s="75"/>
      <c r="E3588" s="57"/>
      <c r="F3588" s="57"/>
      <c r="G3588" s="57"/>
      <c r="H3588" s="57"/>
      <c r="I3588" s="57"/>
      <c r="J3588" s="57"/>
      <c r="K3588" s="57"/>
      <c r="L3588" s="57"/>
    </row>
    <row r="3589" spans="2:12" ht="18.95" customHeight="1" x14ac:dyDescent="0.25">
      <c r="B3589" s="75"/>
      <c r="C3589" s="75"/>
      <c r="D3589" s="75"/>
      <c r="E3589" s="57"/>
      <c r="F3589" s="57"/>
      <c r="G3589" s="57"/>
      <c r="H3589" s="57"/>
      <c r="I3589" s="57"/>
      <c r="J3589" s="57"/>
      <c r="K3589" s="57"/>
      <c r="L3589" s="57"/>
    </row>
    <row r="3590" spans="2:12" ht="18.95" customHeight="1" x14ac:dyDescent="0.25">
      <c r="B3590" s="75"/>
      <c r="C3590" s="75"/>
      <c r="D3590" s="75"/>
      <c r="E3590" s="57"/>
      <c r="F3590" s="57"/>
      <c r="G3590" s="57"/>
      <c r="H3590" s="57"/>
      <c r="I3590" s="57"/>
      <c r="J3590" s="57"/>
      <c r="K3590" s="57"/>
      <c r="L3590" s="57"/>
    </row>
    <row r="3591" spans="2:12" ht="18.95" customHeight="1" x14ac:dyDescent="0.25">
      <c r="B3591" s="75"/>
      <c r="C3591" s="75"/>
      <c r="D3591" s="75"/>
      <c r="E3591" s="57"/>
      <c r="F3591" s="57"/>
      <c r="G3591" s="57"/>
      <c r="H3591" s="57"/>
      <c r="I3591" s="57"/>
      <c r="J3591" s="57"/>
      <c r="K3591" s="57"/>
      <c r="L3591" s="57"/>
    </row>
    <row r="3592" spans="2:12" ht="18.95" customHeight="1" x14ac:dyDescent="0.25">
      <c r="B3592" s="75"/>
      <c r="C3592" s="75"/>
      <c r="D3592" s="75"/>
      <c r="E3592" s="57"/>
      <c r="F3592" s="57"/>
      <c r="G3592" s="57"/>
      <c r="H3592" s="57"/>
      <c r="I3592" s="57"/>
      <c r="J3592" s="57"/>
      <c r="K3592" s="57"/>
      <c r="L3592" s="57"/>
    </row>
    <row r="3593" spans="2:12" ht="18.95" customHeight="1" x14ac:dyDescent="0.25">
      <c r="B3593" s="75"/>
      <c r="C3593" s="75"/>
      <c r="D3593" s="75"/>
      <c r="E3593" s="57"/>
      <c r="F3593" s="57"/>
      <c r="G3593" s="57"/>
      <c r="H3593" s="57"/>
      <c r="I3593" s="57"/>
      <c r="J3593" s="57"/>
      <c r="K3593" s="57"/>
      <c r="L3593" s="57"/>
    </row>
    <row r="3594" spans="2:12" ht="18.95" customHeight="1" x14ac:dyDescent="0.25">
      <c r="B3594" s="75"/>
      <c r="C3594" s="75"/>
      <c r="D3594" s="75"/>
      <c r="E3594" s="57"/>
      <c r="F3594" s="57"/>
      <c r="G3594" s="57"/>
      <c r="H3594" s="57"/>
      <c r="I3594" s="57"/>
      <c r="J3594" s="57"/>
      <c r="K3594" s="57"/>
      <c r="L3594" s="57"/>
    </row>
    <row r="3595" spans="2:12" ht="18.95" customHeight="1" x14ac:dyDescent="0.25">
      <c r="B3595" s="75"/>
      <c r="C3595" s="75"/>
      <c r="D3595" s="75"/>
      <c r="E3595" s="57"/>
      <c r="F3595" s="57"/>
      <c r="G3595" s="57"/>
      <c r="H3595" s="57"/>
      <c r="I3595" s="57"/>
      <c r="J3595" s="57"/>
      <c r="K3595" s="57"/>
      <c r="L3595" s="57"/>
    </row>
    <row r="3596" spans="2:12" ht="18.95" customHeight="1" x14ac:dyDescent="0.25">
      <c r="B3596" s="75"/>
      <c r="C3596" s="75"/>
      <c r="D3596" s="75"/>
      <c r="E3596" s="57"/>
      <c r="F3596" s="57"/>
      <c r="G3596" s="57"/>
      <c r="H3596" s="57"/>
      <c r="I3596" s="57"/>
      <c r="J3596" s="57"/>
      <c r="K3596" s="57"/>
      <c r="L3596" s="57"/>
    </row>
    <row r="3597" spans="2:12" ht="18.95" customHeight="1" x14ac:dyDescent="0.25">
      <c r="B3597" s="75"/>
      <c r="C3597" s="75"/>
      <c r="D3597" s="75"/>
      <c r="E3597" s="57"/>
      <c r="F3597" s="57"/>
      <c r="G3597" s="57"/>
      <c r="H3597" s="57"/>
      <c r="I3597" s="57"/>
      <c r="J3597" s="57"/>
      <c r="K3597" s="57"/>
      <c r="L3597" s="57"/>
    </row>
    <row r="3598" spans="2:12" ht="18.95" customHeight="1" x14ac:dyDescent="0.25">
      <c r="B3598" s="75"/>
      <c r="C3598" s="75"/>
      <c r="D3598" s="75"/>
      <c r="E3598" s="57"/>
      <c r="F3598" s="57"/>
      <c r="G3598" s="57"/>
      <c r="H3598" s="57"/>
      <c r="I3598" s="57"/>
      <c r="J3598" s="57"/>
      <c r="K3598" s="57"/>
      <c r="L3598" s="57"/>
    </row>
    <row r="3599" spans="2:12" ht="18.95" customHeight="1" x14ac:dyDescent="0.25">
      <c r="B3599" s="75"/>
      <c r="C3599" s="75"/>
      <c r="D3599" s="75"/>
      <c r="E3599" s="57"/>
      <c r="F3599" s="57"/>
      <c r="G3599" s="57"/>
      <c r="H3599" s="57"/>
      <c r="I3599" s="57"/>
      <c r="J3599" s="57"/>
      <c r="K3599" s="57"/>
      <c r="L3599" s="57"/>
    </row>
    <row r="3600" spans="2:12" ht="18.95" customHeight="1" x14ac:dyDescent="0.25">
      <c r="B3600" s="75"/>
      <c r="C3600" s="75"/>
      <c r="D3600" s="75"/>
      <c r="E3600" s="57"/>
      <c r="F3600" s="57"/>
      <c r="G3600" s="57"/>
      <c r="H3600" s="57"/>
      <c r="I3600" s="57"/>
      <c r="J3600" s="57"/>
      <c r="K3600" s="57"/>
      <c r="L3600" s="57"/>
    </row>
    <row r="3601" spans="2:12" ht="18.95" customHeight="1" x14ac:dyDescent="0.25">
      <c r="B3601" s="75"/>
      <c r="C3601" s="75"/>
      <c r="D3601" s="75"/>
      <c r="E3601" s="57"/>
      <c r="F3601" s="57"/>
      <c r="G3601" s="57"/>
      <c r="H3601" s="57"/>
      <c r="I3601" s="57"/>
      <c r="J3601" s="57"/>
      <c r="K3601" s="57"/>
      <c r="L3601" s="57"/>
    </row>
    <row r="3602" spans="2:12" ht="18.95" customHeight="1" x14ac:dyDescent="0.25">
      <c r="B3602" s="75"/>
      <c r="C3602" s="75"/>
      <c r="D3602" s="75"/>
      <c r="E3602" s="57"/>
      <c r="F3602" s="57"/>
      <c r="G3602" s="57"/>
      <c r="H3602" s="57"/>
      <c r="I3602" s="57"/>
      <c r="J3602" s="57"/>
      <c r="K3602" s="57"/>
      <c r="L3602" s="57"/>
    </row>
    <row r="3603" spans="2:12" ht="18.95" customHeight="1" x14ac:dyDescent="0.25">
      <c r="B3603" s="75"/>
      <c r="C3603" s="75"/>
      <c r="D3603" s="75"/>
      <c r="E3603" s="57"/>
      <c r="F3603" s="57"/>
      <c r="G3603" s="57"/>
      <c r="H3603" s="57"/>
      <c r="I3603" s="57"/>
      <c r="J3603" s="57"/>
      <c r="K3603" s="57"/>
      <c r="L3603" s="57"/>
    </row>
    <row r="3604" spans="2:12" ht="18.95" customHeight="1" x14ac:dyDescent="0.25">
      <c r="B3604" s="75"/>
      <c r="C3604" s="75"/>
      <c r="D3604" s="75"/>
      <c r="E3604" s="57"/>
      <c r="F3604" s="57"/>
      <c r="G3604" s="57"/>
      <c r="H3604" s="57"/>
      <c r="I3604" s="57"/>
      <c r="J3604" s="57"/>
      <c r="K3604" s="57"/>
      <c r="L3604" s="57"/>
    </row>
    <row r="3605" spans="2:12" ht="18.95" customHeight="1" x14ac:dyDescent="0.25">
      <c r="B3605" s="75"/>
      <c r="C3605" s="75"/>
      <c r="D3605" s="75"/>
      <c r="E3605" s="57"/>
      <c r="F3605" s="57"/>
      <c r="G3605" s="57"/>
      <c r="H3605" s="57"/>
      <c r="I3605" s="57"/>
      <c r="J3605" s="57"/>
      <c r="K3605" s="57"/>
      <c r="L3605" s="57"/>
    </row>
    <row r="3606" spans="2:12" ht="18.95" customHeight="1" x14ac:dyDescent="0.25">
      <c r="B3606" s="75"/>
      <c r="C3606" s="75"/>
      <c r="D3606" s="75"/>
      <c r="E3606" s="57"/>
      <c r="F3606" s="57"/>
      <c r="G3606" s="57"/>
      <c r="H3606" s="57"/>
      <c r="I3606" s="57"/>
      <c r="J3606" s="57"/>
      <c r="K3606" s="57"/>
      <c r="L3606" s="57"/>
    </row>
    <row r="3607" spans="2:12" ht="18.95" customHeight="1" x14ac:dyDescent="0.25">
      <c r="B3607" s="75"/>
      <c r="C3607" s="75"/>
      <c r="D3607" s="75"/>
      <c r="E3607" s="57"/>
      <c r="F3607" s="57"/>
      <c r="G3607" s="57"/>
      <c r="H3607" s="57"/>
      <c r="I3607" s="57"/>
      <c r="J3607" s="57"/>
      <c r="K3607" s="57"/>
      <c r="L3607" s="57"/>
    </row>
    <row r="3608" spans="2:12" ht="18.95" customHeight="1" x14ac:dyDescent="0.25">
      <c r="B3608" s="75"/>
      <c r="C3608" s="75"/>
      <c r="D3608" s="75"/>
      <c r="E3608" s="57"/>
      <c r="F3608" s="57"/>
      <c r="G3608" s="57"/>
      <c r="H3608" s="57"/>
      <c r="I3608" s="57"/>
      <c r="J3608" s="57"/>
      <c r="K3608" s="57"/>
      <c r="L3608" s="57"/>
    </row>
    <row r="3609" spans="2:12" ht="18.95" customHeight="1" x14ac:dyDescent="0.25">
      <c r="B3609" s="75"/>
      <c r="C3609" s="75"/>
      <c r="D3609" s="75"/>
      <c r="E3609" s="57"/>
      <c r="F3609" s="57"/>
      <c r="G3609" s="57"/>
      <c r="H3609" s="57"/>
      <c r="I3609" s="57"/>
      <c r="J3609" s="57"/>
      <c r="K3609" s="57"/>
      <c r="L3609" s="57"/>
    </row>
    <row r="3610" spans="2:12" ht="18.95" customHeight="1" x14ac:dyDescent="0.25">
      <c r="B3610" s="75"/>
      <c r="C3610" s="75"/>
      <c r="D3610" s="75"/>
      <c r="E3610" s="57"/>
      <c r="F3610" s="57"/>
      <c r="G3610" s="57"/>
      <c r="H3610" s="57"/>
      <c r="I3610" s="57"/>
      <c r="J3610" s="57"/>
      <c r="K3610" s="57"/>
      <c r="L3610" s="57"/>
    </row>
    <row r="3611" spans="2:12" ht="18.95" customHeight="1" x14ac:dyDescent="0.25">
      <c r="B3611" s="75"/>
      <c r="C3611" s="75"/>
      <c r="D3611" s="75"/>
      <c r="E3611" s="57"/>
      <c r="F3611" s="57"/>
      <c r="G3611" s="57"/>
      <c r="H3611" s="57"/>
      <c r="I3611" s="57"/>
      <c r="J3611" s="57"/>
      <c r="K3611" s="57"/>
      <c r="L3611" s="57"/>
    </row>
    <row r="3612" spans="2:12" ht="18.95" customHeight="1" x14ac:dyDescent="0.25">
      <c r="B3612" s="75"/>
      <c r="C3612" s="75"/>
      <c r="D3612" s="75"/>
      <c r="E3612" s="57"/>
      <c r="F3612" s="57"/>
      <c r="G3612" s="57"/>
      <c r="H3612" s="57"/>
      <c r="I3612" s="57"/>
      <c r="J3612" s="57"/>
      <c r="K3612" s="57"/>
      <c r="L3612" s="57"/>
    </row>
    <row r="3613" spans="2:12" ht="18.95" customHeight="1" x14ac:dyDescent="0.25">
      <c r="B3613" s="75"/>
      <c r="C3613" s="75"/>
      <c r="D3613" s="75"/>
      <c r="E3613" s="57"/>
      <c r="F3613" s="57"/>
      <c r="G3613" s="57"/>
      <c r="H3613" s="57"/>
      <c r="I3613" s="57"/>
      <c r="J3613" s="57"/>
      <c r="K3613" s="57"/>
      <c r="L3613" s="57"/>
    </row>
    <row r="3614" spans="2:12" ht="18.95" customHeight="1" x14ac:dyDescent="0.25">
      <c r="B3614" s="75"/>
      <c r="C3614" s="75"/>
      <c r="D3614" s="75"/>
      <c r="E3614" s="57"/>
      <c r="F3614" s="57"/>
      <c r="G3614" s="57"/>
      <c r="H3614" s="57"/>
      <c r="I3614" s="57"/>
      <c r="J3614" s="57"/>
      <c r="K3614" s="57"/>
      <c r="L3614" s="57"/>
    </row>
    <row r="3615" spans="2:12" ht="18.95" customHeight="1" x14ac:dyDescent="0.25">
      <c r="B3615" s="75"/>
      <c r="C3615" s="75"/>
      <c r="D3615" s="75"/>
      <c r="E3615" s="57"/>
      <c r="F3615" s="57"/>
      <c r="G3615" s="57"/>
      <c r="H3615" s="57"/>
      <c r="I3615" s="57"/>
      <c r="J3615" s="57"/>
      <c r="K3615" s="57"/>
      <c r="L3615" s="57"/>
    </row>
    <row r="3616" spans="2:12" ht="18.95" customHeight="1" x14ac:dyDescent="0.25">
      <c r="B3616" s="75"/>
      <c r="C3616" s="75"/>
      <c r="D3616" s="75"/>
      <c r="E3616" s="57"/>
      <c r="F3616" s="57"/>
      <c r="G3616" s="57"/>
      <c r="H3616" s="57"/>
      <c r="I3616" s="57"/>
      <c r="J3616" s="57"/>
      <c r="K3616" s="57"/>
      <c r="L3616" s="57"/>
    </row>
    <row r="3617" spans="2:12" ht="18.95" customHeight="1" x14ac:dyDescent="0.25">
      <c r="B3617" s="75"/>
      <c r="C3617" s="75"/>
      <c r="D3617" s="75"/>
      <c r="E3617" s="57"/>
      <c r="F3617" s="57"/>
      <c r="G3617" s="57"/>
      <c r="H3617" s="57"/>
      <c r="I3617" s="57"/>
      <c r="J3617" s="57"/>
      <c r="K3617" s="57"/>
      <c r="L3617" s="57"/>
    </row>
    <row r="3618" spans="2:12" ht="18.95" customHeight="1" x14ac:dyDescent="0.25">
      <c r="B3618" s="75"/>
      <c r="C3618" s="75"/>
      <c r="D3618" s="75"/>
      <c r="E3618" s="57"/>
      <c r="F3618" s="57"/>
      <c r="G3618" s="57"/>
      <c r="H3618" s="57"/>
      <c r="I3618" s="57"/>
      <c r="J3618" s="57"/>
      <c r="K3618" s="57"/>
      <c r="L3618" s="57"/>
    </row>
    <row r="3619" spans="2:12" ht="18.95" customHeight="1" x14ac:dyDescent="0.25">
      <c r="B3619" s="75"/>
      <c r="C3619" s="75"/>
      <c r="D3619" s="75"/>
      <c r="E3619" s="57"/>
      <c r="F3619" s="57"/>
      <c r="G3619" s="57"/>
      <c r="H3619" s="57"/>
      <c r="I3619" s="57"/>
      <c r="J3619" s="57"/>
      <c r="K3619" s="57"/>
      <c r="L3619" s="57"/>
    </row>
    <row r="3620" spans="2:12" ht="18.95" customHeight="1" x14ac:dyDescent="0.25">
      <c r="B3620" s="75"/>
      <c r="C3620" s="75"/>
      <c r="D3620" s="75"/>
      <c r="E3620" s="57"/>
      <c r="F3620" s="57"/>
      <c r="G3620" s="57"/>
      <c r="H3620" s="57"/>
      <c r="I3620" s="57"/>
      <c r="J3620" s="57"/>
      <c r="K3620" s="57"/>
      <c r="L3620" s="57"/>
    </row>
    <row r="3621" spans="2:12" ht="18.95" customHeight="1" x14ac:dyDescent="0.25">
      <c r="B3621" s="75"/>
      <c r="C3621" s="75"/>
      <c r="D3621" s="75"/>
      <c r="E3621" s="57"/>
      <c r="F3621" s="57"/>
      <c r="G3621" s="57"/>
      <c r="H3621" s="57"/>
      <c r="I3621" s="57"/>
      <c r="J3621" s="57"/>
      <c r="K3621" s="57"/>
      <c r="L3621" s="57"/>
    </row>
    <row r="3622" spans="2:12" ht="18.95" customHeight="1" x14ac:dyDescent="0.25">
      <c r="B3622" s="75"/>
      <c r="C3622" s="75"/>
      <c r="D3622" s="75"/>
      <c r="E3622" s="57"/>
      <c r="F3622" s="57"/>
      <c r="G3622" s="57"/>
      <c r="H3622" s="57"/>
      <c r="I3622" s="57"/>
      <c r="J3622" s="57"/>
      <c r="K3622" s="57"/>
      <c r="L3622" s="57"/>
    </row>
    <row r="3623" spans="2:12" ht="18.95" customHeight="1" x14ac:dyDescent="0.25">
      <c r="B3623" s="75"/>
      <c r="C3623" s="75"/>
      <c r="D3623" s="75"/>
      <c r="E3623" s="57"/>
      <c r="F3623" s="57"/>
      <c r="G3623" s="57"/>
      <c r="H3623" s="57"/>
      <c r="I3623" s="57"/>
      <c r="J3623" s="57"/>
      <c r="K3623" s="57"/>
      <c r="L3623" s="57"/>
    </row>
    <row r="3624" spans="2:12" ht="18.95" customHeight="1" x14ac:dyDescent="0.25">
      <c r="B3624" s="75"/>
      <c r="C3624" s="75"/>
      <c r="D3624" s="75"/>
      <c r="E3624" s="57"/>
      <c r="F3624" s="57"/>
      <c r="G3624" s="57"/>
      <c r="H3624" s="57"/>
      <c r="I3624" s="57"/>
      <c r="J3624" s="57"/>
      <c r="K3624" s="57"/>
      <c r="L3624" s="57"/>
    </row>
    <row r="3625" spans="2:12" ht="18.95" customHeight="1" x14ac:dyDescent="0.25">
      <c r="B3625" s="75"/>
      <c r="C3625" s="75"/>
      <c r="D3625" s="75"/>
      <c r="E3625" s="57"/>
      <c r="F3625" s="57"/>
      <c r="G3625" s="57"/>
      <c r="H3625" s="57"/>
      <c r="I3625" s="57"/>
      <c r="J3625" s="57"/>
      <c r="K3625" s="57"/>
      <c r="L3625" s="57"/>
    </row>
    <row r="3626" spans="2:12" ht="18.95" customHeight="1" x14ac:dyDescent="0.25">
      <c r="B3626" s="75"/>
      <c r="C3626" s="75"/>
      <c r="D3626" s="75"/>
      <c r="E3626" s="57"/>
      <c r="F3626" s="57"/>
      <c r="G3626" s="57"/>
      <c r="H3626" s="57"/>
      <c r="I3626" s="57"/>
      <c r="J3626" s="57"/>
      <c r="K3626" s="57"/>
      <c r="L3626" s="57"/>
    </row>
    <row r="3627" spans="2:12" ht="18.95" customHeight="1" x14ac:dyDescent="0.25">
      <c r="B3627" s="75"/>
      <c r="C3627" s="75"/>
      <c r="D3627" s="75"/>
      <c r="E3627" s="57"/>
      <c r="F3627" s="57"/>
      <c r="G3627" s="57"/>
      <c r="H3627" s="57"/>
      <c r="I3627" s="57"/>
      <c r="J3627" s="57"/>
      <c r="K3627" s="57"/>
      <c r="L3627" s="57"/>
    </row>
    <row r="3628" spans="2:12" ht="18.95" customHeight="1" x14ac:dyDescent="0.25">
      <c r="B3628" s="75"/>
      <c r="C3628" s="75"/>
      <c r="D3628" s="75"/>
      <c r="E3628" s="57"/>
      <c r="F3628" s="57"/>
      <c r="G3628" s="57"/>
      <c r="H3628" s="57"/>
      <c r="I3628" s="57"/>
      <c r="J3628" s="57"/>
      <c r="K3628" s="57"/>
      <c r="L3628" s="57"/>
    </row>
    <row r="3629" spans="2:12" ht="18.95" customHeight="1" x14ac:dyDescent="0.25">
      <c r="B3629" s="75"/>
      <c r="C3629" s="75"/>
      <c r="D3629" s="75"/>
      <c r="E3629" s="57"/>
      <c r="F3629" s="57"/>
      <c r="G3629" s="57"/>
      <c r="H3629" s="57"/>
      <c r="I3629" s="57"/>
      <c r="J3629" s="57"/>
      <c r="K3629" s="57"/>
      <c r="L3629" s="57"/>
    </row>
    <row r="3630" spans="2:12" ht="18.95" customHeight="1" x14ac:dyDescent="0.25">
      <c r="B3630" s="75"/>
      <c r="C3630" s="75"/>
      <c r="D3630" s="75"/>
      <c r="E3630" s="57"/>
      <c r="F3630" s="57"/>
      <c r="G3630" s="57"/>
      <c r="H3630" s="57"/>
      <c r="I3630" s="57"/>
      <c r="J3630" s="57"/>
      <c r="K3630" s="57"/>
      <c r="L3630" s="57"/>
    </row>
    <row r="3631" spans="2:12" ht="18.95" customHeight="1" x14ac:dyDescent="0.25">
      <c r="B3631" s="75"/>
      <c r="C3631" s="75"/>
      <c r="D3631" s="75"/>
      <c r="E3631" s="57"/>
      <c r="F3631" s="57"/>
      <c r="G3631" s="57"/>
      <c r="H3631" s="57"/>
      <c r="I3631" s="57"/>
      <c r="J3631" s="57"/>
      <c r="K3631" s="57"/>
      <c r="L3631" s="57"/>
    </row>
    <row r="3632" spans="2:12" ht="18.95" customHeight="1" x14ac:dyDescent="0.25">
      <c r="B3632" s="75"/>
      <c r="C3632" s="75"/>
      <c r="D3632" s="75"/>
      <c r="E3632" s="57"/>
      <c r="F3632" s="57"/>
      <c r="G3632" s="57"/>
      <c r="H3632" s="57"/>
      <c r="I3632" s="57"/>
      <c r="J3632" s="57"/>
      <c r="K3632" s="57"/>
      <c r="L3632" s="57"/>
    </row>
    <row r="3633" spans="2:12" ht="18.95" customHeight="1" x14ac:dyDescent="0.25">
      <c r="B3633" s="75"/>
      <c r="C3633" s="75"/>
      <c r="D3633" s="75"/>
      <c r="E3633" s="57"/>
      <c r="F3633" s="57"/>
      <c r="G3633" s="57"/>
      <c r="H3633" s="57"/>
      <c r="I3633" s="57"/>
      <c r="J3633" s="57"/>
      <c r="K3633" s="57"/>
      <c r="L3633" s="57"/>
    </row>
    <row r="3634" spans="2:12" ht="18.95" customHeight="1" x14ac:dyDescent="0.25">
      <c r="B3634" s="75"/>
      <c r="C3634" s="75"/>
      <c r="D3634" s="75"/>
      <c r="E3634" s="57"/>
      <c r="F3634" s="57"/>
      <c r="G3634" s="57"/>
      <c r="H3634" s="57"/>
      <c r="I3634" s="57"/>
      <c r="J3634" s="57"/>
      <c r="K3634" s="57"/>
      <c r="L3634" s="57"/>
    </row>
    <row r="3635" spans="2:12" ht="18.95" customHeight="1" x14ac:dyDescent="0.25">
      <c r="B3635" s="75"/>
      <c r="C3635" s="75"/>
      <c r="D3635" s="75"/>
      <c r="E3635" s="57"/>
      <c r="F3635" s="57"/>
      <c r="G3635" s="57"/>
      <c r="H3635" s="57"/>
      <c r="I3635" s="57"/>
      <c r="J3635" s="57"/>
      <c r="K3635" s="57"/>
      <c r="L3635" s="57"/>
    </row>
    <row r="3636" spans="2:12" ht="18.95" customHeight="1" x14ac:dyDescent="0.25">
      <c r="B3636" s="75"/>
      <c r="C3636" s="75"/>
      <c r="D3636" s="75"/>
      <c r="E3636" s="57"/>
      <c r="F3636" s="57"/>
      <c r="G3636" s="57"/>
      <c r="H3636" s="57"/>
      <c r="I3636" s="57"/>
      <c r="J3636" s="57"/>
      <c r="K3636" s="57"/>
      <c r="L3636" s="57"/>
    </row>
    <row r="3637" spans="2:12" ht="18.95" customHeight="1" x14ac:dyDescent="0.25">
      <c r="B3637" s="75"/>
      <c r="C3637" s="75"/>
      <c r="D3637" s="75"/>
      <c r="E3637" s="57"/>
      <c r="F3637" s="57"/>
      <c r="G3637" s="57"/>
      <c r="H3637" s="57"/>
      <c r="I3637" s="57"/>
      <c r="J3637" s="57"/>
      <c r="K3637" s="57"/>
      <c r="L3637" s="57"/>
    </row>
    <row r="3638" spans="2:12" ht="18.95" customHeight="1" x14ac:dyDescent="0.25">
      <c r="B3638" s="75"/>
      <c r="C3638" s="75"/>
      <c r="D3638" s="75"/>
      <c r="E3638" s="57"/>
      <c r="F3638" s="57"/>
      <c r="G3638" s="57"/>
      <c r="H3638" s="57"/>
      <c r="I3638" s="57"/>
      <c r="J3638" s="57"/>
      <c r="K3638" s="57"/>
      <c r="L3638" s="57"/>
    </row>
    <row r="3639" spans="2:12" ht="18.95" customHeight="1" x14ac:dyDescent="0.25">
      <c r="B3639" s="75"/>
      <c r="C3639" s="75"/>
      <c r="D3639" s="75"/>
      <c r="E3639" s="57"/>
      <c r="F3639" s="57"/>
      <c r="G3639" s="57"/>
      <c r="H3639" s="57"/>
      <c r="I3639" s="57"/>
      <c r="J3639" s="57"/>
      <c r="K3639" s="57"/>
      <c r="L3639" s="57"/>
    </row>
    <row r="3640" spans="2:12" ht="18.95" customHeight="1" x14ac:dyDescent="0.25">
      <c r="B3640" s="75"/>
      <c r="C3640" s="75"/>
      <c r="D3640" s="75"/>
      <c r="E3640" s="57"/>
      <c r="F3640" s="57"/>
      <c r="G3640" s="57"/>
      <c r="H3640" s="57"/>
      <c r="I3640" s="57"/>
      <c r="J3640" s="57"/>
      <c r="K3640" s="57"/>
      <c r="L3640" s="57"/>
    </row>
    <row r="3641" spans="2:12" ht="18.95" customHeight="1" x14ac:dyDescent="0.25">
      <c r="B3641" s="75"/>
      <c r="C3641" s="75"/>
      <c r="D3641" s="75"/>
      <c r="E3641" s="57"/>
      <c r="F3641" s="57"/>
      <c r="G3641" s="57"/>
      <c r="H3641" s="57"/>
      <c r="I3641" s="57"/>
      <c r="J3641" s="57"/>
      <c r="K3641" s="57"/>
      <c r="L3641" s="57"/>
    </row>
    <row r="3642" spans="2:12" ht="18.95" customHeight="1" x14ac:dyDescent="0.25">
      <c r="B3642" s="75"/>
      <c r="C3642" s="75"/>
      <c r="D3642" s="75"/>
      <c r="E3642" s="57"/>
      <c r="F3642" s="57"/>
      <c r="G3642" s="57"/>
      <c r="H3642" s="57"/>
      <c r="I3642" s="57"/>
      <c r="J3642" s="57"/>
      <c r="K3642" s="57"/>
      <c r="L3642" s="57"/>
    </row>
    <row r="3643" spans="2:12" ht="18.95" customHeight="1" x14ac:dyDescent="0.25">
      <c r="B3643" s="75"/>
      <c r="C3643" s="75"/>
      <c r="D3643" s="75"/>
      <c r="E3643" s="57"/>
      <c r="F3643" s="57"/>
      <c r="G3643" s="57"/>
      <c r="H3643" s="57"/>
      <c r="I3643" s="57"/>
      <c r="J3643" s="57"/>
      <c r="K3643" s="57"/>
      <c r="L3643" s="57"/>
    </row>
    <row r="3644" spans="2:12" ht="18.95" customHeight="1" x14ac:dyDescent="0.25">
      <c r="B3644" s="75"/>
      <c r="C3644" s="75"/>
      <c r="D3644" s="75"/>
      <c r="E3644" s="57"/>
      <c r="F3644" s="57"/>
      <c r="G3644" s="57"/>
      <c r="H3644" s="57"/>
      <c r="I3644" s="57"/>
      <c r="J3644" s="57"/>
      <c r="K3644" s="57"/>
      <c r="L3644" s="57"/>
    </row>
    <row r="3645" spans="2:12" ht="18.95" customHeight="1" x14ac:dyDescent="0.25">
      <c r="B3645" s="75"/>
      <c r="C3645" s="75"/>
      <c r="D3645" s="75"/>
      <c r="E3645" s="57"/>
      <c r="F3645" s="57"/>
      <c r="G3645" s="57"/>
      <c r="H3645" s="57"/>
      <c r="I3645" s="57"/>
      <c r="J3645" s="57"/>
      <c r="K3645" s="57"/>
      <c r="L3645" s="57"/>
    </row>
    <row r="3646" spans="2:12" ht="18.95" customHeight="1" x14ac:dyDescent="0.25">
      <c r="B3646" s="75"/>
      <c r="C3646" s="75"/>
      <c r="D3646" s="75"/>
      <c r="E3646" s="57"/>
      <c r="F3646" s="57"/>
      <c r="G3646" s="57"/>
      <c r="H3646" s="57"/>
      <c r="I3646" s="57"/>
      <c r="J3646" s="57"/>
      <c r="K3646" s="57"/>
      <c r="L3646" s="57"/>
    </row>
    <row r="3647" spans="2:12" ht="18.95" customHeight="1" x14ac:dyDescent="0.25">
      <c r="B3647" s="75"/>
      <c r="C3647" s="75"/>
      <c r="D3647" s="75"/>
      <c r="E3647" s="57"/>
      <c r="F3647" s="57"/>
      <c r="G3647" s="57"/>
      <c r="H3647" s="57"/>
      <c r="I3647" s="57"/>
      <c r="J3647" s="57"/>
      <c r="K3647" s="57"/>
      <c r="L3647" s="57"/>
    </row>
    <row r="3648" spans="2:12" ht="18.95" customHeight="1" x14ac:dyDescent="0.25">
      <c r="B3648" s="75"/>
      <c r="C3648" s="75"/>
      <c r="D3648" s="75"/>
      <c r="E3648" s="57"/>
      <c r="F3648" s="57"/>
      <c r="G3648" s="57"/>
      <c r="H3648" s="57"/>
      <c r="I3648" s="57"/>
      <c r="J3648" s="57"/>
      <c r="K3648" s="57"/>
      <c r="L3648" s="57"/>
    </row>
    <row r="3649" spans="2:12" ht="18.95" customHeight="1" x14ac:dyDescent="0.25">
      <c r="B3649" s="75"/>
      <c r="C3649" s="75"/>
      <c r="D3649" s="75"/>
      <c r="E3649" s="57"/>
      <c r="F3649" s="57"/>
      <c r="G3649" s="57"/>
      <c r="H3649" s="57"/>
      <c r="I3649" s="57"/>
      <c r="J3649" s="57"/>
      <c r="K3649" s="57"/>
      <c r="L3649" s="57"/>
    </row>
    <row r="3650" spans="2:12" ht="18.95" customHeight="1" x14ac:dyDescent="0.25">
      <c r="B3650" s="75"/>
      <c r="C3650" s="75"/>
      <c r="D3650" s="75"/>
      <c r="E3650" s="57"/>
      <c r="F3650" s="57"/>
      <c r="G3650" s="57"/>
      <c r="H3650" s="57"/>
      <c r="I3650" s="57"/>
      <c r="J3650" s="57"/>
      <c r="K3650" s="57"/>
      <c r="L3650" s="57"/>
    </row>
    <row r="3651" spans="2:12" ht="18.95" customHeight="1" x14ac:dyDescent="0.25">
      <c r="B3651" s="75"/>
      <c r="C3651" s="75"/>
      <c r="D3651" s="75"/>
      <c r="E3651" s="57"/>
      <c r="F3651" s="57"/>
      <c r="G3651" s="57"/>
      <c r="H3651" s="57"/>
      <c r="I3651" s="57"/>
      <c r="J3651" s="57"/>
      <c r="K3651" s="57"/>
      <c r="L3651" s="57"/>
    </row>
    <row r="3652" spans="2:12" ht="18.95" customHeight="1" x14ac:dyDescent="0.25">
      <c r="B3652" s="75"/>
      <c r="C3652" s="75"/>
      <c r="D3652" s="75"/>
      <c r="E3652" s="57"/>
      <c r="F3652" s="57"/>
      <c r="G3652" s="57"/>
      <c r="H3652" s="57"/>
      <c r="I3652" s="57"/>
      <c r="J3652" s="57"/>
      <c r="K3652" s="57"/>
      <c r="L3652" s="57"/>
    </row>
    <row r="3653" spans="2:12" ht="18.95" customHeight="1" x14ac:dyDescent="0.25">
      <c r="B3653" s="75"/>
      <c r="C3653" s="75"/>
      <c r="D3653" s="75"/>
      <c r="E3653" s="57"/>
      <c r="F3653" s="57"/>
      <c r="G3653" s="57"/>
      <c r="H3653" s="57"/>
      <c r="I3653" s="57"/>
      <c r="J3653" s="57"/>
      <c r="K3653" s="57"/>
      <c r="L3653" s="57"/>
    </row>
    <row r="3654" spans="2:12" ht="18.95" customHeight="1" x14ac:dyDescent="0.25">
      <c r="B3654" s="75"/>
      <c r="C3654" s="75"/>
      <c r="D3654" s="75"/>
      <c r="E3654" s="57"/>
      <c r="F3654" s="57"/>
      <c r="G3654" s="57"/>
      <c r="H3654" s="57"/>
      <c r="I3654" s="57"/>
      <c r="J3654" s="57"/>
      <c r="K3654" s="57"/>
      <c r="L3654" s="57"/>
    </row>
    <row r="3655" spans="2:12" ht="18.95" customHeight="1" x14ac:dyDescent="0.25">
      <c r="B3655" s="75"/>
      <c r="C3655" s="75"/>
      <c r="D3655" s="75"/>
      <c r="E3655" s="57"/>
      <c r="F3655" s="57"/>
      <c r="G3655" s="57"/>
      <c r="H3655" s="57"/>
      <c r="I3655" s="57"/>
      <c r="J3655" s="57"/>
      <c r="K3655" s="57"/>
      <c r="L3655" s="57"/>
    </row>
    <row r="3656" spans="2:12" ht="18.95" customHeight="1" x14ac:dyDescent="0.25">
      <c r="B3656" s="75"/>
      <c r="C3656" s="75"/>
      <c r="D3656" s="75"/>
      <c r="E3656" s="57"/>
      <c r="F3656" s="57"/>
      <c r="G3656" s="57"/>
      <c r="H3656" s="57"/>
      <c r="I3656" s="57"/>
      <c r="J3656" s="57"/>
      <c r="K3656" s="57"/>
      <c r="L3656" s="57"/>
    </row>
    <row r="3657" spans="2:12" ht="18.95" customHeight="1" x14ac:dyDescent="0.25">
      <c r="B3657" s="75"/>
      <c r="C3657" s="75"/>
      <c r="D3657" s="75"/>
      <c r="E3657" s="57"/>
      <c r="F3657" s="57"/>
      <c r="G3657" s="57"/>
      <c r="H3657" s="57"/>
      <c r="I3657" s="57"/>
      <c r="J3657" s="57"/>
      <c r="K3657" s="57"/>
      <c r="L3657" s="57"/>
    </row>
    <row r="3658" spans="2:12" ht="18.95" customHeight="1" x14ac:dyDescent="0.25">
      <c r="B3658" s="75"/>
      <c r="C3658" s="75"/>
      <c r="D3658" s="75"/>
      <c r="E3658" s="57"/>
      <c r="F3658" s="57"/>
      <c r="G3658" s="57"/>
      <c r="H3658" s="57"/>
      <c r="I3658" s="57"/>
      <c r="J3658" s="57"/>
      <c r="K3658" s="57"/>
      <c r="L3658" s="57"/>
    </row>
    <row r="3659" spans="2:12" ht="18.95" customHeight="1" x14ac:dyDescent="0.25">
      <c r="B3659" s="75"/>
      <c r="C3659" s="75"/>
      <c r="D3659" s="75"/>
      <c r="E3659" s="57"/>
      <c r="F3659" s="57"/>
      <c r="G3659" s="57"/>
      <c r="H3659" s="57"/>
      <c r="I3659" s="57"/>
      <c r="J3659" s="57"/>
      <c r="K3659" s="57"/>
      <c r="L3659" s="57"/>
    </row>
    <row r="3660" spans="2:12" ht="18.95" customHeight="1" x14ac:dyDescent="0.25">
      <c r="B3660" s="75"/>
      <c r="C3660" s="75"/>
      <c r="D3660" s="75"/>
      <c r="E3660" s="57"/>
      <c r="F3660" s="57"/>
      <c r="G3660" s="57"/>
      <c r="H3660" s="57"/>
      <c r="I3660" s="57"/>
      <c r="J3660" s="57"/>
      <c r="K3660" s="57"/>
      <c r="L3660" s="57"/>
    </row>
    <row r="3661" spans="2:12" ht="18.95" customHeight="1" x14ac:dyDescent="0.25">
      <c r="B3661" s="75"/>
      <c r="C3661" s="75"/>
      <c r="D3661" s="75"/>
      <c r="E3661" s="57"/>
      <c r="F3661" s="57"/>
      <c r="G3661" s="57"/>
      <c r="H3661" s="57"/>
      <c r="I3661" s="57"/>
      <c r="J3661" s="57"/>
      <c r="K3661" s="57"/>
      <c r="L3661" s="57"/>
    </row>
    <row r="3662" spans="2:12" ht="18.95" customHeight="1" x14ac:dyDescent="0.25">
      <c r="B3662" s="75"/>
      <c r="C3662" s="75"/>
      <c r="D3662" s="75"/>
      <c r="E3662" s="57"/>
      <c r="F3662" s="57"/>
      <c r="G3662" s="57"/>
      <c r="H3662" s="57"/>
      <c r="I3662" s="57"/>
      <c r="J3662" s="57"/>
      <c r="K3662" s="57"/>
      <c r="L3662" s="57"/>
    </row>
    <row r="3663" spans="2:12" ht="18.95" customHeight="1" x14ac:dyDescent="0.25">
      <c r="B3663" s="75"/>
      <c r="C3663" s="75"/>
      <c r="D3663" s="75"/>
      <c r="E3663" s="57"/>
      <c r="F3663" s="57"/>
      <c r="G3663" s="57"/>
      <c r="H3663" s="57"/>
      <c r="I3663" s="57"/>
      <c r="J3663" s="57"/>
      <c r="K3663" s="57"/>
      <c r="L3663" s="57"/>
    </row>
    <row r="3664" spans="2:12" ht="18.95" customHeight="1" x14ac:dyDescent="0.25">
      <c r="B3664" s="75"/>
      <c r="C3664" s="75"/>
      <c r="D3664" s="75"/>
      <c r="E3664" s="57"/>
      <c r="F3664" s="57"/>
      <c r="G3664" s="57"/>
      <c r="H3664" s="57"/>
      <c r="I3664" s="57"/>
      <c r="J3664" s="57"/>
      <c r="K3664" s="57"/>
      <c r="L3664" s="57"/>
    </row>
    <row r="3665" spans="2:12" ht="18.95" customHeight="1" x14ac:dyDescent="0.25">
      <c r="B3665" s="75"/>
      <c r="C3665" s="75"/>
      <c r="D3665" s="75"/>
      <c r="E3665" s="57"/>
      <c r="F3665" s="57"/>
      <c r="G3665" s="57"/>
      <c r="H3665" s="57"/>
      <c r="I3665" s="57"/>
      <c r="J3665" s="57"/>
      <c r="K3665" s="57"/>
      <c r="L3665" s="57"/>
    </row>
    <row r="3666" spans="2:12" ht="18.95" customHeight="1" x14ac:dyDescent="0.25">
      <c r="B3666" s="75"/>
      <c r="C3666" s="75"/>
      <c r="D3666" s="75"/>
      <c r="E3666" s="57"/>
      <c r="F3666" s="57"/>
      <c r="G3666" s="57"/>
      <c r="H3666" s="57"/>
      <c r="I3666" s="57"/>
      <c r="J3666" s="57"/>
      <c r="K3666" s="57"/>
      <c r="L3666" s="57"/>
    </row>
    <row r="3667" spans="2:12" ht="18.95" customHeight="1" x14ac:dyDescent="0.25">
      <c r="B3667" s="75"/>
      <c r="C3667" s="75"/>
      <c r="D3667" s="75"/>
      <c r="E3667" s="57"/>
      <c r="F3667" s="57"/>
      <c r="G3667" s="57"/>
      <c r="H3667" s="57"/>
      <c r="I3667" s="57"/>
      <c r="J3667" s="57"/>
      <c r="K3667" s="57"/>
      <c r="L3667" s="57"/>
    </row>
    <row r="3668" spans="2:12" ht="18.95" customHeight="1" x14ac:dyDescent="0.25">
      <c r="B3668" s="75"/>
      <c r="C3668" s="75"/>
      <c r="D3668" s="75"/>
      <c r="E3668" s="57"/>
      <c r="F3668" s="57"/>
      <c r="G3668" s="57"/>
      <c r="H3668" s="57"/>
      <c r="I3668" s="57"/>
      <c r="J3668" s="57"/>
      <c r="K3668" s="57"/>
      <c r="L3668" s="57"/>
    </row>
    <row r="3669" spans="2:12" ht="18.95" customHeight="1" x14ac:dyDescent="0.25">
      <c r="B3669" s="75"/>
      <c r="C3669" s="75"/>
      <c r="D3669" s="75"/>
      <c r="E3669" s="57"/>
      <c r="F3669" s="57"/>
      <c r="G3669" s="57"/>
      <c r="H3669" s="57"/>
      <c r="I3669" s="57"/>
      <c r="J3669" s="57"/>
      <c r="K3669" s="57"/>
      <c r="L3669" s="57"/>
    </row>
    <row r="3670" spans="2:12" ht="18.95" customHeight="1" x14ac:dyDescent="0.25">
      <c r="B3670" s="75"/>
      <c r="C3670" s="75"/>
      <c r="D3670" s="75"/>
      <c r="E3670" s="57"/>
      <c r="F3670" s="57"/>
      <c r="G3670" s="57"/>
      <c r="H3670" s="57"/>
      <c r="I3670" s="57"/>
      <c r="J3670" s="57"/>
      <c r="K3670" s="57"/>
      <c r="L3670" s="57"/>
    </row>
    <row r="3671" spans="2:12" ht="18.95" customHeight="1" x14ac:dyDescent="0.25">
      <c r="B3671" s="75"/>
      <c r="C3671" s="75"/>
      <c r="D3671" s="75"/>
      <c r="E3671" s="57"/>
      <c r="F3671" s="57"/>
      <c r="G3671" s="57"/>
      <c r="H3671" s="57"/>
      <c r="I3671" s="57"/>
      <c r="J3671" s="57"/>
      <c r="K3671" s="57"/>
      <c r="L3671" s="57"/>
    </row>
    <row r="3672" spans="2:12" ht="18.95" customHeight="1" x14ac:dyDescent="0.25">
      <c r="B3672" s="75"/>
      <c r="C3672" s="75"/>
      <c r="D3672" s="75"/>
      <c r="E3672" s="57"/>
      <c r="F3672" s="57"/>
      <c r="G3672" s="57"/>
      <c r="H3672" s="57"/>
      <c r="I3672" s="57"/>
      <c r="J3672" s="57"/>
      <c r="K3672" s="57"/>
      <c r="L3672" s="57"/>
    </row>
    <row r="3673" spans="2:12" ht="18.95" customHeight="1" x14ac:dyDescent="0.25">
      <c r="B3673" s="75"/>
      <c r="C3673" s="75"/>
      <c r="D3673" s="75"/>
      <c r="E3673" s="57"/>
      <c r="F3673" s="57"/>
      <c r="G3673" s="57"/>
      <c r="H3673" s="57"/>
      <c r="I3673" s="57"/>
      <c r="J3673" s="57"/>
      <c r="K3673" s="57"/>
      <c r="L3673" s="57"/>
    </row>
    <row r="3674" spans="2:12" ht="18.95" customHeight="1" x14ac:dyDescent="0.25">
      <c r="B3674" s="75"/>
      <c r="C3674" s="75"/>
      <c r="D3674" s="75"/>
      <c r="E3674" s="57"/>
      <c r="F3674" s="57"/>
      <c r="G3674" s="57"/>
      <c r="H3674" s="57"/>
      <c r="I3674" s="57"/>
      <c r="J3674" s="57"/>
      <c r="K3674" s="57"/>
      <c r="L3674" s="57"/>
    </row>
    <row r="3675" spans="2:12" ht="18.95" customHeight="1" x14ac:dyDescent="0.25">
      <c r="B3675" s="75"/>
      <c r="C3675" s="75"/>
      <c r="D3675" s="75"/>
      <c r="E3675" s="57"/>
      <c r="F3675" s="57"/>
      <c r="G3675" s="57"/>
      <c r="H3675" s="57"/>
      <c r="I3675" s="57"/>
      <c r="J3675" s="57"/>
      <c r="K3675" s="57"/>
      <c r="L3675" s="57"/>
    </row>
    <row r="3676" spans="2:12" ht="18.95" customHeight="1" x14ac:dyDescent="0.25">
      <c r="B3676" s="75"/>
      <c r="C3676" s="75"/>
      <c r="D3676" s="75"/>
      <c r="E3676" s="57"/>
      <c r="F3676" s="57"/>
      <c r="G3676" s="57"/>
      <c r="H3676" s="57"/>
      <c r="I3676" s="57"/>
      <c r="J3676" s="57"/>
      <c r="K3676" s="57"/>
      <c r="L3676" s="57"/>
    </row>
    <row r="3677" spans="2:12" ht="18.95" customHeight="1" x14ac:dyDescent="0.25">
      <c r="B3677" s="75"/>
      <c r="C3677" s="75"/>
      <c r="D3677" s="75"/>
      <c r="E3677" s="57"/>
      <c r="F3677" s="57"/>
      <c r="G3677" s="57"/>
      <c r="H3677" s="57"/>
      <c r="I3677" s="57"/>
      <c r="J3677" s="57"/>
      <c r="K3677" s="57"/>
      <c r="L3677" s="57"/>
    </row>
    <row r="3678" spans="2:12" ht="18.95" customHeight="1" x14ac:dyDescent="0.25">
      <c r="B3678" s="75"/>
      <c r="C3678" s="75"/>
      <c r="D3678" s="75"/>
      <c r="E3678" s="57"/>
      <c r="F3678" s="57"/>
      <c r="G3678" s="57"/>
      <c r="H3678" s="57"/>
      <c r="I3678" s="57"/>
      <c r="J3678" s="57"/>
      <c r="K3678" s="57"/>
      <c r="L3678" s="57"/>
    </row>
    <row r="3679" spans="2:12" ht="18.95" customHeight="1" x14ac:dyDescent="0.25">
      <c r="B3679" s="75"/>
      <c r="C3679" s="75"/>
      <c r="D3679" s="75"/>
      <c r="E3679" s="57"/>
      <c r="F3679" s="57"/>
      <c r="G3679" s="57"/>
      <c r="H3679" s="57"/>
      <c r="I3679" s="57"/>
      <c r="J3679" s="57"/>
      <c r="K3679" s="57"/>
      <c r="L3679" s="57"/>
    </row>
    <row r="3680" spans="2:12" ht="18.95" customHeight="1" x14ac:dyDescent="0.25">
      <c r="B3680" s="75"/>
      <c r="C3680" s="75"/>
      <c r="D3680" s="75"/>
      <c r="E3680" s="57"/>
      <c r="F3680" s="57"/>
      <c r="G3680" s="57"/>
      <c r="H3680" s="57"/>
      <c r="I3680" s="57"/>
      <c r="J3680" s="57"/>
      <c r="K3680" s="57"/>
      <c r="L3680" s="57"/>
    </row>
    <row r="3681" spans="2:12" ht="18.95" customHeight="1" x14ac:dyDescent="0.25">
      <c r="B3681" s="75"/>
      <c r="C3681" s="75"/>
      <c r="D3681" s="75"/>
      <c r="E3681" s="57"/>
      <c r="F3681" s="57"/>
      <c r="G3681" s="57"/>
      <c r="H3681" s="57"/>
      <c r="I3681" s="57"/>
      <c r="J3681" s="57"/>
      <c r="K3681" s="57"/>
      <c r="L3681" s="57"/>
    </row>
    <row r="3682" spans="2:12" ht="18.95" customHeight="1" x14ac:dyDescent="0.25">
      <c r="B3682" s="75"/>
      <c r="C3682" s="75"/>
      <c r="D3682" s="75"/>
      <c r="E3682" s="57"/>
      <c r="F3682" s="57"/>
      <c r="G3682" s="57"/>
      <c r="H3682" s="57"/>
      <c r="I3682" s="57"/>
      <c r="J3682" s="57"/>
      <c r="K3682" s="57"/>
      <c r="L3682" s="57"/>
    </row>
    <row r="3683" spans="2:12" ht="18.95" customHeight="1" x14ac:dyDescent="0.25">
      <c r="B3683" s="75"/>
      <c r="C3683" s="75"/>
      <c r="D3683" s="75"/>
      <c r="E3683" s="57"/>
      <c r="F3683" s="57"/>
      <c r="G3683" s="57"/>
      <c r="H3683" s="57"/>
      <c r="I3683" s="57"/>
      <c r="J3683" s="57"/>
      <c r="K3683" s="57"/>
      <c r="L3683" s="57"/>
    </row>
    <row r="3684" spans="2:12" ht="18.95" customHeight="1" x14ac:dyDescent="0.25">
      <c r="B3684" s="75"/>
      <c r="C3684" s="75"/>
      <c r="D3684" s="75"/>
      <c r="E3684" s="57"/>
      <c r="F3684" s="57"/>
      <c r="G3684" s="57"/>
      <c r="H3684" s="57"/>
      <c r="I3684" s="57"/>
      <c r="J3684" s="57"/>
      <c r="K3684" s="57"/>
      <c r="L3684" s="57"/>
    </row>
    <row r="3685" spans="2:12" ht="18.95" customHeight="1" x14ac:dyDescent="0.25">
      <c r="B3685" s="75"/>
      <c r="C3685" s="75"/>
      <c r="D3685" s="75"/>
      <c r="E3685" s="57"/>
      <c r="F3685" s="57"/>
      <c r="G3685" s="57"/>
      <c r="H3685" s="57"/>
      <c r="I3685" s="57"/>
      <c r="J3685" s="57"/>
      <c r="K3685" s="57"/>
      <c r="L3685" s="57"/>
    </row>
    <row r="3686" spans="2:12" ht="18.95" customHeight="1" x14ac:dyDescent="0.25">
      <c r="B3686" s="75"/>
      <c r="C3686" s="75"/>
      <c r="D3686" s="75"/>
      <c r="E3686" s="57"/>
      <c r="F3686" s="57"/>
      <c r="G3686" s="57"/>
      <c r="H3686" s="57"/>
      <c r="I3686" s="57"/>
      <c r="J3686" s="57"/>
      <c r="K3686" s="57"/>
      <c r="L3686" s="57"/>
    </row>
    <row r="3687" spans="2:12" ht="18.95" customHeight="1" x14ac:dyDescent="0.25">
      <c r="B3687" s="75"/>
      <c r="C3687" s="75"/>
      <c r="D3687" s="75"/>
      <c r="E3687" s="57"/>
      <c r="F3687" s="57"/>
      <c r="G3687" s="57"/>
      <c r="H3687" s="57"/>
      <c r="I3687" s="57"/>
      <c r="J3687" s="57"/>
      <c r="K3687" s="57"/>
      <c r="L3687" s="57"/>
    </row>
    <row r="3688" spans="2:12" ht="18.95" customHeight="1" x14ac:dyDescent="0.25">
      <c r="B3688" s="75"/>
      <c r="C3688" s="75"/>
      <c r="D3688" s="75"/>
      <c r="E3688" s="57"/>
      <c r="F3688" s="57"/>
      <c r="G3688" s="57"/>
      <c r="H3688" s="57"/>
      <c r="I3688" s="57"/>
      <c r="J3688" s="57"/>
      <c r="K3688" s="57"/>
      <c r="L3688" s="57"/>
    </row>
    <row r="3689" spans="2:12" ht="18.95" customHeight="1" x14ac:dyDescent="0.25">
      <c r="B3689" s="75"/>
      <c r="C3689" s="75"/>
      <c r="D3689" s="75"/>
      <c r="E3689" s="57"/>
      <c r="F3689" s="57"/>
      <c r="G3689" s="57"/>
      <c r="H3689" s="57"/>
      <c r="I3689" s="57"/>
      <c r="J3689" s="57"/>
      <c r="K3689" s="57"/>
      <c r="L3689" s="57"/>
    </row>
    <row r="3690" spans="2:12" ht="18.95" customHeight="1" x14ac:dyDescent="0.25">
      <c r="B3690" s="75"/>
      <c r="C3690" s="75"/>
      <c r="D3690" s="75"/>
      <c r="E3690" s="57"/>
      <c r="F3690" s="57"/>
      <c r="G3690" s="57"/>
      <c r="H3690" s="57"/>
      <c r="I3690" s="57"/>
      <c r="J3690" s="57"/>
      <c r="K3690" s="57"/>
      <c r="L3690" s="57"/>
    </row>
    <row r="3691" spans="2:12" ht="18.95" customHeight="1" x14ac:dyDescent="0.25">
      <c r="B3691" s="75"/>
      <c r="C3691" s="75"/>
      <c r="D3691" s="75"/>
      <c r="E3691" s="57"/>
      <c r="F3691" s="57"/>
      <c r="G3691" s="57"/>
      <c r="H3691" s="57"/>
      <c r="I3691" s="57"/>
      <c r="J3691" s="57"/>
      <c r="K3691" s="57"/>
      <c r="L3691" s="57"/>
    </row>
    <row r="3692" spans="2:12" ht="18.95" customHeight="1" x14ac:dyDescent="0.25">
      <c r="B3692" s="75"/>
      <c r="C3692" s="75"/>
      <c r="D3692" s="75"/>
      <c r="E3692" s="57"/>
      <c r="F3692" s="57"/>
      <c r="G3692" s="57"/>
      <c r="H3692" s="57"/>
      <c r="I3692" s="57"/>
      <c r="J3692" s="57"/>
      <c r="K3692" s="57"/>
      <c r="L3692" s="57"/>
    </row>
    <row r="3693" spans="2:12" ht="18.95" customHeight="1" x14ac:dyDescent="0.25">
      <c r="B3693" s="75"/>
      <c r="C3693" s="75"/>
      <c r="D3693" s="75"/>
      <c r="E3693" s="57"/>
      <c r="F3693" s="57"/>
      <c r="G3693" s="57"/>
      <c r="H3693" s="57"/>
      <c r="I3693" s="57"/>
      <c r="J3693" s="57"/>
      <c r="K3693" s="57"/>
      <c r="L3693" s="57"/>
    </row>
    <row r="3694" spans="2:12" ht="18.95" customHeight="1" x14ac:dyDescent="0.25">
      <c r="B3694" s="75"/>
      <c r="C3694" s="75"/>
      <c r="D3694" s="75"/>
      <c r="E3694" s="57"/>
      <c r="F3694" s="57"/>
      <c r="G3694" s="57"/>
      <c r="H3694" s="57"/>
      <c r="I3694" s="57"/>
      <c r="J3694" s="57"/>
      <c r="K3694" s="57"/>
      <c r="L3694" s="57"/>
    </row>
    <row r="3695" spans="2:12" ht="18.95" customHeight="1" x14ac:dyDescent="0.25">
      <c r="B3695" s="75"/>
      <c r="C3695" s="75"/>
      <c r="D3695" s="75"/>
      <c r="E3695" s="57"/>
      <c r="F3695" s="57"/>
      <c r="G3695" s="57"/>
      <c r="H3695" s="57"/>
      <c r="I3695" s="57"/>
      <c r="J3695" s="57"/>
      <c r="K3695" s="57"/>
      <c r="L3695" s="57"/>
    </row>
    <row r="3696" spans="2:12" ht="18.95" customHeight="1" x14ac:dyDescent="0.25">
      <c r="B3696" s="75"/>
      <c r="C3696" s="75"/>
      <c r="D3696" s="75"/>
      <c r="E3696" s="57"/>
      <c r="F3696" s="57"/>
      <c r="G3696" s="57"/>
      <c r="H3696" s="57"/>
      <c r="I3696" s="57"/>
      <c r="J3696" s="57"/>
      <c r="K3696" s="57"/>
      <c r="L3696" s="57"/>
    </row>
    <row r="3697" spans="2:12" ht="18.95" customHeight="1" x14ac:dyDescent="0.25">
      <c r="B3697" s="75"/>
      <c r="C3697" s="75"/>
      <c r="D3697" s="75"/>
      <c r="E3697" s="57"/>
      <c r="F3697" s="57"/>
      <c r="G3697" s="57"/>
      <c r="H3697" s="57"/>
      <c r="I3697" s="57"/>
      <c r="J3697" s="57"/>
      <c r="K3697" s="57"/>
      <c r="L3697" s="57"/>
    </row>
    <row r="3698" spans="2:12" ht="18.95" customHeight="1" x14ac:dyDescent="0.25">
      <c r="B3698" s="75"/>
      <c r="C3698" s="75"/>
      <c r="D3698" s="75"/>
      <c r="E3698" s="57"/>
      <c r="F3698" s="57"/>
      <c r="G3698" s="57"/>
      <c r="H3698" s="57"/>
      <c r="I3698" s="57"/>
      <c r="J3698" s="57"/>
      <c r="K3698" s="57"/>
      <c r="L3698" s="57"/>
    </row>
    <row r="3699" spans="2:12" ht="18.95" customHeight="1" x14ac:dyDescent="0.25">
      <c r="B3699" s="75"/>
      <c r="C3699" s="75"/>
      <c r="D3699" s="75"/>
      <c r="E3699" s="57"/>
      <c r="F3699" s="57"/>
      <c r="G3699" s="57"/>
      <c r="H3699" s="57"/>
      <c r="I3699" s="57"/>
      <c r="J3699" s="57"/>
      <c r="K3699" s="57"/>
      <c r="L3699" s="57"/>
    </row>
    <row r="3700" spans="2:12" ht="18.95" customHeight="1" x14ac:dyDescent="0.25">
      <c r="B3700" s="75"/>
      <c r="C3700" s="75"/>
      <c r="D3700" s="75"/>
      <c r="E3700" s="57"/>
      <c r="F3700" s="57"/>
      <c r="G3700" s="57"/>
      <c r="H3700" s="57"/>
      <c r="I3700" s="57"/>
      <c r="J3700" s="57"/>
      <c r="K3700" s="57"/>
      <c r="L3700" s="57"/>
    </row>
    <row r="3701" spans="2:12" ht="18.95" customHeight="1" x14ac:dyDescent="0.25">
      <c r="B3701" s="75"/>
      <c r="C3701" s="75"/>
      <c r="D3701" s="75"/>
      <c r="E3701" s="57"/>
      <c r="F3701" s="57"/>
      <c r="G3701" s="57"/>
      <c r="H3701" s="57"/>
      <c r="I3701" s="57"/>
      <c r="J3701" s="57"/>
      <c r="K3701" s="57"/>
      <c r="L3701" s="57"/>
    </row>
    <row r="3702" spans="2:12" ht="18.95" customHeight="1" x14ac:dyDescent="0.25">
      <c r="B3702" s="75"/>
      <c r="C3702" s="75"/>
      <c r="D3702" s="75"/>
      <c r="E3702" s="57"/>
      <c r="F3702" s="57"/>
      <c r="G3702" s="57"/>
      <c r="H3702" s="57"/>
      <c r="I3702" s="57"/>
      <c r="J3702" s="57"/>
      <c r="K3702" s="57"/>
      <c r="L3702" s="57"/>
    </row>
    <row r="3703" spans="2:12" ht="18.95" customHeight="1" x14ac:dyDescent="0.25">
      <c r="B3703" s="75"/>
      <c r="C3703" s="75"/>
      <c r="D3703" s="75"/>
      <c r="E3703" s="57"/>
      <c r="F3703" s="57"/>
      <c r="G3703" s="57"/>
      <c r="H3703" s="57"/>
      <c r="I3703" s="57"/>
      <c r="J3703" s="57"/>
      <c r="K3703" s="57"/>
      <c r="L3703" s="57"/>
    </row>
    <row r="3704" spans="2:12" ht="18.95" customHeight="1" x14ac:dyDescent="0.25">
      <c r="B3704" s="75"/>
      <c r="C3704" s="75"/>
      <c r="D3704" s="75"/>
      <c r="E3704" s="57"/>
      <c r="F3704" s="57"/>
      <c r="G3704" s="57"/>
      <c r="H3704" s="57"/>
      <c r="I3704" s="57"/>
      <c r="J3704" s="57"/>
      <c r="K3704" s="57"/>
      <c r="L3704" s="57"/>
    </row>
    <row r="3705" spans="2:12" ht="18.95" customHeight="1" x14ac:dyDescent="0.25">
      <c r="B3705" s="75"/>
      <c r="C3705" s="75"/>
      <c r="D3705" s="75"/>
      <c r="E3705" s="57"/>
      <c r="F3705" s="57"/>
      <c r="G3705" s="57"/>
      <c r="H3705" s="57"/>
      <c r="I3705" s="57"/>
      <c r="J3705" s="57"/>
      <c r="K3705" s="57"/>
      <c r="L3705" s="57"/>
    </row>
    <row r="3706" spans="2:12" ht="18.95" customHeight="1" x14ac:dyDescent="0.25">
      <c r="B3706" s="75"/>
      <c r="C3706" s="75"/>
      <c r="D3706" s="75"/>
      <c r="E3706" s="57"/>
      <c r="F3706" s="57"/>
      <c r="G3706" s="57"/>
      <c r="H3706" s="57"/>
      <c r="I3706" s="57"/>
      <c r="J3706" s="57"/>
      <c r="K3706" s="57"/>
      <c r="L3706" s="57"/>
    </row>
    <row r="3707" spans="2:12" ht="18.95" customHeight="1" x14ac:dyDescent="0.25">
      <c r="B3707" s="75"/>
      <c r="C3707" s="75"/>
      <c r="D3707" s="75"/>
      <c r="E3707" s="57"/>
      <c r="F3707" s="57"/>
      <c r="G3707" s="57"/>
      <c r="H3707" s="57"/>
      <c r="I3707" s="57"/>
      <c r="J3707" s="57"/>
      <c r="K3707" s="57"/>
      <c r="L3707" s="57"/>
    </row>
    <row r="3708" spans="2:12" ht="18.95" customHeight="1" x14ac:dyDescent="0.25">
      <c r="B3708" s="75"/>
      <c r="C3708" s="75"/>
      <c r="D3708" s="75"/>
      <c r="E3708" s="57"/>
      <c r="F3708" s="57"/>
      <c r="G3708" s="57"/>
      <c r="H3708" s="57"/>
      <c r="I3708" s="57"/>
      <c r="J3708" s="57"/>
      <c r="K3708" s="57"/>
      <c r="L3708" s="57"/>
    </row>
    <row r="3709" spans="2:12" ht="18.95" customHeight="1" x14ac:dyDescent="0.25">
      <c r="B3709" s="75"/>
      <c r="C3709" s="75"/>
      <c r="D3709" s="75"/>
      <c r="E3709" s="57"/>
      <c r="F3709" s="57"/>
      <c r="G3709" s="57"/>
      <c r="H3709" s="57"/>
      <c r="I3709" s="57"/>
      <c r="J3709" s="57"/>
      <c r="K3709" s="57"/>
      <c r="L3709" s="57"/>
    </row>
    <row r="3710" spans="2:12" ht="18.95" customHeight="1" x14ac:dyDescent="0.25">
      <c r="B3710" s="75"/>
      <c r="C3710" s="75"/>
      <c r="D3710" s="75"/>
      <c r="E3710" s="57"/>
      <c r="F3710" s="57"/>
      <c r="G3710" s="57"/>
      <c r="H3710" s="57"/>
      <c r="I3710" s="57"/>
      <c r="J3710" s="57"/>
      <c r="K3710" s="57"/>
      <c r="L3710" s="57"/>
    </row>
    <row r="3711" spans="2:12" ht="18.95" customHeight="1" x14ac:dyDescent="0.25">
      <c r="B3711" s="75"/>
      <c r="C3711" s="75"/>
      <c r="D3711" s="75"/>
      <c r="E3711" s="57"/>
      <c r="F3711" s="57"/>
      <c r="G3711" s="57"/>
      <c r="H3711" s="57"/>
      <c r="I3711" s="57"/>
      <c r="J3711" s="57"/>
      <c r="K3711" s="57"/>
      <c r="L3711" s="57"/>
    </row>
    <row r="3712" spans="2:12" ht="18.95" customHeight="1" x14ac:dyDescent="0.25">
      <c r="B3712" s="75"/>
      <c r="C3712" s="75"/>
      <c r="D3712" s="75"/>
      <c r="E3712" s="57"/>
      <c r="F3712" s="57"/>
      <c r="G3712" s="57"/>
      <c r="H3712" s="57"/>
      <c r="I3712" s="57"/>
      <c r="J3712" s="57"/>
      <c r="K3712" s="57"/>
      <c r="L3712" s="57"/>
    </row>
    <row r="3713" spans="2:12" ht="18.95" customHeight="1" x14ac:dyDescent="0.25">
      <c r="B3713" s="75"/>
      <c r="C3713" s="75"/>
      <c r="D3713" s="75"/>
      <c r="E3713" s="57"/>
      <c r="F3713" s="57"/>
      <c r="G3713" s="57"/>
      <c r="H3713" s="57"/>
      <c r="I3713" s="57"/>
      <c r="J3713" s="57"/>
      <c r="K3713" s="57"/>
      <c r="L3713" s="57"/>
    </row>
    <row r="3714" spans="2:12" ht="18.95" customHeight="1" x14ac:dyDescent="0.25">
      <c r="B3714" s="75"/>
      <c r="C3714" s="75"/>
      <c r="D3714" s="75"/>
      <c r="E3714" s="57"/>
      <c r="F3714" s="57"/>
      <c r="G3714" s="57"/>
      <c r="H3714" s="57"/>
      <c r="I3714" s="57"/>
      <c r="J3714" s="57"/>
      <c r="K3714" s="57"/>
      <c r="L3714" s="57"/>
    </row>
    <row r="3715" spans="2:12" ht="18.95" customHeight="1" x14ac:dyDescent="0.25">
      <c r="B3715" s="75"/>
      <c r="C3715" s="75"/>
      <c r="D3715" s="75"/>
      <c r="E3715" s="57"/>
      <c r="F3715" s="57"/>
      <c r="G3715" s="57"/>
      <c r="H3715" s="57"/>
      <c r="I3715" s="57"/>
      <c r="J3715" s="57"/>
      <c r="K3715" s="57"/>
      <c r="L3715" s="57"/>
    </row>
    <row r="3716" spans="2:12" ht="18.95" customHeight="1" x14ac:dyDescent="0.25">
      <c r="B3716" s="75"/>
      <c r="C3716" s="75"/>
      <c r="D3716" s="75"/>
      <c r="E3716" s="57"/>
      <c r="F3716" s="57"/>
      <c r="G3716" s="57"/>
      <c r="H3716" s="57"/>
      <c r="I3716" s="57"/>
      <c r="J3716" s="57"/>
      <c r="K3716" s="57"/>
      <c r="L3716" s="57"/>
    </row>
    <row r="3717" spans="2:12" ht="18.95" customHeight="1" x14ac:dyDescent="0.25">
      <c r="B3717" s="75"/>
      <c r="C3717" s="75"/>
      <c r="D3717" s="75"/>
      <c r="E3717" s="57"/>
      <c r="F3717" s="57"/>
      <c r="G3717" s="57"/>
      <c r="H3717" s="57"/>
      <c r="I3717" s="57"/>
      <c r="J3717" s="57"/>
      <c r="K3717" s="57"/>
      <c r="L3717" s="57"/>
    </row>
    <row r="3718" spans="2:12" ht="18.95" customHeight="1" x14ac:dyDescent="0.25">
      <c r="B3718" s="75"/>
      <c r="C3718" s="75"/>
      <c r="D3718" s="75"/>
      <c r="E3718" s="57"/>
      <c r="F3718" s="57"/>
      <c r="G3718" s="57"/>
      <c r="H3718" s="57"/>
      <c r="I3718" s="57"/>
      <c r="J3718" s="57"/>
      <c r="K3718" s="57"/>
      <c r="L3718" s="57"/>
    </row>
    <row r="3719" spans="2:12" ht="18.95" customHeight="1" x14ac:dyDescent="0.25">
      <c r="B3719" s="75"/>
      <c r="C3719" s="75"/>
      <c r="D3719" s="75"/>
      <c r="E3719" s="57"/>
      <c r="F3719" s="57"/>
      <c r="G3719" s="57"/>
      <c r="H3719" s="57"/>
      <c r="I3719" s="57"/>
      <c r="J3719" s="57"/>
      <c r="K3719" s="57"/>
      <c r="L3719" s="57"/>
    </row>
    <row r="3720" spans="2:12" ht="18.95" customHeight="1" x14ac:dyDescent="0.25">
      <c r="B3720" s="75"/>
      <c r="C3720" s="75"/>
      <c r="D3720" s="75"/>
      <c r="E3720" s="57"/>
      <c r="F3720" s="57"/>
      <c r="G3720" s="57"/>
      <c r="H3720" s="57"/>
      <c r="I3720" s="57"/>
      <c r="J3720" s="57"/>
      <c r="K3720" s="57"/>
      <c r="L3720" s="57"/>
    </row>
    <row r="3721" spans="2:12" ht="18.95" customHeight="1" x14ac:dyDescent="0.25">
      <c r="B3721" s="75"/>
      <c r="C3721" s="75"/>
      <c r="D3721" s="75"/>
      <c r="E3721" s="57"/>
      <c r="F3721" s="57"/>
      <c r="G3721" s="57"/>
      <c r="H3721" s="57"/>
      <c r="I3721" s="57"/>
      <c r="J3721" s="57"/>
      <c r="K3721" s="57"/>
      <c r="L3721" s="57"/>
    </row>
    <row r="3722" spans="2:12" ht="18.95" customHeight="1" x14ac:dyDescent="0.25">
      <c r="B3722" s="75"/>
      <c r="C3722" s="75"/>
      <c r="D3722" s="75"/>
      <c r="E3722" s="57"/>
      <c r="F3722" s="57"/>
      <c r="G3722" s="57"/>
      <c r="H3722" s="57"/>
      <c r="I3722" s="57"/>
      <c r="J3722" s="57"/>
      <c r="K3722" s="57"/>
      <c r="L3722" s="57"/>
    </row>
    <row r="3723" spans="2:12" ht="18.95" customHeight="1" x14ac:dyDescent="0.25">
      <c r="B3723" s="75"/>
      <c r="C3723" s="75"/>
      <c r="D3723" s="75"/>
      <c r="E3723" s="57"/>
      <c r="F3723" s="57"/>
      <c r="G3723" s="57"/>
      <c r="H3723" s="57"/>
      <c r="I3723" s="57"/>
      <c r="J3723" s="57"/>
      <c r="K3723" s="57"/>
      <c r="L3723" s="57"/>
    </row>
    <row r="3724" spans="2:12" ht="18.95" customHeight="1" x14ac:dyDescent="0.25">
      <c r="B3724" s="75"/>
      <c r="C3724" s="75"/>
      <c r="D3724" s="75"/>
      <c r="E3724" s="57"/>
      <c r="F3724" s="57"/>
      <c r="G3724" s="57"/>
      <c r="H3724" s="57"/>
      <c r="I3724" s="57"/>
      <c r="J3724" s="57"/>
      <c r="K3724" s="57"/>
      <c r="L3724" s="57"/>
    </row>
    <row r="3725" spans="2:12" ht="18.95" customHeight="1" x14ac:dyDescent="0.25">
      <c r="B3725" s="75"/>
      <c r="C3725" s="75"/>
      <c r="D3725" s="75"/>
      <c r="E3725" s="57"/>
      <c r="F3725" s="57"/>
      <c r="G3725" s="57"/>
      <c r="H3725" s="57"/>
      <c r="I3725" s="57"/>
      <c r="J3725" s="57"/>
      <c r="K3725" s="57"/>
      <c r="L3725" s="57"/>
    </row>
    <row r="3726" spans="2:12" ht="18.95" customHeight="1" x14ac:dyDescent="0.25">
      <c r="B3726" s="75"/>
      <c r="C3726" s="75"/>
      <c r="D3726" s="75"/>
      <c r="E3726" s="57"/>
      <c r="F3726" s="57"/>
      <c r="G3726" s="57"/>
      <c r="H3726" s="57"/>
      <c r="I3726" s="57"/>
      <c r="J3726" s="57"/>
      <c r="K3726" s="57"/>
      <c r="L3726" s="57"/>
    </row>
    <row r="3727" spans="2:12" ht="18.95" customHeight="1" x14ac:dyDescent="0.25">
      <c r="B3727" s="75"/>
      <c r="C3727" s="75"/>
      <c r="D3727" s="75"/>
      <c r="E3727" s="57"/>
      <c r="F3727" s="57"/>
      <c r="G3727" s="57"/>
      <c r="H3727" s="57"/>
      <c r="I3727" s="57"/>
      <c r="J3727" s="57"/>
      <c r="K3727" s="57"/>
      <c r="L3727" s="57"/>
    </row>
    <row r="3728" spans="2:12" ht="18.95" customHeight="1" x14ac:dyDescent="0.25">
      <c r="B3728" s="75"/>
      <c r="C3728" s="75"/>
      <c r="D3728" s="75"/>
      <c r="E3728" s="57"/>
      <c r="F3728" s="57"/>
      <c r="G3728" s="57"/>
      <c r="H3728" s="57"/>
      <c r="I3728" s="57"/>
      <c r="J3728" s="57"/>
      <c r="K3728" s="57"/>
      <c r="L3728" s="57"/>
    </row>
    <row r="3729" spans="2:12" ht="18.95" customHeight="1" x14ac:dyDescent="0.25">
      <c r="B3729" s="75"/>
      <c r="C3729" s="75"/>
      <c r="D3729" s="75"/>
      <c r="E3729" s="57"/>
      <c r="F3729" s="57"/>
      <c r="G3729" s="57"/>
      <c r="H3729" s="57"/>
      <c r="I3729" s="57"/>
      <c r="J3729" s="57"/>
      <c r="K3729" s="57"/>
      <c r="L3729" s="57"/>
    </row>
    <row r="3730" spans="2:12" ht="18.95" customHeight="1" x14ac:dyDescent="0.25">
      <c r="B3730" s="75"/>
      <c r="C3730" s="75"/>
      <c r="D3730" s="75"/>
      <c r="E3730" s="57"/>
      <c r="F3730" s="57"/>
      <c r="G3730" s="57"/>
      <c r="H3730" s="57"/>
      <c r="I3730" s="57"/>
      <c r="J3730" s="57"/>
      <c r="K3730" s="57"/>
      <c r="L3730" s="57"/>
    </row>
    <row r="3731" spans="2:12" ht="18.95" customHeight="1" x14ac:dyDescent="0.25">
      <c r="B3731" s="75"/>
      <c r="C3731" s="75"/>
      <c r="D3731" s="75"/>
      <c r="E3731" s="57"/>
      <c r="F3731" s="57"/>
      <c r="G3731" s="57"/>
      <c r="H3731" s="57"/>
      <c r="I3731" s="57"/>
      <c r="J3731" s="57"/>
      <c r="K3731" s="57"/>
      <c r="L3731" s="57"/>
    </row>
    <row r="3732" spans="2:12" ht="18.95" customHeight="1" x14ac:dyDescent="0.25">
      <c r="B3732" s="75"/>
      <c r="C3732" s="75"/>
      <c r="D3732" s="75"/>
      <c r="E3732" s="57"/>
      <c r="F3732" s="57"/>
      <c r="G3732" s="57"/>
      <c r="H3732" s="57"/>
      <c r="I3732" s="57"/>
      <c r="J3732" s="57"/>
      <c r="K3732" s="57"/>
      <c r="L3732" s="57"/>
    </row>
    <row r="3733" spans="2:12" ht="18.95" customHeight="1" x14ac:dyDescent="0.25">
      <c r="B3733" s="75"/>
      <c r="C3733" s="75"/>
      <c r="D3733" s="75"/>
      <c r="E3733" s="57"/>
      <c r="F3733" s="57"/>
      <c r="G3733" s="57"/>
      <c r="H3733" s="57"/>
      <c r="I3733" s="57"/>
      <c r="J3733" s="57"/>
      <c r="K3733" s="57"/>
      <c r="L3733" s="57"/>
    </row>
    <row r="3734" spans="2:12" ht="18.95" customHeight="1" x14ac:dyDescent="0.25">
      <c r="B3734" s="75"/>
      <c r="C3734" s="75"/>
      <c r="D3734" s="75"/>
      <c r="E3734" s="57"/>
      <c r="F3734" s="57"/>
      <c r="G3734" s="57"/>
      <c r="H3734" s="57"/>
      <c r="I3734" s="57"/>
      <c r="J3734" s="57"/>
      <c r="K3734" s="57"/>
      <c r="L3734" s="57"/>
    </row>
    <row r="3735" spans="2:12" ht="18.95" customHeight="1" x14ac:dyDescent="0.25">
      <c r="B3735" s="75"/>
      <c r="C3735" s="75"/>
      <c r="D3735" s="75"/>
      <c r="E3735" s="57"/>
      <c r="F3735" s="57"/>
      <c r="G3735" s="57"/>
      <c r="H3735" s="57"/>
      <c r="I3735" s="57"/>
      <c r="J3735" s="57"/>
      <c r="K3735" s="57"/>
      <c r="L3735" s="57"/>
    </row>
    <row r="3736" spans="2:12" ht="18.95" customHeight="1" x14ac:dyDescent="0.25">
      <c r="B3736" s="75"/>
      <c r="C3736" s="75"/>
      <c r="D3736" s="75"/>
      <c r="E3736" s="57"/>
      <c r="F3736" s="57"/>
      <c r="G3736" s="57"/>
      <c r="H3736" s="57"/>
      <c r="I3736" s="57"/>
      <c r="J3736" s="57"/>
      <c r="K3736" s="57"/>
      <c r="L3736" s="57"/>
    </row>
    <row r="3737" spans="2:12" ht="18.95" customHeight="1" x14ac:dyDescent="0.25">
      <c r="B3737" s="75"/>
      <c r="C3737" s="75"/>
      <c r="D3737" s="75"/>
      <c r="E3737" s="57"/>
      <c r="F3737" s="57"/>
      <c r="G3737" s="57"/>
      <c r="H3737" s="57"/>
      <c r="I3737" s="57"/>
      <c r="J3737" s="57"/>
      <c r="K3737" s="57"/>
      <c r="L3737" s="57"/>
    </row>
    <row r="3738" spans="2:12" ht="18.95" customHeight="1" x14ac:dyDescent="0.25">
      <c r="B3738" s="75"/>
      <c r="C3738" s="75"/>
      <c r="D3738" s="75"/>
      <c r="E3738" s="57"/>
      <c r="F3738" s="57"/>
      <c r="G3738" s="57"/>
      <c r="H3738" s="57"/>
      <c r="I3738" s="57"/>
      <c r="J3738" s="57"/>
      <c r="K3738" s="57"/>
      <c r="L3738" s="57"/>
    </row>
    <row r="3739" spans="2:12" ht="18.95" customHeight="1" x14ac:dyDescent="0.25">
      <c r="B3739" s="75"/>
      <c r="C3739" s="75"/>
      <c r="D3739" s="75"/>
      <c r="E3739" s="57"/>
      <c r="F3739" s="57"/>
      <c r="G3739" s="57"/>
      <c r="H3739" s="57"/>
      <c r="I3739" s="57"/>
      <c r="J3739" s="57"/>
      <c r="K3739" s="57"/>
      <c r="L3739" s="57"/>
    </row>
    <row r="3740" spans="2:12" ht="18.95" customHeight="1" x14ac:dyDescent="0.25">
      <c r="B3740" s="75"/>
      <c r="C3740" s="75"/>
      <c r="D3740" s="75"/>
      <c r="E3740" s="57"/>
      <c r="F3740" s="57"/>
      <c r="G3740" s="57"/>
      <c r="H3740" s="57"/>
      <c r="I3740" s="57"/>
      <c r="J3740" s="57"/>
      <c r="K3740" s="57"/>
      <c r="L3740" s="57"/>
    </row>
    <row r="3741" spans="2:12" ht="18.95" customHeight="1" x14ac:dyDescent="0.25">
      <c r="B3741" s="75"/>
      <c r="C3741" s="75"/>
      <c r="D3741" s="75"/>
      <c r="E3741" s="57"/>
      <c r="F3741" s="57"/>
      <c r="G3741" s="57"/>
      <c r="H3741" s="57"/>
      <c r="I3741" s="57"/>
      <c r="J3741" s="57"/>
      <c r="K3741" s="57"/>
      <c r="L3741" s="57"/>
    </row>
    <row r="3742" spans="2:12" ht="18.95" customHeight="1" x14ac:dyDescent="0.25">
      <c r="B3742" s="75"/>
      <c r="C3742" s="75"/>
      <c r="D3742" s="75"/>
      <c r="E3742" s="57"/>
      <c r="F3742" s="57"/>
      <c r="G3742" s="57"/>
      <c r="H3742" s="57"/>
      <c r="I3742" s="57"/>
      <c r="J3742" s="57"/>
      <c r="K3742" s="57"/>
      <c r="L3742" s="57"/>
    </row>
    <row r="3743" spans="2:12" ht="18.95" customHeight="1" x14ac:dyDescent="0.25">
      <c r="B3743" s="75"/>
      <c r="C3743" s="75"/>
      <c r="D3743" s="75"/>
      <c r="E3743" s="57"/>
      <c r="F3743" s="57"/>
      <c r="G3743" s="57"/>
      <c r="H3743" s="57"/>
      <c r="I3743" s="57"/>
      <c r="J3743" s="57"/>
      <c r="K3743" s="57"/>
      <c r="L3743" s="57"/>
    </row>
    <row r="3744" spans="2:12" ht="18.95" customHeight="1" x14ac:dyDescent="0.25">
      <c r="B3744" s="75"/>
      <c r="C3744" s="75"/>
      <c r="D3744" s="75"/>
      <c r="E3744" s="57"/>
      <c r="F3744" s="57"/>
      <c r="G3744" s="57"/>
      <c r="H3744" s="57"/>
      <c r="I3744" s="57"/>
      <c r="J3744" s="57"/>
      <c r="K3744" s="57"/>
      <c r="L3744" s="57"/>
    </row>
    <row r="3745" spans="2:12" ht="18.95" customHeight="1" x14ac:dyDescent="0.25">
      <c r="B3745" s="75"/>
      <c r="C3745" s="75"/>
      <c r="D3745" s="75"/>
      <c r="E3745" s="57"/>
      <c r="F3745" s="57"/>
      <c r="G3745" s="57"/>
      <c r="H3745" s="57"/>
      <c r="I3745" s="57"/>
      <c r="J3745" s="57"/>
      <c r="K3745" s="57"/>
      <c r="L3745" s="57"/>
    </row>
    <row r="3746" spans="2:12" ht="18.95" customHeight="1" x14ac:dyDescent="0.25">
      <c r="B3746" s="75"/>
      <c r="C3746" s="75"/>
      <c r="D3746" s="75"/>
      <c r="E3746" s="57"/>
      <c r="F3746" s="57"/>
      <c r="G3746" s="57"/>
      <c r="H3746" s="57"/>
      <c r="I3746" s="57"/>
      <c r="J3746" s="57"/>
      <c r="K3746" s="57"/>
      <c r="L3746" s="57"/>
    </row>
    <row r="3747" spans="2:12" ht="18.95" customHeight="1" x14ac:dyDescent="0.25">
      <c r="B3747" s="75"/>
      <c r="C3747" s="75"/>
      <c r="D3747" s="75"/>
      <c r="E3747" s="57"/>
      <c r="F3747" s="57"/>
      <c r="G3747" s="57"/>
      <c r="H3747" s="57"/>
      <c r="I3747" s="57"/>
      <c r="J3747" s="57"/>
      <c r="K3747" s="57"/>
      <c r="L3747" s="57"/>
    </row>
    <row r="3748" spans="2:12" ht="18.95" customHeight="1" x14ac:dyDescent="0.25">
      <c r="B3748" s="75"/>
      <c r="C3748" s="75"/>
      <c r="D3748" s="75"/>
      <c r="E3748" s="57"/>
      <c r="F3748" s="57"/>
      <c r="G3748" s="57"/>
      <c r="H3748" s="57"/>
      <c r="I3748" s="57"/>
      <c r="J3748" s="57"/>
      <c r="K3748" s="57"/>
      <c r="L3748" s="57"/>
    </row>
    <row r="3749" spans="2:12" ht="18.95" customHeight="1" x14ac:dyDescent="0.25">
      <c r="B3749" s="75"/>
      <c r="C3749" s="75"/>
      <c r="D3749" s="75"/>
      <c r="E3749" s="57"/>
      <c r="F3749" s="57"/>
      <c r="G3749" s="57"/>
      <c r="H3749" s="57"/>
      <c r="I3749" s="57"/>
      <c r="J3749" s="57"/>
      <c r="K3749" s="57"/>
      <c r="L3749" s="57"/>
    </row>
    <row r="3750" spans="2:12" ht="18.95" customHeight="1" x14ac:dyDescent="0.25">
      <c r="B3750" s="75"/>
      <c r="C3750" s="75"/>
      <c r="D3750" s="75"/>
      <c r="E3750" s="57"/>
      <c r="F3750" s="57"/>
      <c r="G3750" s="57"/>
      <c r="H3750" s="57"/>
      <c r="I3750" s="57"/>
      <c r="J3750" s="57"/>
      <c r="K3750" s="57"/>
      <c r="L3750" s="57"/>
    </row>
    <row r="3751" spans="2:12" ht="18.95" customHeight="1" x14ac:dyDescent="0.25">
      <c r="B3751" s="75"/>
      <c r="C3751" s="75"/>
      <c r="D3751" s="75"/>
      <c r="E3751" s="57"/>
      <c r="F3751" s="57"/>
      <c r="G3751" s="57"/>
      <c r="H3751" s="57"/>
      <c r="I3751" s="57"/>
      <c r="J3751" s="57"/>
      <c r="K3751" s="57"/>
      <c r="L3751" s="57"/>
    </row>
    <row r="3752" spans="2:12" ht="18.95" customHeight="1" x14ac:dyDescent="0.25">
      <c r="B3752" s="75"/>
      <c r="C3752" s="75"/>
      <c r="D3752" s="75"/>
      <c r="E3752" s="57"/>
      <c r="F3752" s="57"/>
      <c r="G3752" s="57"/>
      <c r="H3752" s="57"/>
      <c r="I3752" s="57"/>
      <c r="J3752" s="57"/>
      <c r="K3752" s="57"/>
      <c r="L3752" s="57"/>
    </row>
    <row r="3753" spans="2:12" ht="18.95" customHeight="1" x14ac:dyDescent="0.25">
      <c r="B3753" s="75"/>
      <c r="C3753" s="75"/>
      <c r="D3753" s="75"/>
      <c r="E3753" s="57"/>
      <c r="F3753" s="57"/>
      <c r="G3753" s="57"/>
      <c r="H3753" s="57"/>
      <c r="I3753" s="57"/>
      <c r="J3753" s="57"/>
      <c r="K3753" s="57"/>
      <c r="L3753" s="57"/>
    </row>
    <row r="3754" spans="2:12" ht="18.95" customHeight="1" x14ac:dyDescent="0.25">
      <c r="B3754" s="75"/>
      <c r="C3754" s="75"/>
      <c r="D3754" s="75"/>
      <c r="E3754" s="57"/>
      <c r="F3754" s="57"/>
      <c r="G3754" s="57"/>
      <c r="H3754" s="57"/>
      <c r="I3754" s="57"/>
      <c r="J3754" s="57"/>
      <c r="K3754" s="57"/>
      <c r="L3754" s="57"/>
    </row>
    <row r="3755" spans="2:12" ht="18.95" customHeight="1" x14ac:dyDescent="0.25">
      <c r="B3755" s="75"/>
      <c r="C3755" s="75"/>
      <c r="D3755" s="75"/>
      <c r="E3755" s="57"/>
      <c r="F3755" s="57"/>
      <c r="G3755" s="57"/>
      <c r="H3755" s="57"/>
      <c r="I3755" s="57"/>
      <c r="J3755" s="57"/>
      <c r="K3755" s="57"/>
      <c r="L3755" s="57"/>
    </row>
    <row r="3756" spans="2:12" ht="18.95" customHeight="1" x14ac:dyDescent="0.25">
      <c r="B3756" s="75"/>
      <c r="C3756" s="75"/>
      <c r="D3756" s="75"/>
      <c r="E3756" s="57"/>
      <c r="F3756" s="57"/>
      <c r="G3756" s="57"/>
      <c r="H3756" s="57"/>
      <c r="I3756" s="57"/>
      <c r="J3756" s="57"/>
      <c r="K3756" s="57"/>
      <c r="L3756" s="57"/>
    </row>
    <row r="3757" spans="2:12" ht="18.95" customHeight="1" x14ac:dyDescent="0.25">
      <c r="B3757" s="75"/>
      <c r="C3757" s="75"/>
      <c r="D3757" s="75"/>
      <c r="E3757" s="57"/>
      <c r="F3757" s="57"/>
      <c r="G3757" s="57"/>
      <c r="H3757" s="57"/>
      <c r="I3757" s="57"/>
      <c r="J3757" s="57"/>
      <c r="K3757" s="57"/>
      <c r="L3757" s="57"/>
    </row>
    <row r="3758" spans="2:12" ht="18.95" customHeight="1" x14ac:dyDescent="0.25">
      <c r="B3758" s="75"/>
      <c r="C3758" s="75"/>
      <c r="D3758" s="75"/>
      <c r="E3758" s="57"/>
      <c r="F3758" s="57"/>
      <c r="G3758" s="57"/>
      <c r="H3758" s="57"/>
      <c r="I3758" s="57"/>
      <c r="J3758" s="57"/>
      <c r="K3758" s="57"/>
      <c r="L3758" s="57"/>
    </row>
    <row r="3759" spans="2:12" ht="18.95" customHeight="1" x14ac:dyDescent="0.25">
      <c r="B3759" s="75"/>
      <c r="C3759" s="75"/>
      <c r="D3759" s="75"/>
      <c r="E3759" s="57"/>
      <c r="F3759" s="57"/>
      <c r="G3759" s="57"/>
      <c r="H3759" s="57"/>
      <c r="I3759" s="57"/>
      <c r="J3759" s="57"/>
      <c r="K3759" s="57"/>
      <c r="L3759" s="57"/>
    </row>
    <row r="3760" spans="2:12" ht="18.95" customHeight="1" x14ac:dyDescent="0.25">
      <c r="B3760" s="75"/>
      <c r="C3760" s="75"/>
      <c r="D3760" s="75"/>
      <c r="E3760" s="57"/>
      <c r="F3760" s="57"/>
      <c r="G3760" s="57"/>
      <c r="H3760" s="57"/>
      <c r="I3760" s="57"/>
      <c r="J3760" s="57"/>
      <c r="K3760" s="57"/>
      <c r="L3760" s="57"/>
    </row>
    <row r="3761" spans="2:12" ht="18.95" customHeight="1" x14ac:dyDescent="0.25">
      <c r="B3761" s="75"/>
      <c r="C3761" s="75"/>
      <c r="D3761" s="75"/>
      <c r="E3761" s="57"/>
      <c r="F3761" s="57"/>
      <c r="G3761" s="57"/>
      <c r="H3761" s="57"/>
      <c r="I3761" s="57"/>
      <c r="J3761" s="57"/>
      <c r="K3761" s="57"/>
      <c r="L3761" s="57"/>
    </row>
    <row r="3762" spans="2:12" ht="18.95" customHeight="1" x14ac:dyDescent="0.25">
      <c r="B3762" s="75"/>
      <c r="C3762" s="75"/>
      <c r="D3762" s="75"/>
      <c r="E3762" s="57"/>
      <c r="F3762" s="57"/>
      <c r="G3762" s="57"/>
      <c r="H3762" s="57"/>
      <c r="I3762" s="57"/>
      <c r="J3762" s="57"/>
      <c r="K3762" s="57"/>
      <c r="L3762" s="57"/>
    </row>
    <row r="3763" spans="2:12" ht="18.95" customHeight="1" x14ac:dyDescent="0.25">
      <c r="B3763" s="75"/>
      <c r="C3763" s="75"/>
      <c r="D3763" s="75"/>
      <c r="E3763" s="57"/>
      <c r="F3763" s="57"/>
      <c r="G3763" s="57"/>
      <c r="H3763" s="57"/>
      <c r="I3763" s="57"/>
      <c r="J3763" s="57"/>
      <c r="K3763" s="57"/>
      <c r="L3763" s="57"/>
    </row>
    <row r="3764" spans="2:12" ht="18.95" customHeight="1" x14ac:dyDescent="0.25">
      <c r="B3764" s="75"/>
      <c r="C3764" s="75"/>
      <c r="D3764" s="75"/>
      <c r="E3764" s="57"/>
      <c r="F3764" s="57"/>
      <c r="G3764" s="57"/>
      <c r="H3764" s="57"/>
      <c r="I3764" s="57"/>
      <c r="J3764" s="57"/>
      <c r="K3764" s="57"/>
      <c r="L3764" s="57"/>
    </row>
    <row r="3765" spans="2:12" ht="18.95" customHeight="1" x14ac:dyDescent="0.25">
      <c r="B3765" s="75"/>
      <c r="C3765" s="75"/>
      <c r="D3765" s="75"/>
      <c r="E3765" s="57"/>
      <c r="F3765" s="57"/>
      <c r="G3765" s="57"/>
      <c r="H3765" s="57"/>
      <c r="I3765" s="57"/>
      <c r="J3765" s="57"/>
      <c r="K3765" s="57"/>
      <c r="L3765" s="57"/>
    </row>
    <row r="3766" spans="2:12" ht="18.95" customHeight="1" x14ac:dyDescent="0.25">
      <c r="B3766" s="75"/>
      <c r="C3766" s="75"/>
      <c r="D3766" s="75"/>
      <c r="E3766" s="57"/>
      <c r="F3766" s="57"/>
      <c r="G3766" s="57"/>
      <c r="H3766" s="57"/>
      <c r="I3766" s="57"/>
      <c r="J3766" s="57"/>
      <c r="K3766" s="57"/>
      <c r="L3766" s="57"/>
    </row>
    <row r="3767" spans="2:12" ht="18.95" customHeight="1" x14ac:dyDescent="0.25">
      <c r="B3767" s="75"/>
      <c r="C3767" s="75"/>
      <c r="D3767" s="75"/>
      <c r="E3767" s="57"/>
      <c r="F3767" s="57"/>
      <c r="G3767" s="57"/>
      <c r="H3767" s="57"/>
      <c r="I3767" s="57"/>
      <c r="J3767" s="57"/>
      <c r="K3767" s="57"/>
      <c r="L3767" s="57"/>
    </row>
    <row r="3768" spans="2:12" ht="18.95" customHeight="1" x14ac:dyDescent="0.25">
      <c r="B3768" s="75"/>
      <c r="C3768" s="75"/>
      <c r="D3768" s="75"/>
      <c r="E3768" s="57"/>
      <c r="F3768" s="57"/>
      <c r="G3768" s="57"/>
      <c r="H3768" s="57"/>
      <c r="I3768" s="57"/>
      <c r="J3768" s="57"/>
      <c r="K3768" s="57"/>
      <c r="L3768" s="57"/>
    </row>
    <row r="3769" spans="2:12" ht="18.95" customHeight="1" x14ac:dyDescent="0.25">
      <c r="B3769" s="75"/>
      <c r="C3769" s="75"/>
      <c r="D3769" s="75"/>
      <c r="E3769" s="57"/>
      <c r="F3769" s="57"/>
      <c r="G3769" s="57"/>
      <c r="H3769" s="57"/>
      <c r="I3769" s="57"/>
      <c r="J3769" s="57"/>
      <c r="K3769" s="57"/>
      <c r="L3769" s="57"/>
    </row>
    <row r="3770" spans="2:12" ht="18.95" customHeight="1" x14ac:dyDescent="0.25">
      <c r="B3770" s="75"/>
      <c r="C3770" s="75"/>
      <c r="D3770" s="75"/>
      <c r="E3770" s="57"/>
      <c r="F3770" s="57"/>
      <c r="G3770" s="57"/>
      <c r="H3770" s="57"/>
      <c r="I3770" s="57"/>
      <c r="J3770" s="57"/>
      <c r="K3770" s="57"/>
      <c r="L3770" s="57"/>
    </row>
    <row r="3771" spans="2:12" ht="18.95" customHeight="1" x14ac:dyDescent="0.25">
      <c r="B3771" s="75"/>
      <c r="C3771" s="75"/>
      <c r="D3771" s="75"/>
      <c r="E3771" s="57"/>
      <c r="F3771" s="57"/>
      <c r="G3771" s="57"/>
      <c r="H3771" s="57"/>
      <c r="I3771" s="57"/>
      <c r="J3771" s="57"/>
      <c r="K3771" s="57"/>
      <c r="L3771" s="57"/>
    </row>
    <row r="3772" spans="2:12" ht="18.95" customHeight="1" x14ac:dyDescent="0.25">
      <c r="B3772" s="75"/>
      <c r="C3772" s="75"/>
      <c r="D3772" s="75"/>
      <c r="E3772" s="57"/>
      <c r="F3772" s="57"/>
      <c r="G3772" s="57"/>
      <c r="H3772" s="57"/>
      <c r="I3772" s="57"/>
      <c r="J3772" s="57"/>
      <c r="K3772" s="57"/>
      <c r="L3772" s="57"/>
    </row>
    <row r="3773" spans="2:12" ht="18.95" customHeight="1" x14ac:dyDescent="0.25">
      <c r="B3773" s="75"/>
      <c r="C3773" s="75"/>
      <c r="D3773" s="75"/>
      <c r="E3773" s="57"/>
      <c r="F3773" s="57"/>
      <c r="G3773" s="57"/>
      <c r="H3773" s="57"/>
      <c r="I3773" s="57"/>
      <c r="J3773" s="57"/>
      <c r="K3773" s="57"/>
      <c r="L3773" s="57"/>
    </row>
    <row r="3774" spans="2:12" ht="18.95" customHeight="1" x14ac:dyDescent="0.25">
      <c r="B3774" s="75"/>
      <c r="C3774" s="75"/>
      <c r="D3774" s="75"/>
      <c r="E3774" s="57"/>
      <c r="F3774" s="57"/>
      <c r="G3774" s="57"/>
      <c r="H3774" s="57"/>
      <c r="I3774" s="57"/>
      <c r="J3774" s="57"/>
      <c r="K3774" s="57"/>
      <c r="L3774" s="57"/>
    </row>
    <row r="3775" spans="2:12" ht="18.95" customHeight="1" x14ac:dyDescent="0.25">
      <c r="B3775" s="75"/>
      <c r="C3775" s="75"/>
      <c r="D3775" s="75"/>
      <c r="E3775" s="57"/>
      <c r="F3775" s="57"/>
      <c r="G3775" s="57"/>
      <c r="H3775" s="57"/>
      <c r="I3775" s="57"/>
      <c r="J3775" s="57"/>
      <c r="K3775" s="57"/>
      <c r="L3775" s="57"/>
    </row>
    <row r="3776" spans="2:12" ht="18.95" customHeight="1" x14ac:dyDescent="0.25">
      <c r="B3776" s="75"/>
      <c r="C3776" s="75"/>
      <c r="D3776" s="75"/>
      <c r="E3776" s="57"/>
      <c r="F3776" s="57"/>
      <c r="G3776" s="57"/>
      <c r="H3776" s="57"/>
      <c r="I3776" s="57"/>
      <c r="J3776" s="57"/>
      <c r="K3776" s="57"/>
      <c r="L3776" s="57"/>
    </row>
    <row r="3777" spans="2:12" ht="18.95" customHeight="1" x14ac:dyDescent="0.25">
      <c r="B3777" s="75"/>
      <c r="C3777" s="75"/>
      <c r="D3777" s="75"/>
      <c r="E3777" s="57"/>
      <c r="F3777" s="57"/>
      <c r="G3777" s="57"/>
      <c r="H3777" s="57"/>
      <c r="I3777" s="57"/>
      <c r="J3777" s="57"/>
      <c r="K3777" s="57"/>
      <c r="L3777" s="57"/>
    </row>
    <row r="3778" spans="2:12" ht="18.95" customHeight="1" x14ac:dyDescent="0.25">
      <c r="B3778" s="75"/>
      <c r="C3778" s="75"/>
      <c r="D3778" s="75"/>
      <c r="E3778" s="57"/>
      <c r="F3778" s="57"/>
      <c r="G3778" s="57"/>
      <c r="H3778" s="57"/>
      <c r="I3778" s="57"/>
      <c r="J3778" s="57"/>
      <c r="K3778" s="57"/>
      <c r="L3778" s="57"/>
    </row>
    <row r="3779" spans="2:12" ht="18.95" customHeight="1" x14ac:dyDescent="0.25">
      <c r="B3779" s="75"/>
      <c r="C3779" s="75"/>
      <c r="D3779" s="75"/>
      <c r="E3779" s="57"/>
      <c r="F3779" s="57"/>
      <c r="G3779" s="57"/>
      <c r="H3779" s="57"/>
      <c r="I3779" s="57"/>
      <c r="J3779" s="57"/>
      <c r="K3779" s="57"/>
      <c r="L3779" s="57"/>
    </row>
    <row r="3780" spans="2:12" ht="18.95" customHeight="1" x14ac:dyDescent="0.25">
      <c r="B3780" s="75"/>
      <c r="C3780" s="75"/>
      <c r="D3780" s="75"/>
      <c r="E3780" s="57"/>
      <c r="F3780" s="57"/>
      <c r="G3780" s="57"/>
      <c r="H3780" s="57"/>
      <c r="I3780" s="57"/>
      <c r="J3780" s="57"/>
      <c r="K3780" s="57"/>
      <c r="L3780" s="57"/>
    </row>
    <row r="3781" spans="2:12" ht="18.95" customHeight="1" x14ac:dyDescent="0.25">
      <c r="B3781" s="75"/>
      <c r="C3781" s="75"/>
      <c r="D3781" s="75"/>
      <c r="E3781" s="57"/>
      <c r="F3781" s="57"/>
      <c r="G3781" s="57"/>
      <c r="H3781" s="57"/>
      <c r="I3781" s="57"/>
      <c r="J3781" s="57"/>
      <c r="K3781" s="57"/>
      <c r="L3781" s="57"/>
    </row>
    <row r="3782" spans="2:12" ht="18.95" customHeight="1" x14ac:dyDescent="0.25">
      <c r="B3782" s="75"/>
      <c r="C3782" s="75"/>
      <c r="D3782" s="75"/>
      <c r="E3782" s="57"/>
      <c r="F3782" s="57"/>
      <c r="G3782" s="57"/>
      <c r="H3782" s="57"/>
      <c r="I3782" s="57"/>
      <c r="J3782" s="57"/>
      <c r="K3782" s="57"/>
      <c r="L3782" s="57"/>
    </row>
    <row r="3783" spans="2:12" ht="18.95" customHeight="1" x14ac:dyDescent="0.25">
      <c r="B3783" s="75"/>
      <c r="C3783" s="75"/>
      <c r="D3783" s="75"/>
      <c r="E3783" s="57"/>
      <c r="F3783" s="57"/>
      <c r="G3783" s="57"/>
      <c r="H3783" s="57"/>
      <c r="I3783" s="57"/>
      <c r="J3783" s="57"/>
      <c r="K3783" s="57"/>
      <c r="L3783" s="57"/>
    </row>
    <row r="3784" spans="2:12" ht="18.95" customHeight="1" x14ac:dyDescent="0.25">
      <c r="B3784" s="75"/>
      <c r="C3784" s="75"/>
      <c r="D3784" s="75"/>
      <c r="E3784" s="57"/>
      <c r="F3784" s="57"/>
      <c r="G3784" s="57"/>
      <c r="H3784" s="57"/>
      <c r="I3784" s="57"/>
      <c r="J3784" s="57"/>
      <c r="K3784" s="57"/>
      <c r="L3784" s="57"/>
    </row>
    <row r="3785" spans="2:12" ht="18.95" customHeight="1" x14ac:dyDescent="0.25">
      <c r="B3785" s="75"/>
      <c r="C3785" s="75"/>
      <c r="D3785" s="75"/>
      <c r="E3785" s="57"/>
      <c r="F3785" s="57"/>
      <c r="G3785" s="57"/>
      <c r="H3785" s="57"/>
      <c r="I3785" s="57"/>
      <c r="J3785" s="57"/>
      <c r="K3785" s="57"/>
      <c r="L3785" s="57"/>
    </row>
    <row r="3786" spans="2:12" ht="18.95" customHeight="1" x14ac:dyDescent="0.25">
      <c r="B3786" s="75"/>
      <c r="C3786" s="75"/>
      <c r="D3786" s="75"/>
      <c r="E3786" s="57"/>
      <c r="F3786" s="57"/>
      <c r="G3786" s="57"/>
      <c r="H3786" s="57"/>
      <c r="I3786" s="57"/>
      <c r="J3786" s="57"/>
      <c r="K3786" s="57"/>
      <c r="L3786" s="57"/>
    </row>
    <row r="3787" spans="2:12" ht="18.95" customHeight="1" x14ac:dyDescent="0.25">
      <c r="B3787" s="75"/>
      <c r="C3787" s="75"/>
      <c r="D3787" s="75"/>
      <c r="E3787" s="57"/>
      <c r="F3787" s="57"/>
      <c r="G3787" s="57"/>
      <c r="H3787" s="57"/>
      <c r="I3787" s="57"/>
      <c r="J3787" s="57"/>
      <c r="K3787" s="57"/>
      <c r="L3787" s="57"/>
    </row>
    <row r="3788" spans="2:12" ht="18.95" customHeight="1" x14ac:dyDescent="0.25">
      <c r="B3788" s="75"/>
      <c r="C3788" s="75"/>
      <c r="D3788" s="75"/>
      <c r="E3788" s="57"/>
      <c r="F3788" s="57"/>
      <c r="G3788" s="57"/>
      <c r="H3788" s="57"/>
      <c r="I3788" s="57"/>
      <c r="J3788" s="57"/>
      <c r="K3788" s="57"/>
      <c r="L3788" s="57"/>
    </row>
    <row r="3789" spans="2:12" ht="18.95" customHeight="1" x14ac:dyDescent="0.25">
      <c r="B3789" s="75"/>
      <c r="C3789" s="75"/>
      <c r="D3789" s="75"/>
      <c r="E3789" s="57"/>
      <c r="F3789" s="57"/>
      <c r="G3789" s="57"/>
      <c r="H3789" s="57"/>
      <c r="I3789" s="57"/>
      <c r="J3789" s="57"/>
      <c r="K3789" s="57"/>
      <c r="L3789" s="57"/>
    </row>
    <row r="3790" spans="2:12" ht="18.95" customHeight="1" x14ac:dyDescent="0.25">
      <c r="B3790" s="75"/>
      <c r="C3790" s="75"/>
      <c r="D3790" s="75"/>
      <c r="E3790" s="57"/>
      <c r="F3790" s="57"/>
      <c r="G3790" s="57"/>
      <c r="H3790" s="57"/>
      <c r="I3790" s="57"/>
      <c r="J3790" s="57"/>
      <c r="K3790" s="57"/>
      <c r="L3790" s="57"/>
    </row>
    <row r="3791" spans="2:12" ht="18.95" customHeight="1" x14ac:dyDescent="0.25">
      <c r="B3791" s="75"/>
      <c r="C3791" s="75"/>
      <c r="D3791" s="75"/>
      <c r="E3791" s="57"/>
      <c r="F3791" s="57"/>
      <c r="G3791" s="57"/>
      <c r="H3791" s="57"/>
      <c r="I3791" s="57"/>
      <c r="J3791" s="57"/>
      <c r="K3791" s="57"/>
      <c r="L3791" s="57"/>
    </row>
    <row r="3792" spans="2:12" ht="18.95" customHeight="1" x14ac:dyDescent="0.25">
      <c r="B3792" s="75"/>
      <c r="C3792" s="75"/>
      <c r="D3792" s="75"/>
      <c r="E3792" s="57"/>
      <c r="F3792" s="57"/>
      <c r="G3792" s="57"/>
      <c r="H3792" s="57"/>
      <c r="I3792" s="57"/>
      <c r="J3792" s="57"/>
      <c r="K3792" s="57"/>
      <c r="L3792" s="57"/>
    </row>
    <row r="3793" spans="2:12" ht="18.95" customHeight="1" x14ac:dyDescent="0.25">
      <c r="B3793" s="75"/>
      <c r="C3793" s="75"/>
      <c r="D3793" s="75"/>
      <c r="E3793" s="57"/>
      <c r="F3793" s="57"/>
      <c r="G3793" s="57"/>
      <c r="H3793" s="57"/>
      <c r="I3793" s="57"/>
      <c r="J3793" s="57"/>
      <c r="K3793" s="57"/>
      <c r="L3793" s="57"/>
    </row>
    <row r="3794" spans="2:12" ht="18.95" customHeight="1" x14ac:dyDescent="0.25">
      <c r="B3794" s="75"/>
      <c r="C3794" s="75"/>
      <c r="D3794" s="75"/>
      <c r="E3794" s="57"/>
      <c r="F3794" s="57"/>
      <c r="G3794" s="57"/>
      <c r="H3794" s="57"/>
      <c r="I3794" s="57"/>
      <c r="J3794" s="57"/>
      <c r="K3794" s="57"/>
      <c r="L3794" s="57"/>
    </row>
    <row r="3795" spans="2:12" ht="18.95" customHeight="1" x14ac:dyDescent="0.25">
      <c r="B3795" s="75"/>
      <c r="C3795" s="75"/>
      <c r="D3795" s="75"/>
      <c r="E3795" s="57"/>
      <c r="F3795" s="57"/>
      <c r="G3795" s="57"/>
      <c r="H3795" s="57"/>
      <c r="I3795" s="57"/>
      <c r="J3795" s="57"/>
      <c r="K3795" s="57"/>
      <c r="L3795" s="57"/>
    </row>
    <row r="3796" spans="2:12" ht="18.95" customHeight="1" x14ac:dyDescent="0.25">
      <c r="B3796" s="75"/>
      <c r="C3796" s="75"/>
      <c r="D3796" s="75"/>
      <c r="E3796" s="57"/>
      <c r="F3796" s="57"/>
      <c r="G3796" s="57"/>
      <c r="H3796" s="57"/>
      <c r="I3796" s="57"/>
      <c r="J3796" s="57"/>
      <c r="K3796" s="57"/>
      <c r="L3796" s="57"/>
    </row>
    <row r="3797" spans="2:12" ht="18.95" customHeight="1" x14ac:dyDescent="0.25">
      <c r="B3797" s="75"/>
      <c r="C3797" s="75"/>
      <c r="D3797" s="75"/>
      <c r="E3797" s="57"/>
      <c r="F3797" s="57"/>
      <c r="G3797" s="57"/>
      <c r="H3797" s="57"/>
      <c r="I3797" s="57"/>
      <c r="J3797" s="57"/>
      <c r="K3797" s="57"/>
      <c r="L3797" s="57"/>
    </row>
    <row r="3798" spans="2:12" ht="18.95" customHeight="1" x14ac:dyDescent="0.25">
      <c r="B3798" s="75"/>
      <c r="C3798" s="75"/>
      <c r="D3798" s="75"/>
      <c r="E3798" s="57"/>
      <c r="F3798" s="57"/>
      <c r="G3798" s="57"/>
      <c r="H3798" s="57"/>
      <c r="I3798" s="57"/>
      <c r="J3798" s="57"/>
      <c r="K3798" s="57"/>
      <c r="L3798" s="57"/>
    </row>
    <row r="3799" spans="2:12" ht="18.95" customHeight="1" x14ac:dyDescent="0.25">
      <c r="B3799" s="75"/>
      <c r="C3799" s="75"/>
      <c r="D3799" s="75"/>
      <c r="E3799" s="57"/>
      <c r="F3799" s="57"/>
      <c r="G3799" s="57"/>
      <c r="H3799" s="57"/>
      <c r="I3799" s="57"/>
      <c r="J3799" s="57"/>
      <c r="K3799" s="57"/>
      <c r="L3799" s="57"/>
    </row>
    <row r="3800" spans="2:12" ht="18.95" customHeight="1" x14ac:dyDescent="0.25">
      <c r="B3800" s="75"/>
      <c r="C3800" s="75"/>
      <c r="D3800" s="75"/>
      <c r="E3800" s="57"/>
      <c r="F3800" s="57"/>
      <c r="G3800" s="57"/>
      <c r="H3800" s="57"/>
      <c r="I3800" s="57"/>
      <c r="J3800" s="57"/>
      <c r="K3800" s="57"/>
      <c r="L3800" s="57"/>
    </row>
    <row r="3801" spans="2:12" ht="18.95" customHeight="1" x14ac:dyDescent="0.25">
      <c r="B3801" s="75"/>
      <c r="C3801" s="75"/>
      <c r="D3801" s="75"/>
      <c r="E3801" s="57"/>
      <c r="F3801" s="57"/>
      <c r="G3801" s="57"/>
      <c r="H3801" s="57"/>
      <c r="I3801" s="57"/>
      <c r="J3801" s="57"/>
      <c r="K3801" s="57"/>
      <c r="L3801" s="57"/>
    </row>
    <row r="3802" spans="2:12" ht="18.95" customHeight="1" x14ac:dyDescent="0.25">
      <c r="B3802" s="75"/>
      <c r="C3802" s="75"/>
      <c r="D3802" s="75"/>
      <c r="E3802" s="57"/>
      <c r="F3802" s="57"/>
      <c r="G3802" s="57"/>
      <c r="H3802" s="57"/>
      <c r="I3802" s="57"/>
      <c r="J3802" s="57"/>
      <c r="K3802" s="57"/>
      <c r="L3802" s="57"/>
    </row>
    <row r="3803" spans="2:12" ht="18.95" customHeight="1" x14ac:dyDescent="0.25">
      <c r="B3803" s="75"/>
      <c r="C3803" s="75"/>
      <c r="D3803" s="75"/>
      <c r="E3803" s="57"/>
      <c r="F3803" s="57"/>
      <c r="G3803" s="57"/>
      <c r="H3803" s="57"/>
      <c r="I3803" s="57"/>
      <c r="J3803" s="57"/>
      <c r="K3803" s="57"/>
      <c r="L3803" s="57"/>
    </row>
    <row r="3804" spans="2:12" ht="18.95" customHeight="1" x14ac:dyDescent="0.25">
      <c r="B3804" s="75"/>
      <c r="C3804" s="75"/>
      <c r="D3804" s="75"/>
      <c r="E3804" s="57"/>
      <c r="F3804" s="57"/>
      <c r="G3804" s="57"/>
      <c r="H3804" s="57"/>
      <c r="I3804" s="57"/>
      <c r="J3804" s="57"/>
      <c r="K3804" s="57"/>
      <c r="L3804" s="57"/>
    </row>
    <row r="3805" spans="2:12" ht="18.95" customHeight="1" x14ac:dyDescent="0.25">
      <c r="B3805" s="75"/>
      <c r="C3805" s="75"/>
      <c r="D3805" s="75"/>
      <c r="E3805" s="57"/>
      <c r="F3805" s="57"/>
      <c r="G3805" s="57"/>
      <c r="H3805" s="57"/>
      <c r="I3805" s="57"/>
      <c r="J3805" s="57"/>
      <c r="K3805" s="57"/>
      <c r="L3805" s="57"/>
    </row>
    <row r="3806" spans="2:12" ht="18.95" customHeight="1" x14ac:dyDescent="0.25">
      <c r="B3806" s="75"/>
      <c r="C3806" s="75"/>
      <c r="D3806" s="75"/>
      <c r="E3806" s="57"/>
      <c r="F3806" s="57"/>
      <c r="G3806" s="57"/>
      <c r="H3806" s="57"/>
      <c r="I3806" s="57"/>
      <c r="J3806" s="57"/>
      <c r="K3806" s="57"/>
      <c r="L3806" s="57"/>
    </row>
    <row r="3807" spans="2:12" ht="18.95" customHeight="1" x14ac:dyDescent="0.25">
      <c r="B3807" s="75"/>
      <c r="C3807" s="75"/>
      <c r="D3807" s="75"/>
      <c r="E3807" s="57"/>
      <c r="F3807" s="57"/>
      <c r="G3807" s="57"/>
      <c r="H3807" s="57"/>
      <c r="I3807" s="57"/>
      <c r="J3807" s="57"/>
      <c r="K3807" s="57"/>
      <c r="L3807" s="57"/>
    </row>
    <row r="3808" spans="2:12" ht="18.95" customHeight="1" x14ac:dyDescent="0.25">
      <c r="B3808" s="75"/>
      <c r="C3808" s="75"/>
      <c r="D3808" s="75"/>
      <c r="E3808" s="57"/>
      <c r="F3808" s="57"/>
      <c r="G3808" s="57"/>
      <c r="H3808" s="57"/>
      <c r="I3808" s="57"/>
      <c r="J3808" s="57"/>
      <c r="K3808" s="57"/>
      <c r="L3808" s="57"/>
    </row>
    <row r="3809" spans="2:12" ht="18.95" customHeight="1" x14ac:dyDescent="0.25">
      <c r="B3809" s="75"/>
      <c r="C3809" s="75"/>
      <c r="D3809" s="75"/>
      <c r="E3809" s="57"/>
      <c r="F3809" s="57"/>
      <c r="G3809" s="57"/>
      <c r="H3809" s="57"/>
      <c r="I3809" s="57"/>
      <c r="J3809" s="57"/>
      <c r="K3809" s="57"/>
      <c r="L3809" s="57"/>
    </row>
    <row r="3810" spans="2:12" ht="18.95" customHeight="1" x14ac:dyDescent="0.25">
      <c r="B3810" s="75"/>
      <c r="C3810" s="75"/>
      <c r="D3810" s="75"/>
      <c r="E3810" s="57"/>
      <c r="F3810" s="57"/>
      <c r="G3810" s="57"/>
      <c r="H3810" s="57"/>
      <c r="I3810" s="57"/>
      <c r="J3810" s="57"/>
      <c r="K3810" s="57"/>
      <c r="L3810" s="57"/>
    </row>
    <row r="3811" spans="2:12" ht="18.95" customHeight="1" x14ac:dyDescent="0.25">
      <c r="B3811" s="75"/>
      <c r="C3811" s="75"/>
      <c r="D3811" s="75"/>
      <c r="E3811" s="57"/>
      <c r="F3811" s="57"/>
      <c r="G3811" s="57"/>
      <c r="H3811" s="57"/>
      <c r="I3811" s="57"/>
      <c r="J3811" s="57"/>
      <c r="K3811" s="57"/>
      <c r="L3811" s="57"/>
    </row>
    <row r="3812" spans="2:12" ht="18.95" customHeight="1" x14ac:dyDescent="0.25">
      <c r="B3812" s="75"/>
      <c r="C3812" s="75"/>
      <c r="D3812" s="75"/>
      <c r="E3812" s="57"/>
      <c r="F3812" s="57"/>
      <c r="G3812" s="57"/>
      <c r="H3812" s="57"/>
      <c r="I3812" s="57"/>
      <c r="J3812" s="57"/>
      <c r="K3812" s="57"/>
      <c r="L3812" s="57"/>
    </row>
    <row r="3813" spans="2:12" ht="18.95" customHeight="1" x14ac:dyDescent="0.25">
      <c r="B3813" s="75"/>
      <c r="C3813" s="75"/>
      <c r="D3813" s="75"/>
      <c r="E3813" s="57"/>
      <c r="F3813" s="57"/>
      <c r="G3813" s="57"/>
      <c r="H3813" s="57"/>
      <c r="I3813" s="57"/>
      <c r="J3813" s="57"/>
      <c r="K3813" s="57"/>
      <c r="L3813" s="57"/>
    </row>
    <row r="3814" spans="2:12" ht="18.95" customHeight="1" x14ac:dyDescent="0.25">
      <c r="B3814" s="75"/>
      <c r="C3814" s="75"/>
      <c r="D3814" s="75"/>
      <c r="E3814" s="57"/>
      <c r="F3814" s="57"/>
      <c r="G3814" s="57"/>
      <c r="H3814" s="57"/>
      <c r="I3814" s="57"/>
      <c r="J3814" s="57"/>
      <c r="K3814" s="57"/>
      <c r="L3814" s="57"/>
    </row>
    <row r="3815" spans="2:12" ht="18.95" customHeight="1" x14ac:dyDescent="0.25">
      <c r="B3815" s="75"/>
      <c r="C3815" s="75"/>
      <c r="D3815" s="75"/>
      <c r="E3815" s="57"/>
      <c r="F3815" s="57"/>
      <c r="G3815" s="57"/>
      <c r="H3815" s="57"/>
      <c r="I3815" s="57"/>
      <c r="J3815" s="57"/>
      <c r="K3815" s="57"/>
      <c r="L3815" s="57"/>
    </row>
    <row r="3816" spans="2:12" ht="18.95" customHeight="1" x14ac:dyDescent="0.25">
      <c r="B3816" s="75"/>
      <c r="C3816" s="75"/>
      <c r="D3816" s="75"/>
      <c r="E3816" s="57"/>
      <c r="F3816" s="57"/>
      <c r="G3816" s="57"/>
      <c r="H3816" s="57"/>
      <c r="I3816" s="57"/>
      <c r="J3816" s="57"/>
      <c r="K3816" s="57"/>
      <c r="L3816" s="57"/>
    </row>
    <row r="3817" spans="2:12" ht="18.95" customHeight="1" x14ac:dyDescent="0.25">
      <c r="B3817" s="75"/>
      <c r="C3817" s="75"/>
      <c r="D3817" s="75"/>
      <c r="E3817" s="57"/>
      <c r="F3817" s="57"/>
      <c r="G3817" s="57"/>
      <c r="H3817" s="57"/>
      <c r="I3817" s="57"/>
      <c r="J3817" s="57"/>
      <c r="K3817" s="57"/>
      <c r="L3817" s="57"/>
    </row>
    <row r="3818" spans="2:12" ht="18.95" customHeight="1" x14ac:dyDescent="0.25">
      <c r="B3818" s="75"/>
      <c r="C3818" s="75"/>
      <c r="D3818" s="75"/>
      <c r="E3818" s="57"/>
      <c r="F3818" s="57"/>
      <c r="G3818" s="57"/>
      <c r="H3818" s="57"/>
      <c r="I3818" s="57"/>
      <c r="J3818" s="57"/>
      <c r="K3818" s="57"/>
      <c r="L3818" s="57"/>
    </row>
    <row r="3819" spans="2:12" ht="18.95" customHeight="1" x14ac:dyDescent="0.25">
      <c r="B3819" s="75"/>
      <c r="C3819" s="75"/>
      <c r="D3819" s="75"/>
      <c r="E3819" s="57"/>
      <c r="F3819" s="57"/>
      <c r="G3819" s="57"/>
      <c r="H3819" s="57"/>
      <c r="I3819" s="57"/>
      <c r="J3819" s="57"/>
      <c r="K3819" s="57"/>
      <c r="L3819" s="57"/>
    </row>
    <row r="3820" spans="2:12" ht="18.95" customHeight="1" x14ac:dyDescent="0.25">
      <c r="B3820" s="75"/>
      <c r="C3820" s="75"/>
      <c r="D3820" s="75"/>
      <c r="E3820" s="57"/>
      <c r="F3820" s="57"/>
      <c r="G3820" s="57"/>
      <c r="H3820" s="57"/>
      <c r="I3820" s="57"/>
      <c r="J3820" s="57"/>
      <c r="K3820" s="57"/>
      <c r="L3820" s="57"/>
    </row>
    <row r="3821" spans="2:12" ht="18.95" customHeight="1" x14ac:dyDescent="0.25">
      <c r="B3821" s="75"/>
      <c r="C3821" s="75"/>
      <c r="D3821" s="75"/>
      <c r="E3821" s="57"/>
      <c r="F3821" s="57"/>
      <c r="G3821" s="57"/>
      <c r="H3821" s="57"/>
      <c r="I3821" s="57"/>
      <c r="J3821" s="57"/>
      <c r="K3821" s="57"/>
      <c r="L3821" s="57"/>
    </row>
    <row r="3822" spans="2:12" ht="18.95" customHeight="1" x14ac:dyDescent="0.25">
      <c r="B3822" s="75"/>
      <c r="C3822" s="75"/>
      <c r="D3822" s="75"/>
      <c r="E3822" s="57"/>
      <c r="F3822" s="57"/>
      <c r="G3822" s="57"/>
      <c r="H3822" s="57"/>
      <c r="I3822" s="57"/>
      <c r="J3822" s="57"/>
      <c r="K3822" s="57"/>
      <c r="L3822" s="57"/>
    </row>
    <row r="3823" spans="2:12" ht="18.95" customHeight="1" x14ac:dyDescent="0.25">
      <c r="B3823" s="75"/>
      <c r="C3823" s="75"/>
      <c r="D3823" s="75"/>
      <c r="E3823" s="57"/>
      <c r="F3823" s="57"/>
      <c r="G3823" s="57"/>
      <c r="H3823" s="57"/>
      <c r="I3823" s="57"/>
      <c r="J3823" s="57"/>
      <c r="K3823" s="57"/>
      <c r="L3823" s="57"/>
    </row>
    <row r="3824" spans="2:12" ht="18.95" customHeight="1" x14ac:dyDescent="0.25">
      <c r="B3824" s="75"/>
      <c r="C3824" s="75"/>
      <c r="D3824" s="75"/>
      <c r="E3824" s="57"/>
      <c r="F3824" s="57"/>
      <c r="G3824" s="57"/>
      <c r="H3824" s="57"/>
      <c r="I3824" s="57"/>
      <c r="J3824" s="57"/>
      <c r="K3824" s="57"/>
      <c r="L3824" s="57"/>
    </row>
    <row r="3825" spans="2:12" ht="18.95" customHeight="1" x14ac:dyDescent="0.25">
      <c r="B3825" s="75"/>
      <c r="C3825" s="75"/>
      <c r="D3825" s="75"/>
      <c r="E3825" s="57"/>
      <c r="F3825" s="57"/>
      <c r="G3825" s="57"/>
      <c r="H3825" s="57"/>
      <c r="I3825" s="57"/>
      <c r="J3825" s="57"/>
      <c r="K3825" s="57"/>
      <c r="L3825" s="57"/>
    </row>
    <row r="3826" spans="2:12" ht="18.95" customHeight="1" x14ac:dyDescent="0.25">
      <c r="B3826" s="75"/>
      <c r="C3826" s="75"/>
      <c r="D3826" s="75"/>
      <c r="E3826" s="57"/>
      <c r="F3826" s="57"/>
      <c r="G3826" s="57"/>
      <c r="H3826" s="57"/>
      <c r="I3826" s="57"/>
      <c r="J3826" s="57"/>
      <c r="K3826" s="57"/>
      <c r="L3826" s="57"/>
    </row>
    <row r="3827" spans="2:12" ht="18.95" customHeight="1" x14ac:dyDescent="0.25">
      <c r="B3827" s="75"/>
      <c r="C3827" s="75"/>
      <c r="D3827" s="75"/>
      <c r="E3827" s="57"/>
      <c r="F3827" s="57"/>
      <c r="G3827" s="57"/>
      <c r="H3827" s="57"/>
      <c r="I3827" s="57"/>
      <c r="J3827" s="57"/>
      <c r="K3827" s="57"/>
      <c r="L3827" s="57"/>
    </row>
    <row r="3828" spans="2:12" ht="18.95" customHeight="1" x14ac:dyDescent="0.25">
      <c r="B3828" s="75"/>
      <c r="C3828" s="75"/>
      <c r="D3828" s="75"/>
      <c r="E3828" s="57"/>
      <c r="F3828" s="57"/>
      <c r="G3828" s="57"/>
      <c r="H3828" s="57"/>
      <c r="I3828" s="57"/>
      <c r="J3828" s="57"/>
      <c r="K3828" s="57"/>
      <c r="L3828" s="57"/>
    </row>
    <row r="3829" spans="2:12" ht="18.95" customHeight="1" x14ac:dyDescent="0.25">
      <c r="B3829" s="75"/>
      <c r="C3829" s="75"/>
      <c r="D3829" s="75"/>
      <c r="E3829" s="57"/>
      <c r="F3829" s="57"/>
      <c r="G3829" s="57"/>
      <c r="H3829" s="57"/>
      <c r="I3829" s="57"/>
      <c r="J3829" s="57"/>
      <c r="K3829" s="57"/>
      <c r="L3829" s="57"/>
    </row>
    <row r="3830" spans="2:12" ht="18.95" customHeight="1" x14ac:dyDescent="0.25">
      <c r="B3830" s="75"/>
      <c r="C3830" s="75"/>
      <c r="D3830" s="75"/>
      <c r="E3830" s="57"/>
      <c r="F3830" s="57"/>
      <c r="G3830" s="57"/>
      <c r="H3830" s="57"/>
      <c r="I3830" s="57"/>
      <c r="J3830" s="57"/>
      <c r="K3830" s="57"/>
      <c r="L3830" s="57"/>
    </row>
    <row r="3831" spans="2:12" ht="18.95" customHeight="1" x14ac:dyDescent="0.25">
      <c r="B3831" s="75"/>
      <c r="C3831" s="75"/>
      <c r="D3831" s="75"/>
      <c r="E3831" s="57"/>
      <c r="F3831" s="57"/>
      <c r="G3831" s="57"/>
      <c r="H3831" s="57"/>
      <c r="I3831" s="57"/>
      <c r="J3831" s="57"/>
      <c r="K3831" s="57"/>
      <c r="L3831" s="57"/>
    </row>
    <row r="3832" spans="2:12" ht="18.95" customHeight="1" x14ac:dyDescent="0.25">
      <c r="B3832" s="75"/>
      <c r="C3832" s="75"/>
      <c r="D3832" s="75"/>
      <c r="E3832" s="57"/>
      <c r="F3832" s="57"/>
      <c r="G3832" s="57"/>
      <c r="H3832" s="57"/>
      <c r="I3832" s="57"/>
      <c r="J3832" s="57"/>
      <c r="K3832" s="57"/>
      <c r="L3832" s="57"/>
    </row>
    <row r="3833" spans="2:12" ht="18.95" customHeight="1" x14ac:dyDescent="0.25">
      <c r="B3833" s="75"/>
      <c r="C3833" s="75"/>
      <c r="D3833" s="75"/>
      <c r="E3833" s="57"/>
      <c r="F3833" s="57"/>
      <c r="G3833" s="57"/>
      <c r="H3833" s="57"/>
      <c r="I3833" s="57"/>
      <c r="J3833" s="57"/>
      <c r="K3833" s="57"/>
      <c r="L3833" s="57"/>
    </row>
    <row r="3834" spans="2:12" ht="18.95" customHeight="1" x14ac:dyDescent="0.25">
      <c r="B3834" s="75"/>
      <c r="C3834" s="75"/>
      <c r="D3834" s="75"/>
      <c r="E3834" s="57"/>
      <c r="F3834" s="57"/>
      <c r="G3834" s="57"/>
      <c r="H3834" s="57"/>
      <c r="I3834" s="57"/>
      <c r="J3834" s="57"/>
      <c r="K3834" s="57"/>
      <c r="L3834" s="57"/>
    </row>
    <row r="3835" spans="2:12" ht="18.95" customHeight="1" x14ac:dyDescent="0.25">
      <c r="B3835" s="75"/>
      <c r="C3835" s="75"/>
      <c r="D3835" s="75"/>
      <c r="E3835" s="57"/>
      <c r="F3835" s="57"/>
      <c r="G3835" s="57"/>
      <c r="H3835" s="57"/>
      <c r="I3835" s="57"/>
      <c r="J3835" s="57"/>
      <c r="K3835" s="57"/>
      <c r="L3835" s="57"/>
    </row>
    <row r="3836" spans="2:12" ht="18.95" customHeight="1" x14ac:dyDescent="0.25">
      <c r="B3836" s="75"/>
      <c r="C3836" s="75"/>
      <c r="D3836" s="75"/>
      <c r="E3836" s="57"/>
      <c r="F3836" s="57"/>
      <c r="G3836" s="57"/>
      <c r="H3836" s="57"/>
      <c r="I3836" s="57"/>
      <c r="J3836" s="57"/>
      <c r="K3836" s="57"/>
      <c r="L3836" s="57"/>
    </row>
    <row r="3837" spans="2:12" ht="18.95" customHeight="1" x14ac:dyDescent="0.25">
      <c r="B3837" s="75"/>
      <c r="C3837" s="75"/>
      <c r="D3837" s="75"/>
      <c r="E3837" s="57"/>
      <c r="F3837" s="57"/>
      <c r="G3837" s="57"/>
      <c r="H3837" s="57"/>
      <c r="I3837" s="57"/>
      <c r="J3837" s="57"/>
      <c r="K3837" s="57"/>
      <c r="L3837" s="57"/>
    </row>
    <row r="3838" spans="2:12" ht="18.95" customHeight="1" x14ac:dyDescent="0.25">
      <c r="B3838" s="75"/>
      <c r="C3838" s="75"/>
      <c r="D3838" s="75"/>
      <c r="E3838" s="57"/>
      <c r="F3838" s="57"/>
      <c r="G3838" s="57"/>
      <c r="H3838" s="57"/>
      <c r="I3838" s="57"/>
      <c r="J3838" s="57"/>
      <c r="K3838" s="57"/>
      <c r="L3838" s="57"/>
    </row>
    <row r="3839" spans="2:12" ht="18.95" customHeight="1" x14ac:dyDescent="0.25">
      <c r="B3839" s="75"/>
      <c r="C3839" s="75"/>
      <c r="D3839" s="75"/>
      <c r="E3839" s="57"/>
      <c r="F3839" s="57"/>
      <c r="G3839" s="57"/>
      <c r="H3839" s="57"/>
      <c r="I3839" s="57"/>
      <c r="J3839" s="57"/>
      <c r="K3839" s="57"/>
      <c r="L3839" s="57"/>
    </row>
    <row r="3840" spans="2:12" ht="18.95" customHeight="1" x14ac:dyDescent="0.25">
      <c r="B3840" s="75"/>
      <c r="C3840" s="75"/>
      <c r="D3840" s="75"/>
      <c r="E3840" s="57"/>
      <c r="F3840" s="57"/>
      <c r="G3840" s="57"/>
      <c r="H3840" s="57"/>
      <c r="I3840" s="57"/>
      <c r="J3840" s="57"/>
      <c r="K3840" s="57"/>
      <c r="L3840" s="57"/>
    </row>
    <row r="3841" spans="2:12" ht="18.95" customHeight="1" x14ac:dyDescent="0.25">
      <c r="B3841" s="75"/>
      <c r="C3841" s="75"/>
      <c r="D3841" s="75"/>
      <c r="E3841" s="57"/>
      <c r="F3841" s="57"/>
      <c r="G3841" s="57"/>
      <c r="H3841" s="57"/>
      <c r="I3841" s="57"/>
      <c r="J3841" s="57"/>
      <c r="K3841" s="57"/>
      <c r="L3841" s="57"/>
    </row>
    <row r="3842" spans="2:12" ht="18.95" customHeight="1" x14ac:dyDescent="0.25">
      <c r="B3842" s="75"/>
      <c r="C3842" s="75"/>
      <c r="D3842" s="75"/>
      <c r="E3842" s="57"/>
      <c r="F3842" s="57"/>
      <c r="G3842" s="57"/>
      <c r="H3842" s="57"/>
      <c r="I3842" s="57"/>
      <c r="J3842" s="57"/>
      <c r="K3842" s="57"/>
      <c r="L3842" s="57"/>
    </row>
    <row r="3843" spans="2:12" ht="18.95" customHeight="1" x14ac:dyDescent="0.25">
      <c r="B3843" s="75"/>
      <c r="C3843" s="75"/>
      <c r="D3843" s="75"/>
      <c r="E3843" s="57"/>
      <c r="F3843" s="57"/>
      <c r="G3843" s="57"/>
      <c r="H3843" s="57"/>
      <c r="I3843" s="57"/>
      <c r="J3843" s="57"/>
      <c r="K3843" s="57"/>
      <c r="L3843" s="57"/>
    </row>
    <row r="3844" spans="2:12" ht="18.95" customHeight="1" x14ac:dyDescent="0.25">
      <c r="B3844" s="75"/>
      <c r="C3844" s="75"/>
      <c r="D3844" s="75"/>
      <c r="E3844" s="57"/>
      <c r="F3844" s="57"/>
      <c r="G3844" s="57"/>
      <c r="H3844" s="57"/>
      <c r="I3844" s="57"/>
      <c r="J3844" s="57"/>
      <c r="K3844" s="57"/>
      <c r="L3844" s="57"/>
    </row>
    <row r="3845" spans="2:12" ht="18.95" customHeight="1" x14ac:dyDescent="0.25">
      <c r="B3845" s="75"/>
      <c r="C3845" s="75"/>
      <c r="D3845" s="75"/>
      <c r="E3845" s="57"/>
      <c r="F3845" s="57"/>
      <c r="G3845" s="57"/>
      <c r="H3845" s="57"/>
      <c r="I3845" s="57"/>
      <c r="J3845" s="57"/>
      <c r="K3845" s="57"/>
      <c r="L3845" s="57"/>
    </row>
    <row r="3846" spans="2:12" ht="18.95" customHeight="1" x14ac:dyDescent="0.25">
      <c r="B3846" s="75"/>
      <c r="C3846" s="75"/>
      <c r="D3846" s="75"/>
      <c r="E3846" s="57"/>
      <c r="F3846" s="57"/>
      <c r="G3846" s="57"/>
      <c r="H3846" s="57"/>
      <c r="I3846" s="57"/>
      <c r="J3846" s="57"/>
      <c r="K3846" s="57"/>
      <c r="L3846" s="57"/>
    </row>
    <row r="3847" spans="2:12" ht="18.95" customHeight="1" x14ac:dyDescent="0.25">
      <c r="B3847" s="75"/>
      <c r="C3847" s="75"/>
      <c r="D3847" s="75"/>
      <c r="E3847" s="57"/>
      <c r="F3847" s="57"/>
      <c r="G3847" s="57"/>
      <c r="H3847" s="57"/>
      <c r="I3847" s="57"/>
      <c r="J3847" s="57"/>
      <c r="K3847" s="57"/>
      <c r="L3847" s="57"/>
    </row>
    <row r="3848" spans="2:12" ht="18.95" customHeight="1" x14ac:dyDescent="0.25">
      <c r="B3848" s="75"/>
      <c r="C3848" s="75"/>
      <c r="D3848" s="75"/>
      <c r="E3848" s="57"/>
      <c r="F3848" s="57"/>
      <c r="G3848" s="57"/>
      <c r="H3848" s="57"/>
      <c r="I3848" s="57"/>
      <c r="J3848" s="57"/>
      <c r="K3848" s="57"/>
      <c r="L3848" s="57"/>
    </row>
    <row r="3849" spans="2:12" ht="18.95" customHeight="1" x14ac:dyDescent="0.25">
      <c r="B3849" s="75"/>
      <c r="C3849" s="75"/>
      <c r="D3849" s="75"/>
      <c r="E3849" s="57"/>
      <c r="F3849" s="57"/>
      <c r="G3849" s="57"/>
      <c r="H3849" s="57"/>
      <c r="I3849" s="57"/>
      <c r="J3849" s="57"/>
      <c r="K3849" s="57"/>
      <c r="L3849" s="57"/>
    </row>
    <row r="3850" spans="2:12" ht="18.95" customHeight="1" x14ac:dyDescent="0.25">
      <c r="B3850" s="75"/>
      <c r="C3850" s="75"/>
      <c r="D3850" s="75"/>
      <c r="E3850" s="57"/>
      <c r="F3850" s="57"/>
      <c r="G3850" s="57"/>
      <c r="H3850" s="57"/>
      <c r="I3850" s="57"/>
      <c r="J3850" s="57"/>
      <c r="K3850" s="57"/>
      <c r="L3850" s="57"/>
    </row>
    <row r="3851" spans="2:12" ht="18.95" customHeight="1" x14ac:dyDescent="0.25">
      <c r="B3851" s="75"/>
      <c r="C3851" s="75"/>
      <c r="D3851" s="75"/>
      <c r="E3851" s="57"/>
      <c r="F3851" s="57"/>
      <c r="G3851" s="57"/>
      <c r="H3851" s="57"/>
      <c r="I3851" s="57"/>
      <c r="J3851" s="57"/>
      <c r="K3851" s="57"/>
      <c r="L3851" s="57"/>
    </row>
    <row r="3852" spans="2:12" ht="18.95" customHeight="1" x14ac:dyDescent="0.25">
      <c r="B3852" s="75"/>
      <c r="C3852" s="75"/>
      <c r="D3852" s="75"/>
      <c r="E3852" s="57"/>
      <c r="F3852" s="57"/>
      <c r="G3852" s="57"/>
      <c r="H3852" s="57"/>
      <c r="I3852" s="57"/>
      <c r="J3852" s="57"/>
      <c r="K3852" s="57"/>
      <c r="L3852" s="57"/>
    </row>
    <row r="3853" spans="2:12" ht="18.95" customHeight="1" x14ac:dyDescent="0.25">
      <c r="B3853" s="75"/>
      <c r="C3853" s="75"/>
      <c r="D3853" s="75"/>
      <c r="E3853" s="57"/>
      <c r="F3853" s="57"/>
      <c r="G3853" s="57"/>
      <c r="H3853" s="57"/>
      <c r="I3853" s="57"/>
      <c r="J3853" s="57"/>
      <c r="K3853" s="57"/>
      <c r="L3853" s="57"/>
    </row>
    <row r="3854" spans="2:12" ht="18.95" customHeight="1" x14ac:dyDescent="0.25">
      <c r="B3854" s="75"/>
      <c r="C3854" s="75"/>
      <c r="D3854" s="75"/>
      <c r="E3854" s="57"/>
      <c r="F3854" s="57"/>
      <c r="G3854" s="57"/>
      <c r="H3854" s="57"/>
      <c r="I3854" s="57"/>
      <c r="J3854" s="57"/>
      <c r="K3854" s="57"/>
      <c r="L3854" s="57"/>
    </row>
    <row r="3855" spans="2:12" ht="18.95" customHeight="1" x14ac:dyDescent="0.25">
      <c r="B3855" s="75"/>
      <c r="C3855" s="75"/>
      <c r="D3855" s="75"/>
      <c r="E3855" s="57"/>
      <c r="F3855" s="57"/>
      <c r="G3855" s="57"/>
      <c r="H3855" s="57"/>
      <c r="I3855" s="57"/>
      <c r="J3855" s="57"/>
      <c r="K3855" s="57"/>
      <c r="L3855" s="57"/>
    </row>
    <row r="3856" spans="2:12" ht="18.95" customHeight="1" x14ac:dyDescent="0.25">
      <c r="B3856" s="75"/>
      <c r="C3856" s="75"/>
      <c r="D3856" s="75"/>
      <c r="E3856" s="57"/>
      <c r="F3856" s="57"/>
      <c r="G3856" s="57"/>
      <c r="H3856" s="57"/>
      <c r="I3856" s="57"/>
      <c r="J3856" s="57"/>
      <c r="K3856" s="57"/>
      <c r="L3856" s="57"/>
    </row>
    <row r="3857" spans="2:12" ht="18.95" customHeight="1" x14ac:dyDescent="0.25">
      <c r="B3857" s="75"/>
      <c r="C3857" s="75"/>
      <c r="D3857" s="75"/>
      <c r="E3857" s="57"/>
      <c r="F3857" s="57"/>
      <c r="G3857" s="57"/>
      <c r="H3857" s="57"/>
      <c r="I3857" s="57"/>
      <c r="J3857" s="57"/>
      <c r="K3857" s="57"/>
      <c r="L3857" s="57"/>
    </row>
    <row r="3858" spans="2:12" ht="18.95" customHeight="1" x14ac:dyDescent="0.25">
      <c r="B3858" s="75"/>
      <c r="C3858" s="75"/>
      <c r="D3858" s="75"/>
      <c r="E3858" s="57"/>
      <c r="F3858" s="57"/>
      <c r="G3858" s="57"/>
      <c r="H3858" s="57"/>
      <c r="I3858" s="57"/>
      <c r="J3858" s="57"/>
      <c r="K3858" s="57"/>
      <c r="L3858" s="57"/>
    </row>
    <row r="3859" spans="2:12" ht="18.95" customHeight="1" x14ac:dyDescent="0.25">
      <c r="B3859" s="75"/>
      <c r="C3859" s="75"/>
      <c r="D3859" s="75"/>
      <c r="E3859" s="57"/>
      <c r="F3859" s="57"/>
      <c r="G3859" s="57"/>
      <c r="H3859" s="57"/>
      <c r="I3859" s="57"/>
      <c r="J3859" s="57"/>
      <c r="K3859" s="57"/>
      <c r="L3859" s="57"/>
    </row>
    <row r="3860" spans="2:12" ht="18.95" customHeight="1" x14ac:dyDescent="0.25">
      <c r="B3860" s="75"/>
      <c r="C3860" s="75"/>
      <c r="D3860" s="75"/>
      <c r="E3860" s="57"/>
      <c r="F3860" s="57"/>
      <c r="G3860" s="57"/>
      <c r="H3860" s="57"/>
      <c r="I3860" s="57"/>
      <c r="J3860" s="57"/>
      <c r="K3860" s="57"/>
      <c r="L3860" s="57"/>
    </row>
    <row r="3861" spans="2:12" ht="18.95" customHeight="1" x14ac:dyDescent="0.25">
      <c r="B3861" s="75"/>
      <c r="C3861" s="75"/>
      <c r="D3861" s="75"/>
      <c r="E3861" s="57"/>
      <c r="F3861" s="57"/>
      <c r="G3861" s="57"/>
      <c r="H3861" s="57"/>
      <c r="I3861" s="57"/>
      <c r="J3861" s="57"/>
      <c r="K3861" s="57"/>
      <c r="L3861" s="57"/>
    </row>
    <row r="3862" spans="2:12" ht="18.95" customHeight="1" x14ac:dyDescent="0.25">
      <c r="B3862" s="75"/>
      <c r="C3862" s="75"/>
      <c r="D3862" s="75"/>
      <c r="E3862" s="57"/>
      <c r="F3862" s="57"/>
      <c r="G3862" s="57"/>
      <c r="H3862" s="57"/>
      <c r="I3862" s="57"/>
      <c r="J3862" s="57"/>
      <c r="K3862" s="57"/>
      <c r="L3862" s="57"/>
    </row>
    <row r="3863" spans="2:12" ht="18.95" customHeight="1" x14ac:dyDescent="0.25">
      <c r="B3863" s="75"/>
      <c r="C3863" s="75"/>
      <c r="D3863" s="75"/>
      <c r="E3863" s="57"/>
      <c r="F3863" s="57"/>
      <c r="G3863" s="57"/>
      <c r="H3863" s="57"/>
      <c r="I3863" s="57"/>
      <c r="J3863" s="57"/>
      <c r="K3863" s="57"/>
      <c r="L3863" s="57"/>
    </row>
    <row r="3864" spans="2:12" ht="18.95" customHeight="1" x14ac:dyDescent="0.25">
      <c r="B3864" s="75"/>
      <c r="C3864" s="75"/>
      <c r="D3864" s="75"/>
      <c r="E3864" s="57"/>
      <c r="F3864" s="57"/>
      <c r="G3864" s="57"/>
      <c r="H3864" s="57"/>
      <c r="I3864" s="57"/>
      <c r="J3864" s="57"/>
      <c r="K3864" s="57"/>
      <c r="L3864" s="57"/>
    </row>
    <row r="3865" spans="2:12" ht="18.95" customHeight="1" x14ac:dyDescent="0.25">
      <c r="B3865" s="75"/>
      <c r="C3865" s="75"/>
      <c r="D3865" s="75"/>
      <c r="E3865" s="57"/>
      <c r="F3865" s="57"/>
      <c r="G3865" s="57"/>
      <c r="H3865" s="57"/>
      <c r="I3865" s="57"/>
      <c r="J3865" s="57"/>
      <c r="K3865" s="57"/>
      <c r="L3865" s="57"/>
    </row>
    <row r="3866" spans="2:12" ht="18.95" customHeight="1" x14ac:dyDescent="0.25">
      <c r="B3866" s="75"/>
      <c r="C3866" s="75"/>
      <c r="D3866" s="75"/>
      <c r="E3866" s="57"/>
      <c r="F3866" s="57"/>
      <c r="G3866" s="57"/>
      <c r="H3866" s="57"/>
      <c r="I3866" s="57"/>
      <c r="J3866" s="57"/>
      <c r="K3866" s="57"/>
      <c r="L3866" s="57"/>
    </row>
    <row r="3867" spans="2:12" ht="18.95" customHeight="1" x14ac:dyDescent="0.25">
      <c r="B3867" s="75"/>
      <c r="C3867" s="75"/>
      <c r="D3867" s="75"/>
      <c r="E3867" s="57"/>
      <c r="F3867" s="57"/>
      <c r="G3867" s="57"/>
      <c r="H3867" s="57"/>
      <c r="I3867" s="57"/>
      <c r="J3867" s="57"/>
      <c r="K3867" s="57"/>
      <c r="L3867" s="57"/>
    </row>
    <row r="3868" spans="2:12" ht="18.95" customHeight="1" x14ac:dyDescent="0.25">
      <c r="B3868" s="75"/>
      <c r="C3868" s="75"/>
      <c r="D3868" s="75"/>
      <c r="E3868" s="57"/>
      <c r="F3868" s="57"/>
      <c r="G3868" s="57"/>
      <c r="H3868" s="57"/>
      <c r="I3868" s="57"/>
      <c r="J3868" s="57"/>
      <c r="K3868" s="57"/>
      <c r="L3868" s="57"/>
    </row>
    <row r="3869" spans="2:12" ht="18.95" customHeight="1" x14ac:dyDescent="0.25">
      <c r="B3869" s="75"/>
      <c r="C3869" s="75"/>
      <c r="D3869" s="75"/>
      <c r="E3869" s="57"/>
      <c r="F3869" s="57"/>
      <c r="G3869" s="57"/>
      <c r="H3869" s="57"/>
      <c r="I3869" s="57"/>
      <c r="J3869" s="57"/>
      <c r="K3869" s="57"/>
      <c r="L3869" s="57"/>
    </row>
    <row r="3870" spans="2:12" ht="18.95" customHeight="1" x14ac:dyDescent="0.25">
      <c r="B3870" s="75"/>
      <c r="C3870" s="75"/>
      <c r="D3870" s="75"/>
      <c r="E3870" s="57"/>
      <c r="F3870" s="57"/>
      <c r="G3870" s="57"/>
      <c r="H3870" s="57"/>
      <c r="I3870" s="57"/>
      <c r="J3870" s="57"/>
      <c r="K3870" s="57"/>
      <c r="L3870" s="57"/>
    </row>
    <row r="3871" spans="2:12" ht="18.95" customHeight="1" x14ac:dyDescent="0.25">
      <c r="B3871" s="75"/>
      <c r="C3871" s="75"/>
      <c r="D3871" s="75"/>
      <c r="E3871" s="57"/>
      <c r="F3871" s="57"/>
      <c r="G3871" s="57"/>
      <c r="H3871" s="57"/>
      <c r="I3871" s="57"/>
      <c r="J3871" s="57"/>
      <c r="K3871" s="57"/>
      <c r="L3871" s="57"/>
    </row>
    <row r="3872" spans="2:12" ht="18.95" customHeight="1" x14ac:dyDescent="0.25">
      <c r="B3872" s="75"/>
      <c r="C3872" s="75"/>
      <c r="D3872" s="75"/>
      <c r="E3872" s="57"/>
      <c r="F3872" s="57"/>
      <c r="G3872" s="57"/>
      <c r="H3872" s="57"/>
      <c r="I3872" s="57"/>
      <c r="J3872" s="57"/>
      <c r="K3872" s="57"/>
      <c r="L3872" s="57"/>
    </row>
    <row r="3873" spans="2:12" ht="18.95" customHeight="1" x14ac:dyDescent="0.25">
      <c r="B3873" s="75"/>
      <c r="C3873" s="75"/>
      <c r="D3873" s="75"/>
      <c r="E3873" s="57"/>
      <c r="F3873" s="57"/>
      <c r="G3873" s="57"/>
      <c r="H3873" s="57"/>
      <c r="I3873" s="57"/>
      <c r="J3873" s="57"/>
      <c r="K3873" s="57"/>
      <c r="L3873" s="57"/>
    </row>
    <row r="3874" spans="2:12" ht="18.95" customHeight="1" x14ac:dyDescent="0.25">
      <c r="B3874" s="75"/>
      <c r="C3874" s="75"/>
      <c r="D3874" s="75"/>
      <c r="E3874" s="57"/>
      <c r="F3874" s="57"/>
      <c r="G3874" s="57"/>
      <c r="H3874" s="57"/>
      <c r="I3874" s="57"/>
      <c r="J3874" s="57"/>
      <c r="K3874" s="57"/>
      <c r="L3874" s="57"/>
    </row>
    <row r="3875" spans="2:12" ht="18.95" customHeight="1" x14ac:dyDescent="0.25">
      <c r="B3875" s="75"/>
      <c r="C3875" s="75"/>
      <c r="D3875" s="75"/>
      <c r="E3875" s="57"/>
      <c r="F3875" s="57"/>
      <c r="G3875" s="57"/>
      <c r="H3875" s="57"/>
      <c r="I3875" s="57"/>
      <c r="J3875" s="57"/>
      <c r="K3875" s="57"/>
      <c r="L3875" s="57"/>
    </row>
    <row r="3876" spans="2:12" ht="18.95" customHeight="1" x14ac:dyDescent="0.25">
      <c r="B3876" s="75"/>
      <c r="C3876" s="75"/>
      <c r="D3876" s="75"/>
      <c r="E3876" s="57"/>
      <c r="F3876" s="57"/>
      <c r="G3876" s="57"/>
      <c r="H3876" s="57"/>
      <c r="I3876" s="57"/>
      <c r="J3876" s="57"/>
      <c r="K3876" s="57"/>
      <c r="L3876" s="57"/>
    </row>
    <row r="3877" spans="2:12" ht="18.95" customHeight="1" x14ac:dyDescent="0.25">
      <c r="B3877" s="75"/>
      <c r="C3877" s="75"/>
      <c r="D3877" s="75"/>
      <c r="E3877" s="57"/>
      <c r="F3877" s="57"/>
      <c r="G3877" s="57"/>
      <c r="H3877" s="57"/>
      <c r="I3877" s="57"/>
      <c r="J3877" s="57"/>
      <c r="K3877" s="57"/>
      <c r="L3877" s="57"/>
    </row>
    <row r="3878" spans="2:12" ht="18.95" customHeight="1" x14ac:dyDescent="0.25">
      <c r="B3878" s="75"/>
      <c r="C3878" s="75"/>
      <c r="D3878" s="75"/>
      <c r="E3878" s="57"/>
      <c r="F3878" s="57"/>
      <c r="G3878" s="57"/>
      <c r="H3878" s="57"/>
      <c r="I3878" s="57"/>
      <c r="J3878" s="57"/>
      <c r="K3878" s="57"/>
      <c r="L3878" s="57"/>
    </row>
    <row r="3879" spans="2:12" ht="18.95" customHeight="1" x14ac:dyDescent="0.25">
      <c r="B3879" s="75"/>
      <c r="C3879" s="75"/>
      <c r="D3879" s="75"/>
      <c r="E3879" s="57"/>
      <c r="F3879" s="57"/>
      <c r="G3879" s="57"/>
      <c r="H3879" s="57"/>
      <c r="I3879" s="57"/>
      <c r="J3879" s="57"/>
      <c r="K3879" s="57"/>
      <c r="L3879" s="57"/>
    </row>
    <row r="3880" spans="2:12" ht="18.95" customHeight="1" x14ac:dyDescent="0.25">
      <c r="B3880" s="75"/>
      <c r="C3880" s="75"/>
      <c r="D3880" s="75"/>
      <c r="E3880" s="57"/>
      <c r="F3880" s="57"/>
      <c r="G3880" s="57"/>
      <c r="H3880" s="57"/>
      <c r="I3880" s="57"/>
      <c r="J3880" s="57"/>
      <c r="K3880" s="57"/>
      <c r="L3880" s="57"/>
    </row>
    <row r="3881" spans="2:12" ht="18.95" customHeight="1" x14ac:dyDescent="0.25">
      <c r="B3881" s="75"/>
      <c r="C3881" s="75"/>
      <c r="D3881" s="75"/>
      <c r="E3881" s="57"/>
      <c r="F3881" s="57"/>
      <c r="G3881" s="57"/>
      <c r="H3881" s="57"/>
      <c r="I3881" s="57"/>
      <c r="J3881" s="57"/>
      <c r="K3881" s="57"/>
      <c r="L3881" s="57"/>
    </row>
    <row r="3882" spans="2:12" ht="18.95" customHeight="1" x14ac:dyDescent="0.25">
      <c r="B3882" s="75"/>
      <c r="C3882" s="75"/>
      <c r="D3882" s="75"/>
      <c r="E3882" s="57"/>
      <c r="F3882" s="57"/>
      <c r="G3882" s="57"/>
      <c r="H3882" s="57"/>
      <c r="I3882" s="57"/>
      <c r="J3882" s="57"/>
      <c r="K3882" s="57"/>
      <c r="L3882" s="57"/>
    </row>
    <row r="3883" spans="2:12" ht="18.95" customHeight="1" x14ac:dyDescent="0.25">
      <c r="B3883" s="75"/>
      <c r="C3883" s="75"/>
      <c r="D3883" s="75"/>
      <c r="E3883" s="57"/>
      <c r="F3883" s="57"/>
      <c r="G3883" s="57"/>
      <c r="H3883" s="57"/>
      <c r="I3883" s="57"/>
      <c r="J3883" s="57"/>
      <c r="K3883" s="57"/>
      <c r="L3883" s="57"/>
    </row>
    <row r="3884" spans="2:12" ht="18.95" customHeight="1" x14ac:dyDescent="0.25">
      <c r="B3884" s="75"/>
      <c r="C3884" s="75"/>
      <c r="D3884" s="75"/>
      <c r="E3884" s="57"/>
      <c r="F3884" s="57"/>
      <c r="G3884" s="57"/>
      <c r="H3884" s="57"/>
      <c r="I3884" s="57"/>
      <c r="J3884" s="57"/>
      <c r="K3884" s="57"/>
      <c r="L3884" s="57"/>
    </row>
    <row r="3885" spans="2:12" ht="18.95" customHeight="1" x14ac:dyDescent="0.25">
      <c r="B3885" s="75"/>
      <c r="C3885" s="75"/>
      <c r="D3885" s="75"/>
      <c r="E3885" s="57"/>
      <c r="F3885" s="57"/>
      <c r="G3885" s="57"/>
      <c r="H3885" s="57"/>
      <c r="I3885" s="57"/>
      <c r="J3885" s="57"/>
      <c r="K3885" s="57"/>
      <c r="L3885" s="57"/>
    </row>
    <row r="3886" spans="2:12" ht="18.95" customHeight="1" x14ac:dyDescent="0.25">
      <c r="B3886" s="75"/>
      <c r="C3886" s="75"/>
      <c r="D3886" s="75"/>
      <c r="E3886" s="57"/>
      <c r="F3886" s="57"/>
      <c r="G3886" s="57"/>
      <c r="H3886" s="57"/>
      <c r="I3886" s="57"/>
      <c r="J3886" s="57"/>
      <c r="K3886" s="57"/>
      <c r="L3886" s="57"/>
    </row>
    <row r="3887" spans="2:12" ht="18.95" customHeight="1" x14ac:dyDescent="0.25">
      <c r="B3887" s="75"/>
      <c r="C3887" s="75"/>
      <c r="D3887" s="75"/>
      <c r="E3887" s="57"/>
      <c r="F3887" s="57"/>
      <c r="G3887" s="57"/>
      <c r="H3887" s="57"/>
      <c r="I3887" s="57"/>
      <c r="J3887" s="57"/>
      <c r="K3887" s="57"/>
      <c r="L3887" s="57"/>
    </row>
    <row r="3888" spans="2:12" ht="18.95" customHeight="1" x14ac:dyDescent="0.25">
      <c r="B3888" s="75"/>
      <c r="C3888" s="75"/>
      <c r="D3888" s="75"/>
      <c r="E3888" s="57"/>
      <c r="F3888" s="57"/>
      <c r="G3888" s="57"/>
      <c r="H3888" s="57"/>
      <c r="I3888" s="57"/>
      <c r="J3888" s="57"/>
      <c r="K3888" s="57"/>
      <c r="L3888" s="57"/>
    </row>
    <row r="3889" spans="2:12" ht="18.95" customHeight="1" x14ac:dyDescent="0.25">
      <c r="B3889" s="75"/>
      <c r="C3889" s="75"/>
      <c r="D3889" s="75"/>
      <c r="E3889" s="57"/>
      <c r="F3889" s="57"/>
      <c r="G3889" s="57"/>
      <c r="H3889" s="57"/>
      <c r="I3889" s="57"/>
      <c r="J3889" s="57"/>
      <c r="K3889" s="57"/>
      <c r="L3889" s="57"/>
    </row>
    <row r="3890" spans="2:12" ht="18.95" customHeight="1" x14ac:dyDescent="0.25">
      <c r="B3890" s="75"/>
      <c r="C3890" s="75"/>
      <c r="D3890" s="75"/>
      <c r="E3890" s="57"/>
      <c r="F3890" s="57"/>
      <c r="G3890" s="57"/>
      <c r="H3890" s="57"/>
      <c r="I3890" s="57"/>
      <c r="J3890" s="57"/>
      <c r="K3890" s="57"/>
      <c r="L3890" s="57"/>
    </row>
    <row r="3891" spans="2:12" ht="18.95" customHeight="1" x14ac:dyDescent="0.25">
      <c r="B3891" s="75"/>
      <c r="C3891" s="75"/>
      <c r="D3891" s="75"/>
      <c r="E3891" s="57"/>
      <c r="F3891" s="57"/>
      <c r="G3891" s="57"/>
      <c r="H3891" s="57"/>
      <c r="I3891" s="57"/>
      <c r="J3891" s="57"/>
      <c r="K3891" s="57"/>
      <c r="L3891" s="57"/>
    </row>
    <row r="3892" spans="2:12" ht="18.95" customHeight="1" x14ac:dyDescent="0.25">
      <c r="B3892" s="75"/>
      <c r="C3892" s="75"/>
      <c r="D3892" s="75"/>
      <c r="E3892" s="57"/>
      <c r="F3892" s="57"/>
      <c r="G3892" s="57"/>
      <c r="H3892" s="57"/>
      <c r="I3892" s="57"/>
      <c r="J3892" s="57"/>
      <c r="K3892" s="57"/>
      <c r="L3892" s="57"/>
    </row>
    <row r="3893" spans="2:12" ht="18.95" customHeight="1" x14ac:dyDescent="0.25">
      <c r="B3893" s="75"/>
      <c r="C3893" s="75"/>
      <c r="D3893" s="75"/>
      <c r="E3893" s="57"/>
      <c r="F3893" s="57"/>
      <c r="G3893" s="57"/>
      <c r="H3893" s="57"/>
      <c r="I3893" s="57"/>
      <c r="J3893" s="57"/>
      <c r="K3893" s="57"/>
      <c r="L3893" s="57"/>
    </row>
    <row r="3894" spans="2:12" ht="18.95" customHeight="1" x14ac:dyDescent="0.25">
      <c r="B3894" s="75"/>
      <c r="C3894" s="75"/>
      <c r="D3894" s="75"/>
      <c r="E3894" s="57"/>
      <c r="F3894" s="57"/>
      <c r="G3894" s="57"/>
      <c r="H3894" s="57"/>
      <c r="I3894" s="57"/>
      <c r="J3894" s="57"/>
      <c r="K3894" s="57"/>
      <c r="L3894" s="57"/>
    </row>
    <row r="3895" spans="2:12" ht="18.95" customHeight="1" x14ac:dyDescent="0.25">
      <c r="B3895" s="75"/>
      <c r="C3895" s="75"/>
      <c r="D3895" s="75"/>
      <c r="E3895" s="57"/>
      <c r="F3895" s="57"/>
      <c r="G3895" s="57"/>
      <c r="H3895" s="57"/>
      <c r="I3895" s="57"/>
      <c r="J3895" s="57"/>
      <c r="K3895" s="57"/>
      <c r="L3895" s="57"/>
    </row>
    <row r="3896" spans="2:12" ht="18.95" customHeight="1" x14ac:dyDescent="0.25">
      <c r="B3896" s="75"/>
      <c r="C3896" s="75"/>
      <c r="D3896" s="75"/>
      <c r="E3896" s="57"/>
      <c r="F3896" s="57"/>
      <c r="G3896" s="57"/>
      <c r="H3896" s="57"/>
      <c r="I3896" s="57"/>
      <c r="J3896" s="57"/>
      <c r="K3896" s="57"/>
      <c r="L3896" s="57"/>
    </row>
    <row r="3897" spans="2:12" ht="18.95" customHeight="1" x14ac:dyDescent="0.25">
      <c r="B3897" s="75"/>
      <c r="C3897" s="75"/>
      <c r="D3897" s="75"/>
      <c r="E3897" s="57"/>
      <c r="F3897" s="57"/>
      <c r="G3897" s="57"/>
      <c r="H3897" s="57"/>
      <c r="I3897" s="57"/>
      <c r="J3897" s="57"/>
      <c r="K3897" s="57"/>
      <c r="L3897" s="57"/>
    </row>
    <row r="3898" spans="2:12" ht="18.95" customHeight="1" x14ac:dyDescent="0.25">
      <c r="B3898" s="75"/>
      <c r="C3898" s="75"/>
      <c r="D3898" s="75"/>
      <c r="E3898" s="57"/>
      <c r="F3898" s="57"/>
      <c r="G3898" s="57"/>
      <c r="H3898" s="57"/>
      <c r="I3898" s="57"/>
      <c r="J3898" s="57"/>
      <c r="K3898" s="57"/>
      <c r="L3898" s="57"/>
    </row>
    <row r="3899" spans="2:12" ht="18.95" customHeight="1" x14ac:dyDescent="0.25">
      <c r="B3899" s="75"/>
      <c r="C3899" s="75"/>
      <c r="D3899" s="75"/>
      <c r="E3899" s="57"/>
      <c r="F3899" s="57"/>
      <c r="G3899" s="57"/>
      <c r="H3899" s="57"/>
      <c r="I3899" s="57"/>
      <c r="J3899" s="57"/>
      <c r="K3899" s="57"/>
      <c r="L3899" s="57"/>
    </row>
    <row r="3900" spans="2:12" ht="18.95" customHeight="1" x14ac:dyDescent="0.25">
      <c r="B3900" s="75"/>
      <c r="C3900" s="75"/>
      <c r="D3900" s="75"/>
      <c r="E3900" s="57"/>
      <c r="F3900" s="57"/>
      <c r="G3900" s="57"/>
      <c r="H3900" s="57"/>
      <c r="I3900" s="57"/>
      <c r="J3900" s="57"/>
      <c r="K3900" s="57"/>
      <c r="L3900" s="57"/>
    </row>
    <row r="3901" spans="2:12" ht="18.95" customHeight="1" x14ac:dyDescent="0.25">
      <c r="B3901" s="75"/>
      <c r="C3901" s="75"/>
      <c r="D3901" s="75"/>
      <c r="E3901" s="57"/>
      <c r="F3901" s="57"/>
      <c r="G3901" s="57"/>
      <c r="H3901" s="57"/>
      <c r="I3901" s="57"/>
      <c r="J3901" s="57"/>
      <c r="K3901" s="57"/>
      <c r="L3901" s="57"/>
    </row>
    <row r="3902" spans="2:12" ht="18.95" customHeight="1" x14ac:dyDescent="0.25">
      <c r="B3902" s="75"/>
      <c r="C3902" s="75"/>
      <c r="D3902" s="75"/>
      <c r="E3902" s="57"/>
      <c r="F3902" s="57"/>
      <c r="G3902" s="57"/>
      <c r="H3902" s="57"/>
      <c r="I3902" s="57"/>
      <c r="J3902" s="57"/>
      <c r="K3902" s="57"/>
      <c r="L3902" s="57"/>
    </row>
    <row r="3903" spans="2:12" ht="18.95" customHeight="1" x14ac:dyDescent="0.25">
      <c r="B3903" s="75"/>
      <c r="C3903" s="75"/>
      <c r="D3903" s="75"/>
      <c r="E3903" s="57"/>
      <c r="F3903" s="57"/>
      <c r="G3903" s="57"/>
      <c r="H3903" s="57"/>
      <c r="I3903" s="57"/>
      <c r="J3903" s="57"/>
      <c r="K3903" s="57"/>
      <c r="L3903" s="57"/>
    </row>
    <row r="3904" spans="2:12" ht="18.95" customHeight="1" x14ac:dyDescent="0.25">
      <c r="B3904" s="75"/>
      <c r="C3904" s="75"/>
      <c r="D3904" s="75"/>
      <c r="E3904" s="57"/>
      <c r="F3904" s="57"/>
      <c r="G3904" s="57"/>
      <c r="H3904" s="57"/>
      <c r="I3904" s="57"/>
      <c r="J3904" s="57"/>
      <c r="K3904" s="57"/>
      <c r="L3904" s="57"/>
    </row>
    <row r="3905" spans="2:12" ht="18.95" customHeight="1" x14ac:dyDescent="0.25">
      <c r="B3905" s="75"/>
      <c r="C3905" s="75"/>
      <c r="D3905" s="75"/>
      <c r="E3905" s="57"/>
      <c r="F3905" s="57"/>
      <c r="G3905" s="57"/>
      <c r="H3905" s="57"/>
      <c r="I3905" s="57"/>
      <c r="J3905" s="57"/>
      <c r="K3905" s="57"/>
      <c r="L3905" s="57"/>
    </row>
    <row r="3906" spans="2:12" ht="18.95" customHeight="1" x14ac:dyDescent="0.25">
      <c r="B3906" s="75"/>
      <c r="C3906" s="75"/>
      <c r="D3906" s="75"/>
      <c r="E3906" s="57"/>
      <c r="F3906" s="57"/>
      <c r="G3906" s="57"/>
      <c r="H3906" s="57"/>
      <c r="I3906" s="57"/>
      <c r="J3906" s="57"/>
      <c r="K3906" s="57"/>
      <c r="L3906" s="57"/>
    </row>
    <row r="3907" spans="2:12" ht="18.95" customHeight="1" x14ac:dyDescent="0.25">
      <c r="B3907" s="75"/>
      <c r="C3907" s="75"/>
      <c r="D3907" s="75"/>
      <c r="E3907" s="57"/>
      <c r="F3907" s="57"/>
      <c r="G3907" s="57"/>
      <c r="H3907" s="57"/>
      <c r="I3907" s="57"/>
      <c r="J3907" s="57"/>
      <c r="K3907" s="57"/>
      <c r="L3907" s="57"/>
    </row>
    <row r="3908" spans="2:12" ht="18.95" customHeight="1" x14ac:dyDescent="0.25">
      <c r="B3908" s="75"/>
      <c r="C3908" s="75"/>
      <c r="D3908" s="75"/>
      <c r="E3908" s="57"/>
      <c r="F3908" s="57"/>
      <c r="G3908" s="57"/>
      <c r="H3908" s="57"/>
      <c r="I3908" s="57"/>
      <c r="J3908" s="57"/>
      <c r="K3908" s="57"/>
      <c r="L3908" s="57"/>
    </row>
    <row r="3909" spans="2:12" ht="18.95" customHeight="1" x14ac:dyDescent="0.25">
      <c r="B3909" s="75"/>
      <c r="C3909" s="75"/>
      <c r="D3909" s="75"/>
      <c r="E3909" s="57"/>
      <c r="F3909" s="57"/>
      <c r="G3909" s="57"/>
      <c r="H3909" s="57"/>
      <c r="I3909" s="57"/>
      <c r="J3909" s="57"/>
      <c r="K3909" s="57"/>
      <c r="L3909" s="57"/>
    </row>
    <row r="3910" spans="2:12" ht="18.95" customHeight="1" x14ac:dyDescent="0.25">
      <c r="B3910" s="75"/>
      <c r="C3910" s="75"/>
      <c r="D3910" s="75"/>
      <c r="E3910" s="57"/>
      <c r="F3910" s="57"/>
      <c r="G3910" s="57"/>
      <c r="H3910" s="57"/>
      <c r="I3910" s="57"/>
      <c r="J3910" s="57"/>
      <c r="K3910" s="57"/>
      <c r="L3910" s="57"/>
    </row>
    <row r="3911" spans="2:12" ht="18.95" customHeight="1" x14ac:dyDescent="0.25">
      <c r="B3911" s="75"/>
      <c r="C3911" s="75"/>
      <c r="D3911" s="75"/>
      <c r="E3911" s="57"/>
      <c r="F3911" s="57"/>
      <c r="G3911" s="57"/>
      <c r="H3911" s="57"/>
      <c r="I3911" s="57"/>
      <c r="J3911" s="57"/>
      <c r="K3911" s="57"/>
      <c r="L3911" s="57"/>
    </row>
    <row r="3912" spans="2:12" ht="18.95" customHeight="1" x14ac:dyDescent="0.25">
      <c r="B3912" s="75"/>
      <c r="C3912" s="75"/>
      <c r="D3912" s="75"/>
      <c r="E3912" s="57"/>
      <c r="F3912" s="57"/>
      <c r="G3912" s="57"/>
      <c r="H3912" s="57"/>
      <c r="I3912" s="57"/>
      <c r="J3912" s="57"/>
      <c r="K3912" s="57"/>
      <c r="L3912" s="57"/>
    </row>
    <row r="3913" spans="2:12" ht="18.95" customHeight="1" x14ac:dyDescent="0.25">
      <c r="B3913" s="75"/>
      <c r="C3913" s="75"/>
      <c r="D3913" s="75"/>
      <c r="E3913" s="57"/>
      <c r="F3913" s="57"/>
      <c r="G3913" s="57"/>
      <c r="H3913" s="57"/>
      <c r="I3913" s="57"/>
      <c r="J3913" s="57"/>
      <c r="K3913" s="57"/>
      <c r="L3913" s="57"/>
    </row>
    <row r="3914" spans="2:12" ht="18.95" customHeight="1" x14ac:dyDescent="0.25">
      <c r="B3914" s="75"/>
      <c r="C3914" s="75"/>
      <c r="D3914" s="75"/>
      <c r="E3914" s="57"/>
      <c r="F3914" s="57"/>
      <c r="G3914" s="57"/>
      <c r="H3914" s="57"/>
      <c r="I3914" s="57"/>
      <c r="J3914" s="57"/>
      <c r="K3914" s="57"/>
      <c r="L3914" s="57"/>
    </row>
    <row r="3915" spans="2:12" ht="18.95" customHeight="1" x14ac:dyDescent="0.25">
      <c r="B3915" s="75"/>
      <c r="C3915" s="75"/>
      <c r="D3915" s="75"/>
      <c r="E3915" s="57"/>
      <c r="F3915" s="57"/>
      <c r="G3915" s="57"/>
      <c r="H3915" s="57"/>
      <c r="I3915" s="57"/>
      <c r="J3915" s="57"/>
      <c r="K3915" s="57"/>
      <c r="L3915" s="57"/>
    </row>
    <row r="3916" spans="2:12" ht="18.95" customHeight="1" x14ac:dyDescent="0.25">
      <c r="B3916" s="75"/>
      <c r="C3916" s="75"/>
      <c r="D3916" s="75"/>
      <c r="E3916" s="57"/>
      <c r="F3916" s="57"/>
      <c r="G3916" s="57"/>
      <c r="H3916" s="57"/>
      <c r="I3916" s="57"/>
      <c r="J3916" s="57"/>
      <c r="K3916" s="57"/>
      <c r="L3916" s="57"/>
    </row>
    <row r="3917" spans="2:12" ht="18.95" customHeight="1" x14ac:dyDescent="0.25">
      <c r="B3917" s="75"/>
      <c r="C3917" s="75"/>
      <c r="D3917" s="75"/>
      <c r="E3917" s="57"/>
      <c r="F3917" s="57"/>
      <c r="G3917" s="57"/>
      <c r="H3917" s="57"/>
      <c r="I3917" s="57"/>
      <c r="J3917" s="57"/>
      <c r="K3917" s="57"/>
      <c r="L3917" s="57"/>
    </row>
    <row r="3918" spans="2:12" ht="18.95" customHeight="1" x14ac:dyDescent="0.25">
      <c r="B3918" s="75"/>
      <c r="C3918" s="75"/>
      <c r="D3918" s="75"/>
      <c r="E3918" s="57"/>
      <c r="F3918" s="57"/>
      <c r="G3918" s="57"/>
      <c r="H3918" s="57"/>
      <c r="I3918" s="57"/>
      <c r="J3918" s="57"/>
      <c r="K3918" s="57"/>
      <c r="L3918" s="57"/>
    </row>
    <row r="3919" spans="2:12" ht="18.95" customHeight="1" x14ac:dyDescent="0.25">
      <c r="B3919" s="75"/>
      <c r="C3919" s="75"/>
      <c r="D3919" s="75"/>
      <c r="E3919" s="57"/>
      <c r="F3919" s="57"/>
      <c r="G3919" s="57"/>
      <c r="H3919" s="57"/>
      <c r="I3919" s="57"/>
      <c r="J3919" s="57"/>
      <c r="K3919" s="57"/>
      <c r="L3919" s="57"/>
    </row>
    <row r="3920" spans="2:12" ht="18.95" customHeight="1" x14ac:dyDescent="0.25">
      <c r="B3920" s="75"/>
      <c r="C3920" s="75"/>
      <c r="D3920" s="75"/>
      <c r="E3920" s="57"/>
      <c r="F3920" s="57"/>
      <c r="G3920" s="57"/>
      <c r="H3920" s="57"/>
      <c r="I3920" s="57"/>
      <c r="J3920" s="57"/>
      <c r="K3920" s="57"/>
      <c r="L3920" s="57"/>
    </row>
    <row r="3921" spans="2:12" ht="18.95" customHeight="1" x14ac:dyDescent="0.25">
      <c r="B3921" s="75"/>
      <c r="C3921" s="75"/>
      <c r="D3921" s="75"/>
      <c r="E3921" s="57"/>
      <c r="F3921" s="57"/>
      <c r="G3921" s="57"/>
      <c r="H3921" s="57"/>
      <c r="I3921" s="57"/>
      <c r="J3921" s="57"/>
      <c r="K3921" s="57"/>
      <c r="L3921" s="57"/>
    </row>
    <row r="3922" spans="2:12" ht="18.95" customHeight="1" x14ac:dyDescent="0.25">
      <c r="B3922" s="75"/>
      <c r="C3922" s="75"/>
      <c r="D3922" s="75"/>
      <c r="E3922" s="57"/>
      <c r="F3922" s="57"/>
      <c r="G3922" s="57"/>
      <c r="H3922" s="57"/>
      <c r="I3922" s="57"/>
      <c r="J3922" s="57"/>
      <c r="K3922" s="57"/>
      <c r="L3922" s="57"/>
    </row>
    <row r="3923" spans="2:12" ht="18.95" customHeight="1" x14ac:dyDescent="0.25">
      <c r="B3923" s="75"/>
      <c r="C3923" s="75"/>
      <c r="D3923" s="75"/>
      <c r="E3923" s="57"/>
      <c r="F3923" s="57"/>
      <c r="G3923" s="57"/>
      <c r="H3923" s="57"/>
      <c r="I3923" s="57"/>
      <c r="J3923" s="57"/>
      <c r="K3923" s="57"/>
      <c r="L3923" s="57"/>
    </row>
    <row r="3924" spans="2:12" ht="18.95" customHeight="1" x14ac:dyDescent="0.25">
      <c r="B3924" s="75"/>
      <c r="C3924" s="75"/>
      <c r="D3924" s="75"/>
      <c r="E3924" s="57"/>
      <c r="F3924" s="57"/>
      <c r="G3924" s="57"/>
      <c r="H3924" s="57"/>
      <c r="I3924" s="57"/>
      <c r="J3924" s="57"/>
      <c r="K3924" s="57"/>
      <c r="L3924" s="57"/>
    </row>
    <row r="3925" spans="2:12" ht="18.95" customHeight="1" x14ac:dyDescent="0.25">
      <c r="B3925" s="75"/>
      <c r="C3925" s="75"/>
      <c r="D3925" s="75"/>
      <c r="E3925" s="57"/>
      <c r="F3925" s="57"/>
      <c r="G3925" s="57"/>
      <c r="H3925" s="57"/>
      <c r="I3925" s="57"/>
      <c r="J3925" s="57"/>
      <c r="K3925" s="57"/>
      <c r="L3925" s="57"/>
    </row>
    <row r="3926" spans="2:12" ht="18.95" customHeight="1" x14ac:dyDescent="0.25">
      <c r="B3926" s="75"/>
      <c r="C3926" s="75"/>
      <c r="D3926" s="75"/>
      <c r="E3926" s="57"/>
      <c r="F3926" s="57"/>
      <c r="G3926" s="57"/>
      <c r="H3926" s="57"/>
      <c r="I3926" s="57"/>
      <c r="J3926" s="57"/>
      <c r="K3926" s="57"/>
      <c r="L3926" s="57"/>
    </row>
    <row r="3927" spans="2:12" ht="18.95" customHeight="1" x14ac:dyDescent="0.25">
      <c r="B3927" s="75"/>
      <c r="C3927" s="75"/>
      <c r="D3927" s="75"/>
      <c r="E3927" s="57"/>
      <c r="F3927" s="57"/>
      <c r="G3927" s="57"/>
      <c r="H3927" s="57"/>
      <c r="I3927" s="57"/>
      <c r="J3927" s="57"/>
      <c r="K3927" s="57"/>
      <c r="L3927" s="57"/>
    </row>
    <row r="3928" spans="2:12" ht="18.95" customHeight="1" x14ac:dyDescent="0.25">
      <c r="B3928" s="75"/>
      <c r="C3928" s="75"/>
      <c r="D3928" s="75"/>
      <c r="E3928" s="57"/>
      <c r="F3928" s="57"/>
      <c r="G3928" s="57"/>
      <c r="H3928" s="57"/>
      <c r="I3928" s="57"/>
      <c r="J3928" s="57"/>
      <c r="K3928" s="57"/>
      <c r="L3928" s="57"/>
    </row>
    <row r="3929" spans="2:12" ht="18.95" customHeight="1" x14ac:dyDescent="0.25">
      <c r="B3929" s="75"/>
      <c r="C3929" s="75"/>
      <c r="D3929" s="75"/>
      <c r="E3929" s="57"/>
      <c r="F3929" s="57"/>
      <c r="G3929" s="57"/>
      <c r="H3929" s="57"/>
      <c r="I3929" s="57"/>
      <c r="J3929" s="57"/>
      <c r="K3929" s="57"/>
      <c r="L3929" s="57"/>
    </row>
    <row r="3930" spans="2:12" ht="18.95" customHeight="1" x14ac:dyDescent="0.25">
      <c r="B3930" s="75"/>
      <c r="C3930" s="75"/>
      <c r="D3930" s="75"/>
      <c r="E3930" s="57"/>
      <c r="F3930" s="57"/>
      <c r="G3930" s="57"/>
      <c r="H3930" s="57"/>
      <c r="I3930" s="57"/>
      <c r="J3930" s="57"/>
      <c r="K3930" s="57"/>
      <c r="L3930" s="57"/>
    </row>
    <row r="3931" spans="2:12" ht="18.95" customHeight="1" x14ac:dyDescent="0.25">
      <c r="B3931" s="75"/>
      <c r="C3931" s="75"/>
      <c r="D3931" s="75"/>
      <c r="E3931" s="57"/>
      <c r="F3931" s="57"/>
      <c r="G3931" s="57"/>
      <c r="H3931" s="57"/>
      <c r="I3931" s="57"/>
      <c r="J3931" s="57"/>
      <c r="K3931" s="57"/>
      <c r="L3931" s="57"/>
    </row>
    <row r="3932" spans="2:12" ht="18.95" customHeight="1" x14ac:dyDescent="0.25">
      <c r="B3932" s="75"/>
      <c r="C3932" s="75"/>
      <c r="D3932" s="75"/>
      <c r="E3932" s="57"/>
      <c r="F3932" s="57"/>
      <c r="G3932" s="57"/>
      <c r="H3932" s="57"/>
      <c r="I3932" s="57"/>
      <c r="J3932" s="57"/>
      <c r="K3932" s="57"/>
      <c r="L3932" s="57"/>
    </row>
    <row r="3933" spans="2:12" ht="18.95" customHeight="1" x14ac:dyDescent="0.25">
      <c r="B3933" s="75"/>
      <c r="C3933" s="75"/>
      <c r="D3933" s="75"/>
      <c r="E3933" s="57"/>
      <c r="F3933" s="57"/>
      <c r="G3933" s="57"/>
      <c r="H3933" s="57"/>
      <c r="I3933" s="57"/>
      <c r="J3933" s="57"/>
      <c r="K3933" s="57"/>
      <c r="L3933" s="57"/>
    </row>
    <row r="3934" spans="2:12" ht="18.95" customHeight="1" x14ac:dyDescent="0.25">
      <c r="B3934" s="75"/>
      <c r="C3934" s="75"/>
      <c r="D3934" s="75"/>
      <c r="E3934" s="57"/>
      <c r="F3934" s="57"/>
      <c r="G3934" s="57"/>
      <c r="H3934" s="57"/>
      <c r="I3934" s="57"/>
      <c r="J3934" s="57"/>
      <c r="K3934" s="57"/>
      <c r="L3934" s="57"/>
    </row>
    <row r="3935" spans="2:12" ht="18.95" customHeight="1" x14ac:dyDescent="0.25">
      <c r="B3935" s="75"/>
      <c r="C3935" s="75"/>
      <c r="D3935" s="75"/>
      <c r="E3935" s="57"/>
      <c r="F3935" s="57"/>
      <c r="G3935" s="57"/>
      <c r="H3935" s="57"/>
      <c r="I3935" s="57"/>
      <c r="J3935" s="57"/>
      <c r="K3935" s="57"/>
      <c r="L3935" s="57"/>
    </row>
    <row r="3936" spans="2:12" ht="18.95" customHeight="1" x14ac:dyDescent="0.25">
      <c r="B3936" s="75"/>
      <c r="C3936" s="75"/>
      <c r="D3936" s="75"/>
      <c r="E3936" s="57"/>
      <c r="F3936" s="57"/>
      <c r="G3936" s="57"/>
      <c r="H3936" s="57"/>
      <c r="I3936" s="57"/>
      <c r="J3936" s="57"/>
      <c r="K3936" s="57"/>
      <c r="L3936" s="57"/>
    </row>
    <row r="3937" spans="2:12" ht="18.95" customHeight="1" x14ac:dyDescent="0.25">
      <c r="B3937" s="75"/>
      <c r="C3937" s="75"/>
      <c r="D3937" s="75"/>
      <c r="E3937" s="57"/>
      <c r="F3937" s="57"/>
      <c r="G3937" s="57"/>
      <c r="H3937" s="57"/>
      <c r="I3937" s="57"/>
      <c r="J3937" s="57"/>
      <c r="K3937" s="57"/>
      <c r="L3937" s="57"/>
    </row>
    <row r="3938" spans="2:12" ht="18.95" customHeight="1" x14ac:dyDescent="0.25">
      <c r="B3938" s="75"/>
      <c r="C3938" s="75"/>
      <c r="D3938" s="75"/>
      <c r="E3938" s="57"/>
      <c r="F3938" s="57"/>
      <c r="G3938" s="57"/>
      <c r="H3938" s="57"/>
      <c r="I3938" s="57"/>
      <c r="J3938" s="57"/>
      <c r="K3938" s="57"/>
      <c r="L3938" s="57"/>
    </row>
    <row r="3939" spans="2:12" ht="18.95" customHeight="1" x14ac:dyDescent="0.25">
      <c r="B3939" s="75"/>
      <c r="C3939" s="75"/>
      <c r="D3939" s="75"/>
      <c r="E3939" s="57"/>
      <c r="F3939" s="57"/>
      <c r="G3939" s="57"/>
      <c r="H3939" s="57"/>
      <c r="I3939" s="57"/>
      <c r="J3939" s="57"/>
      <c r="K3939" s="57"/>
      <c r="L3939" s="57"/>
    </row>
    <row r="3940" spans="2:12" ht="18.95" customHeight="1" x14ac:dyDescent="0.25">
      <c r="B3940" s="75"/>
      <c r="C3940" s="75"/>
      <c r="D3940" s="75"/>
      <c r="E3940" s="57"/>
      <c r="F3940" s="57"/>
      <c r="G3940" s="57"/>
      <c r="H3940" s="57"/>
      <c r="I3940" s="57"/>
      <c r="J3940" s="57"/>
      <c r="K3940" s="57"/>
      <c r="L3940" s="57"/>
    </row>
    <row r="3941" spans="2:12" ht="18.95" customHeight="1" x14ac:dyDescent="0.25">
      <c r="B3941" s="75"/>
      <c r="C3941" s="75"/>
      <c r="D3941" s="75"/>
      <c r="E3941" s="57"/>
      <c r="F3941" s="57"/>
      <c r="G3941" s="57"/>
      <c r="H3941" s="57"/>
      <c r="I3941" s="57"/>
      <c r="J3941" s="57"/>
      <c r="K3941" s="57"/>
      <c r="L3941" s="57"/>
    </row>
    <row r="3942" spans="2:12" ht="18.95" customHeight="1" x14ac:dyDescent="0.25">
      <c r="B3942" s="75"/>
      <c r="C3942" s="75"/>
      <c r="D3942" s="75"/>
      <c r="E3942" s="57"/>
      <c r="F3942" s="57"/>
      <c r="G3942" s="57"/>
      <c r="H3942" s="57"/>
      <c r="I3942" s="57"/>
      <c r="J3942" s="57"/>
      <c r="K3942" s="57"/>
      <c r="L3942" s="57"/>
    </row>
    <row r="3943" spans="2:12" ht="18.95" customHeight="1" x14ac:dyDescent="0.25">
      <c r="B3943" s="75"/>
      <c r="C3943" s="75"/>
      <c r="D3943" s="75"/>
      <c r="E3943" s="57"/>
      <c r="F3943" s="57"/>
      <c r="G3943" s="57"/>
      <c r="H3943" s="57"/>
      <c r="I3943" s="57"/>
      <c r="J3943" s="57"/>
      <c r="K3943" s="57"/>
      <c r="L3943" s="57"/>
    </row>
    <row r="3944" spans="2:12" ht="18.95" customHeight="1" x14ac:dyDescent="0.25">
      <c r="B3944" s="75"/>
      <c r="C3944" s="75"/>
      <c r="D3944" s="75"/>
      <c r="E3944" s="57"/>
      <c r="F3944" s="57"/>
      <c r="G3944" s="57"/>
      <c r="H3944" s="57"/>
      <c r="I3944" s="57"/>
      <c r="J3944" s="57"/>
      <c r="K3944" s="57"/>
      <c r="L3944" s="57"/>
    </row>
    <row r="3945" spans="2:12" ht="18.95" customHeight="1" x14ac:dyDescent="0.25">
      <c r="B3945" s="75"/>
      <c r="C3945" s="75"/>
      <c r="D3945" s="75"/>
      <c r="E3945" s="57"/>
      <c r="F3945" s="57"/>
      <c r="G3945" s="57"/>
      <c r="H3945" s="57"/>
      <c r="I3945" s="57"/>
      <c r="J3945" s="57"/>
      <c r="K3945" s="57"/>
      <c r="L3945" s="57"/>
    </row>
    <row r="3946" spans="2:12" ht="18.95" customHeight="1" x14ac:dyDescent="0.25">
      <c r="B3946" s="75"/>
      <c r="C3946" s="75"/>
      <c r="D3946" s="75"/>
      <c r="E3946" s="57"/>
      <c r="F3946" s="57"/>
      <c r="G3946" s="57"/>
      <c r="H3946" s="57"/>
      <c r="I3946" s="57"/>
      <c r="J3946" s="57"/>
      <c r="K3946" s="57"/>
      <c r="L3946" s="57"/>
    </row>
    <row r="3947" spans="2:12" ht="18.95" customHeight="1" x14ac:dyDescent="0.25">
      <c r="B3947" s="75"/>
      <c r="C3947" s="75"/>
      <c r="D3947" s="75"/>
      <c r="E3947" s="57"/>
      <c r="F3947" s="57"/>
      <c r="G3947" s="57"/>
      <c r="H3947" s="57"/>
      <c r="I3947" s="57"/>
      <c r="J3947" s="57"/>
      <c r="K3947" s="57"/>
      <c r="L3947" s="57"/>
    </row>
    <row r="3948" spans="2:12" ht="18.95" customHeight="1" x14ac:dyDescent="0.25">
      <c r="B3948" s="75"/>
      <c r="C3948" s="75"/>
      <c r="D3948" s="75"/>
      <c r="E3948" s="57"/>
      <c r="F3948" s="57"/>
      <c r="G3948" s="57"/>
      <c r="H3948" s="57"/>
      <c r="I3948" s="57"/>
      <c r="J3948" s="57"/>
      <c r="K3948" s="57"/>
      <c r="L3948" s="57"/>
    </row>
    <row r="3949" spans="2:12" ht="18.95" customHeight="1" x14ac:dyDescent="0.25">
      <c r="B3949" s="75"/>
      <c r="C3949" s="75"/>
      <c r="D3949" s="75"/>
      <c r="E3949" s="57"/>
      <c r="F3949" s="57"/>
      <c r="G3949" s="57"/>
      <c r="H3949" s="57"/>
      <c r="I3949" s="57"/>
      <c r="J3949" s="57"/>
      <c r="K3949" s="57"/>
      <c r="L3949" s="57"/>
    </row>
    <row r="3950" spans="2:12" ht="18.95" customHeight="1" x14ac:dyDescent="0.25">
      <c r="B3950" s="75"/>
      <c r="C3950" s="75"/>
      <c r="D3950" s="75"/>
      <c r="E3950" s="57"/>
      <c r="F3950" s="57"/>
      <c r="G3950" s="57"/>
      <c r="H3950" s="57"/>
      <c r="I3950" s="57"/>
      <c r="J3950" s="57"/>
      <c r="K3950" s="57"/>
      <c r="L3950" s="57"/>
    </row>
    <row r="3951" spans="2:12" ht="18.95" customHeight="1" x14ac:dyDescent="0.25">
      <c r="B3951" s="75"/>
      <c r="C3951" s="75"/>
      <c r="D3951" s="75"/>
      <c r="E3951" s="57"/>
      <c r="F3951" s="57"/>
      <c r="G3951" s="57"/>
      <c r="H3951" s="57"/>
      <c r="I3951" s="57"/>
      <c r="J3951" s="57"/>
      <c r="K3951" s="57"/>
      <c r="L3951" s="57"/>
    </row>
    <row r="3952" spans="2:12" ht="18.95" customHeight="1" x14ac:dyDescent="0.25">
      <c r="B3952" s="75"/>
      <c r="C3952" s="75"/>
      <c r="D3952" s="75"/>
      <c r="E3952" s="57"/>
      <c r="F3952" s="57"/>
      <c r="G3952" s="57"/>
      <c r="H3952" s="57"/>
      <c r="I3952" s="57"/>
      <c r="J3952" s="57"/>
      <c r="K3952" s="57"/>
      <c r="L3952" s="57"/>
    </row>
    <row r="3953" spans="2:12" ht="18.95" customHeight="1" x14ac:dyDescent="0.25">
      <c r="B3953" s="75"/>
      <c r="C3953" s="75"/>
      <c r="D3953" s="75"/>
      <c r="E3953" s="57"/>
      <c r="F3953" s="57"/>
      <c r="G3953" s="57"/>
      <c r="H3953" s="57"/>
      <c r="I3953" s="57"/>
      <c r="J3953" s="57"/>
      <c r="K3953" s="57"/>
      <c r="L3953" s="57"/>
    </row>
    <row r="3954" spans="2:12" ht="18.95" customHeight="1" x14ac:dyDescent="0.25">
      <c r="B3954" s="75"/>
      <c r="C3954" s="75"/>
      <c r="D3954" s="75"/>
      <c r="E3954" s="57"/>
      <c r="F3954" s="57"/>
      <c r="G3954" s="57"/>
      <c r="H3954" s="57"/>
      <c r="I3954" s="57"/>
      <c r="J3954" s="57"/>
      <c r="K3954" s="57"/>
      <c r="L3954" s="57"/>
    </row>
    <row r="3955" spans="2:12" ht="18.95" customHeight="1" x14ac:dyDescent="0.25">
      <c r="B3955" s="75"/>
      <c r="C3955" s="75"/>
      <c r="D3955" s="75"/>
      <c r="E3955" s="57"/>
      <c r="F3955" s="57"/>
      <c r="G3955" s="57"/>
      <c r="H3955" s="57"/>
      <c r="I3955" s="57"/>
      <c r="J3955" s="57"/>
      <c r="K3955" s="57"/>
      <c r="L3955" s="57"/>
    </row>
    <row r="3956" spans="2:12" ht="18.95" customHeight="1" x14ac:dyDescent="0.25">
      <c r="B3956" s="75"/>
      <c r="C3956" s="75"/>
      <c r="D3956" s="75"/>
      <c r="E3956" s="57"/>
      <c r="F3956" s="57"/>
      <c r="G3956" s="57"/>
      <c r="H3956" s="57"/>
      <c r="I3956" s="57"/>
      <c r="J3956" s="57"/>
      <c r="K3956" s="57"/>
      <c r="L3956" s="57"/>
    </row>
    <row r="3957" spans="2:12" ht="18.95" customHeight="1" x14ac:dyDescent="0.25">
      <c r="B3957" s="75"/>
      <c r="C3957" s="75"/>
      <c r="D3957" s="75"/>
      <c r="E3957" s="57"/>
      <c r="F3957" s="57"/>
      <c r="G3957" s="57"/>
      <c r="H3957" s="57"/>
      <c r="I3957" s="57"/>
      <c r="J3957" s="57"/>
      <c r="K3957" s="57"/>
      <c r="L3957" s="57"/>
    </row>
    <row r="3958" spans="2:12" ht="18.95" customHeight="1" x14ac:dyDescent="0.25">
      <c r="B3958" s="75"/>
      <c r="C3958" s="75"/>
      <c r="D3958" s="75"/>
      <c r="E3958" s="57"/>
      <c r="F3958" s="57"/>
      <c r="G3958" s="57"/>
      <c r="H3958" s="57"/>
      <c r="I3958" s="57"/>
      <c r="J3958" s="57"/>
      <c r="K3958" s="57"/>
      <c r="L3958" s="57"/>
    </row>
    <row r="3959" spans="2:12" ht="18.95" customHeight="1" x14ac:dyDescent="0.25">
      <c r="B3959" s="75"/>
      <c r="C3959" s="75"/>
      <c r="D3959" s="75"/>
      <c r="E3959" s="57"/>
      <c r="F3959" s="57"/>
      <c r="G3959" s="57"/>
      <c r="H3959" s="57"/>
      <c r="I3959" s="57"/>
      <c r="J3959" s="57"/>
      <c r="K3959" s="57"/>
      <c r="L3959" s="57"/>
    </row>
    <row r="3960" spans="2:12" ht="18.95" customHeight="1" x14ac:dyDescent="0.25">
      <c r="B3960" s="75"/>
      <c r="C3960" s="75"/>
      <c r="D3960" s="75"/>
      <c r="E3960" s="57"/>
      <c r="F3960" s="57"/>
      <c r="G3960" s="57"/>
      <c r="H3960" s="57"/>
      <c r="I3960" s="57"/>
      <c r="J3960" s="57"/>
      <c r="K3960" s="57"/>
      <c r="L3960" s="57"/>
    </row>
    <row r="3961" spans="2:12" ht="18.95" customHeight="1" x14ac:dyDescent="0.25">
      <c r="B3961" s="75"/>
      <c r="C3961" s="75"/>
      <c r="D3961" s="75"/>
      <c r="E3961" s="57"/>
      <c r="F3961" s="57"/>
      <c r="G3961" s="57"/>
      <c r="H3961" s="57"/>
      <c r="I3961" s="57"/>
      <c r="J3961" s="57"/>
      <c r="K3961" s="57"/>
      <c r="L3961" s="57"/>
    </row>
    <row r="3962" spans="2:12" ht="18.95" customHeight="1" x14ac:dyDescent="0.25">
      <c r="B3962" s="75"/>
      <c r="C3962" s="75"/>
      <c r="D3962" s="75"/>
      <c r="E3962" s="57"/>
      <c r="F3962" s="57"/>
      <c r="G3962" s="57"/>
      <c r="H3962" s="57"/>
      <c r="I3962" s="57"/>
      <c r="J3962" s="57"/>
      <c r="K3962" s="57"/>
      <c r="L3962" s="57"/>
    </row>
    <row r="3963" spans="2:12" ht="18.95" customHeight="1" x14ac:dyDescent="0.25">
      <c r="B3963" s="75"/>
      <c r="C3963" s="75"/>
      <c r="D3963" s="75"/>
      <c r="E3963" s="57"/>
      <c r="F3963" s="57"/>
      <c r="G3963" s="57"/>
      <c r="H3963" s="57"/>
      <c r="I3963" s="57"/>
      <c r="J3963" s="57"/>
      <c r="K3963" s="57"/>
      <c r="L3963" s="57"/>
    </row>
    <row r="3964" spans="2:12" ht="18.95" customHeight="1" x14ac:dyDescent="0.25">
      <c r="B3964" s="75"/>
      <c r="C3964" s="75"/>
      <c r="D3964" s="75"/>
      <c r="E3964" s="57"/>
      <c r="F3964" s="57"/>
      <c r="G3964" s="57"/>
      <c r="H3964" s="57"/>
      <c r="I3964" s="57"/>
      <c r="J3964" s="57"/>
      <c r="K3964" s="57"/>
      <c r="L3964" s="57"/>
    </row>
    <row r="3965" spans="2:12" ht="18.95" customHeight="1" x14ac:dyDescent="0.25">
      <c r="B3965" s="75"/>
      <c r="C3965" s="75"/>
      <c r="D3965" s="75"/>
      <c r="E3965" s="57"/>
      <c r="F3965" s="57"/>
      <c r="G3965" s="57"/>
      <c r="H3965" s="57"/>
      <c r="I3965" s="57"/>
      <c r="J3965" s="57"/>
      <c r="K3965" s="57"/>
      <c r="L3965" s="57"/>
    </row>
    <row r="3966" spans="2:12" ht="18.95" customHeight="1" x14ac:dyDescent="0.25">
      <c r="B3966" s="75"/>
      <c r="C3966" s="75"/>
      <c r="D3966" s="75"/>
      <c r="E3966" s="57"/>
      <c r="F3966" s="57"/>
      <c r="G3966" s="57"/>
      <c r="H3966" s="57"/>
      <c r="I3966" s="57"/>
      <c r="J3966" s="57"/>
      <c r="K3966" s="57"/>
      <c r="L3966" s="57"/>
    </row>
    <row r="3967" spans="2:12" ht="18.95" customHeight="1" x14ac:dyDescent="0.25">
      <c r="B3967" s="75"/>
      <c r="C3967" s="75"/>
      <c r="D3967" s="75"/>
      <c r="E3967" s="57"/>
      <c r="F3967" s="57"/>
      <c r="G3967" s="57"/>
      <c r="H3967" s="57"/>
      <c r="I3967" s="57"/>
      <c r="J3967" s="57"/>
      <c r="K3967" s="57"/>
      <c r="L3967" s="57"/>
    </row>
    <row r="3968" spans="2:12" ht="18.95" customHeight="1" x14ac:dyDescent="0.25">
      <c r="B3968" s="75"/>
      <c r="C3968" s="75"/>
      <c r="D3968" s="75"/>
      <c r="E3968" s="57"/>
      <c r="F3968" s="57"/>
      <c r="G3968" s="57"/>
      <c r="H3968" s="57"/>
      <c r="I3968" s="57"/>
      <c r="J3968" s="57"/>
      <c r="K3968" s="57"/>
      <c r="L3968" s="57"/>
    </row>
    <row r="3969" spans="2:12" ht="18.95" customHeight="1" x14ac:dyDescent="0.25">
      <c r="B3969" s="75"/>
      <c r="C3969" s="75"/>
      <c r="D3969" s="75"/>
      <c r="E3969" s="57"/>
      <c r="F3969" s="57"/>
      <c r="G3969" s="57"/>
      <c r="H3969" s="57"/>
      <c r="I3969" s="57"/>
      <c r="J3969" s="57"/>
      <c r="K3969" s="57"/>
      <c r="L3969" s="57"/>
    </row>
    <row r="3970" spans="2:12" ht="18.95" customHeight="1" x14ac:dyDescent="0.25">
      <c r="B3970" s="75"/>
      <c r="C3970" s="75"/>
      <c r="D3970" s="75"/>
      <c r="E3970" s="57"/>
      <c r="F3970" s="57"/>
      <c r="G3970" s="57"/>
      <c r="H3970" s="57"/>
      <c r="I3970" s="57"/>
      <c r="J3970" s="57"/>
      <c r="K3970" s="57"/>
      <c r="L3970" s="57"/>
    </row>
    <row r="3971" spans="2:12" ht="18.95" customHeight="1" x14ac:dyDescent="0.25">
      <c r="B3971" s="75"/>
      <c r="C3971" s="75"/>
      <c r="D3971" s="75"/>
      <c r="E3971" s="57"/>
      <c r="F3971" s="57"/>
      <c r="G3971" s="57"/>
      <c r="H3971" s="57"/>
      <c r="I3971" s="57"/>
      <c r="J3971" s="57"/>
      <c r="K3971" s="57"/>
      <c r="L3971" s="57"/>
    </row>
    <row r="3972" spans="2:12" ht="18.95" customHeight="1" x14ac:dyDescent="0.25">
      <c r="B3972" s="75"/>
      <c r="C3972" s="75"/>
      <c r="D3972" s="75"/>
      <c r="E3972" s="57"/>
      <c r="F3972" s="57"/>
      <c r="G3972" s="57"/>
      <c r="H3972" s="57"/>
      <c r="I3972" s="57"/>
      <c r="J3972" s="57"/>
      <c r="K3972" s="57"/>
      <c r="L3972" s="57"/>
    </row>
    <row r="3973" spans="2:12" ht="18.95" customHeight="1" x14ac:dyDescent="0.25">
      <c r="B3973" s="75"/>
      <c r="C3973" s="75"/>
      <c r="D3973" s="75"/>
      <c r="E3973" s="57"/>
      <c r="F3973" s="57"/>
      <c r="G3973" s="57"/>
      <c r="H3973" s="57"/>
      <c r="I3973" s="57"/>
      <c r="J3973" s="57"/>
      <c r="K3973" s="57"/>
      <c r="L3973" s="57"/>
    </row>
    <row r="3974" spans="2:12" ht="18.95" customHeight="1" x14ac:dyDescent="0.25">
      <c r="B3974" s="75"/>
      <c r="C3974" s="75"/>
      <c r="D3974" s="75"/>
      <c r="E3974" s="57"/>
      <c r="F3974" s="57"/>
      <c r="G3974" s="57"/>
      <c r="H3974" s="57"/>
      <c r="I3974" s="57"/>
      <c r="J3974" s="57"/>
      <c r="K3974" s="57"/>
      <c r="L3974" s="57"/>
    </row>
    <row r="3975" spans="2:12" ht="18.95" customHeight="1" x14ac:dyDescent="0.25">
      <c r="B3975" s="75"/>
      <c r="C3975" s="75"/>
      <c r="D3975" s="75"/>
      <c r="E3975" s="57"/>
      <c r="F3975" s="57"/>
      <c r="G3975" s="57"/>
      <c r="H3975" s="57"/>
      <c r="I3975" s="57"/>
      <c r="J3975" s="57"/>
      <c r="K3975" s="57"/>
      <c r="L3975" s="57"/>
    </row>
    <row r="3976" spans="2:12" ht="18.95" customHeight="1" x14ac:dyDescent="0.25">
      <c r="B3976" s="75"/>
      <c r="C3976" s="75"/>
      <c r="D3976" s="75"/>
      <c r="E3976" s="57"/>
      <c r="F3976" s="57"/>
      <c r="G3976" s="57"/>
      <c r="H3976" s="57"/>
      <c r="I3976" s="57"/>
      <c r="J3976" s="57"/>
      <c r="K3976" s="57"/>
      <c r="L3976" s="57"/>
    </row>
    <row r="3977" spans="2:12" ht="18.95" customHeight="1" x14ac:dyDescent="0.25">
      <c r="B3977" s="75"/>
      <c r="C3977" s="75"/>
      <c r="D3977" s="75"/>
      <c r="E3977" s="57"/>
      <c r="F3977" s="57"/>
      <c r="G3977" s="57"/>
      <c r="H3977" s="57"/>
      <c r="I3977" s="57"/>
      <c r="J3977" s="57"/>
      <c r="K3977" s="57"/>
      <c r="L3977" s="57"/>
    </row>
    <row r="3978" spans="2:12" ht="18.95" customHeight="1" x14ac:dyDescent="0.25">
      <c r="B3978" s="75"/>
      <c r="C3978" s="75"/>
      <c r="D3978" s="75"/>
      <c r="E3978" s="57"/>
      <c r="F3978" s="57"/>
      <c r="G3978" s="57"/>
      <c r="H3978" s="57"/>
      <c r="I3978" s="57"/>
      <c r="J3978" s="57"/>
      <c r="K3978" s="57"/>
      <c r="L3978" s="57"/>
    </row>
    <row r="3979" spans="2:12" ht="18.95" customHeight="1" x14ac:dyDescent="0.25">
      <c r="B3979" s="75"/>
      <c r="C3979" s="75"/>
      <c r="D3979" s="75"/>
      <c r="E3979" s="57"/>
      <c r="F3979" s="57"/>
      <c r="G3979" s="57"/>
      <c r="H3979" s="57"/>
      <c r="I3979" s="57"/>
      <c r="J3979" s="57"/>
      <c r="K3979" s="57"/>
      <c r="L3979" s="57"/>
    </row>
    <row r="3980" spans="2:12" ht="18.95" customHeight="1" x14ac:dyDescent="0.25">
      <c r="B3980" s="75"/>
      <c r="C3980" s="75"/>
      <c r="D3980" s="75"/>
      <c r="E3980" s="57"/>
      <c r="F3980" s="57"/>
      <c r="G3980" s="57"/>
      <c r="H3980" s="57"/>
      <c r="I3980" s="57"/>
      <c r="J3980" s="57"/>
      <c r="K3980" s="57"/>
      <c r="L3980" s="57"/>
    </row>
    <row r="3981" spans="2:12" ht="18.95" customHeight="1" x14ac:dyDescent="0.25">
      <c r="B3981" s="75"/>
      <c r="C3981" s="75"/>
      <c r="D3981" s="75"/>
      <c r="E3981" s="57"/>
      <c r="F3981" s="57"/>
      <c r="G3981" s="57"/>
      <c r="H3981" s="57"/>
      <c r="I3981" s="57"/>
      <c r="J3981" s="57"/>
      <c r="K3981" s="57"/>
      <c r="L3981" s="57"/>
    </row>
    <row r="3982" spans="2:12" ht="18.95" customHeight="1" x14ac:dyDescent="0.25">
      <c r="B3982" s="75"/>
      <c r="C3982" s="75"/>
      <c r="D3982" s="75"/>
      <c r="E3982" s="57"/>
      <c r="F3982" s="57"/>
      <c r="G3982" s="57"/>
      <c r="H3982" s="57"/>
      <c r="I3982" s="57"/>
      <c r="J3982" s="57"/>
      <c r="K3982" s="57"/>
      <c r="L3982" s="57"/>
    </row>
    <row r="3983" spans="2:12" ht="18.95" customHeight="1" x14ac:dyDescent="0.25">
      <c r="B3983" s="75"/>
      <c r="C3983" s="75"/>
      <c r="D3983" s="75"/>
      <c r="E3983" s="57"/>
      <c r="F3983" s="57"/>
      <c r="G3983" s="57"/>
      <c r="H3983" s="57"/>
      <c r="I3983" s="57"/>
      <c r="J3983" s="57"/>
      <c r="K3983" s="57"/>
      <c r="L3983" s="57"/>
    </row>
    <row r="3984" spans="2:12" ht="18.95" customHeight="1" x14ac:dyDescent="0.25">
      <c r="B3984" s="75"/>
      <c r="C3984" s="75"/>
      <c r="D3984" s="75"/>
      <c r="E3984" s="57"/>
      <c r="F3984" s="57"/>
      <c r="G3984" s="57"/>
      <c r="H3984" s="57"/>
      <c r="I3984" s="57"/>
      <c r="J3984" s="57"/>
      <c r="K3984" s="57"/>
      <c r="L3984" s="57"/>
    </row>
    <row r="3985" spans="2:12" ht="18.95" customHeight="1" x14ac:dyDescent="0.25">
      <c r="B3985" s="75"/>
      <c r="C3985" s="75"/>
      <c r="D3985" s="75"/>
      <c r="E3985" s="57"/>
      <c r="F3985" s="57"/>
      <c r="G3985" s="57"/>
      <c r="H3985" s="57"/>
      <c r="I3985" s="57"/>
      <c r="J3985" s="57"/>
      <c r="K3985" s="57"/>
      <c r="L3985" s="57"/>
    </row>
    <row r="3986" spans="2:12" ht="18.95" customHeight="1" x14ac:dyDescent="0.25">
      <c r="B3986" s="75"/>
      <c r="C3986" s="75"/>
      <c r="D3986" s="75"/>
      <c r="E3986" s="57"/>
      <c r="F3986" s="57"/>
      <c r="G3986" s="57"/>
      <c r="H3986" s="57"/>
      <c r="I3986" s="57"/>
      <c r="J3986" s="57"/>
      <c r="K3986" s="57"/>
      <c r="L3986" s="57"/>
    </row>
    <row r="3987" spans="2:12" ht="18.95" customHeight="1" x14ac:dyDescent="0.25">
      <c r="B3987" s="75"/>
      <c r="C3987" s="75"/>
      <c r="D3987" s="75"/>
      <c r="E3987" s="57"/>
      <c r="F3987" s="57"/>
      <c r="G3987" s="57"/>
      <c r="H3987" s="57"/>
      <c r="I3987" s="57"/>
      <c r="J3987" s="57"/>
      <c r="K3987" s="57"/>
      <c r="L3987" s="57"/>
    </row>
    <row r="3988" spans="2:12" ht="18.95" customHeight="1" x14ac:dyDescent="0.25">
      <c r="B3988" s="75"/>
      <c r="C3988" s="75"/>
      <c r="D3988" s="75"/>
      <c r="E3988" s="57"/>
      <c r="F3988" s="57"/>
      <c r="G3988" s="57"/>
      <c r="H3988" s="57"/>
      <c r="I3988" s="57"/>
      <c r="J3988" s="57"/>
      <c r="K3988" s="57"/>
      <c r="L3988" s="57"/>
    </row>
    <row r="3989" spans="2:12" ht="18.95" customHeight="1" x14ac:dyDescent="0.25">
      <c r="B3989" s="75"/>
      <c r="C3989" s="75"/>
      <c r="D3989" s="75"/>
      <c r="E3989" s="57"/>
      <c r="F3989" s="57"/>
      <c r="G3989" s="57"/>
      <c r="H3989" s="57"/>
      <c r="I3989" s="57"/>
      <c r="J3989" s="57"/>
      <c r="K3989" s="57"/>
      <c r="L3989" s="57"/>
    </row>
    <row r="3990" spans="2:12" ht="18.95" customHeight="1" x14ac:dyDescent="0.25">
      <c r="B3990" s="75"/>
      <c r="C3990" s="75"/>
      <c r="D3990" s="75"/>
      <c r="E3990" s="57"/>
      <c r="F3990" s="57"/>
      <c r="G3990" s="57"/>
      <c r="H3990" s="57"/>
      <c r="I3990" s="57"/>
      <c r="J3990" s="57"/>
      <c r="K3990" s="57"/>
      <c r="L3990" s="57"/>
    </row>
    <row r="3991" spans="2:12" ht="18.95" customHeight="1" x14ac:dyDescent="0.25">
      <c r="B3991" s="75"/>
      <c r="C3991" s="75"/>
      <c r="D3991" s="75"/>
      <c r="E3991" s="57"/>
      <c r="F3991" s="57"/>
      <c r="G3991" s="57"/>
      <c r="H3991" s="57"/>
      <c r="I3991" s="57"/>
      <c r="J3991" s="57"/>
      <c r="K3991" s="57"/>
      <c r="L3991" s="57"/>
    </row>
    <row r="3992" spans="2:12" ht="18.95" customHeight="1" x14ac:dyDescent="0.25">
      <c r="B3992" s="75"/>
      <c r="C3992" s="75"/>
      <c r="D3992" s="75"/>
      <c r="E3992" s="57"/>
      <c r="F3992" s="57"/>
      <c r="G3992" s="57"/>
      <c r="H3992" s="57"/>
      <c r="I3992" s="57"/>
      <c r="J3992" s="57"/>
      <c r="K3992" s="57"/>
      <c r="L3992" s="57"/>
    </row>
    <row r="3993" spans="2:12" ht="18.95" customHeight="1" x14ac:dyDescent="0.25">
      <c r="B3993" s="75"/>
      <c r="C3993" s="75"/>
      <c r="D3993" s="75"/>
      <c r="E3993" s="57"/>
      <c r="F3993" s="57"/>
      <c r="G3993" s="57"/>
      <c r="H3993" s="57"/>
      <c r="I3993" s="57"/>
      <c r="J3993" s="57"/>
      <c r="K3993" s="57"/>
      <c r="L3993" s="57"/>
    </row>
    <row r="3994" spans="2:12" ht="18.95" customHeight="1" x14ac:dyDescent="0.25">
      <c r="B3994" s="75"/>
      <c r="C3994" s="75"/>
      <c r="D3994" s="75"/>
      <c r="E3994" s="57"/>
      <c r="F3994" s="57"/>
      <c r="G3994" s="57"/>
      <c r="H3994" s="57"/>
      <c r="I3994" s="57"/>
      <c r="J3994" s="57"/>
      <c r="K3994" s="57"/>
      <c r="L3994" s="57"/>
    </row>
    <row r="3995" spans="2:12" ht="18.95" customHeight="1" x14ac:dyDescent="0.25">
      <c r="B3995" s="75"/>
      <c r="C3995" s="75"/>
      <c r="D3995" s="75"/>
      <c r="E3995" s="57"/>
      <c r="F3995" s="57"/>
      <c r="G3995" s="57"/>
      <c r="H3995" s="57"/>
      <c r="I3995" s="57"/>
      <c r="J3995" s="57"/>
      <c r="K3995" s="57"/>
      <c r="L3995" s="57"/>
    </row>
    <row r="3996" spans="2:12" ht="18.95" customHeight="1" x14ac:dyDescent="0.25">
      <c r="B3996" s="75"/>
      <c r="C3996" s="75"/>
      <c r="D3996" s="75"/>
      <c r="E3996" s="57"/>
      <c r="F3996" s="57"/>
      <c r="G3996" s="57"/>
      <c r="H3996" s="57"/>
      <c r="I3996" s="57"/>
      <c r="J3996" s="57"/>
      <c r="K3996" s="57"/>
      <c r="L3996" s="57"/>
    </row>
    <row r="3997" spans="2:12" ht="18.95" customHeight="1" x14ac:dyDescent="0.25">
      <c r="B3997" s="75"/>
      <c r="C3997" s="75"/>
      <c r="D3997" s="75"/>
      <c r="E3997" s="57"/>
      <c r="F3997" s="57"/>
      <c r="G3997" s="57"/>
      <c r="H3997" s="57"/>
      <c r="I3997" s="57"/>
      <c r="J3997" s="57"/>
      <c r="K3997" s="57"/>
      <c r="L3997" s="57"/>
    </row>
    <row r="3998" spans="2:12" ht="18.95" customHeight="1" x14ac:dyDescent="0.25">
      <c r="B3998" s="75"/>
      <c r="C3998" s="75"/>
      <c r="D3998" s="75"/>
      <c r="E3998" s="57"/>
      <c r="F3998" s="57"/>
      <c r="G3998" s="57"/>
      <c r="H3998" s="57"/>
      <c r="I3998" s="57"/>
      <c r="J3998" s="57"/>
      <c r="K3998" s="57"/>
      <c r="L3998" s="57"/>
    </row>
    <row r="3999" spans="2:12" ht="18.95" customHeight="1" x14ac:dyDescent="0.25">
      <c r="B3999" s="75"/>
      <c r="C3999" s="75"/>
      <c r="D3999" s="75"/>
      <c r="E3999" s="57"/>
      <c r="F3999" s="57"/>
      <c r="G3999" s="57"/>
      <c r="H3999" s="57"/>
      <c r="I3999" s="57"/>
      <c r="J3999" s="57"/>
      <c r="K3999" s="57"/>
      <c r="L3999" s="57"/>
    </row>
    <row r="4000" spans="2:12" ht="18.95" customHeight="1" x14ac:dyDescent="0.25">
      <c r="B4000" s="75"/>
      <c r="C4000" s="75"/>
      <c r="D4000" s="75"/>
      <c r="E4000" s="57"/>
      <c r="F4000" s="57"/>
      <c r="G4000" s="57"/>
      <c r="H4000" s="57"/>
      <c r="I4000" s="57"/>
      <c r="J4000" s="57"/>
      <c r="K4000" s="57"/>
      <c r="L4000" s="57"/>
    </row>
    <row r="4001" spans="2:12" ht="18.95" customHeight="1" x14ac:dyDescent="0.25">
      <c r="B4001" s="75"/>
      <c r="C4001" s="75"/>
      <c r="D4001" s="75"/>
      <c r="E4001" s="57"/>
      <c r="F4001" s="57"/>
      <c r="G4001" s="57"/>
      <c r="H4001" s="57"/>
      <c r="I4001" s="57"/>
      <c r="J4001" s="57"/>
      <c r="K4001" s="57"/>
      <c r="L4001" s="57"/>
    </row>
    <row r="4002" spans="2:12" ht="18.95" customHeight="1" x14ac:dyDescent="0.25">
      <c r="B4002" s="75"/>
      <c r="C4002" s="75"/>
      <c r="D4002" s="75"/>
      <c r="E4002" s="57"/>
      <c r="F4002" s="57"/>
      <c r="G4002" s="57"/>
      <c r="H4002" s="57"/>
      <c r="I4002" s="57"/>
      <c r="J4002" s="57"/>
      <c r="K4002" s="57"/>
      <c r="L4002" s="57"/>
    </row>
    <row r="4003" spans="2:12" ht="18.95" customHeight="1" x14ac:dyDescent="0.25">
      <c r="B4003" s="75"/>
      <c r="C4003" s="75"/>
      <c r="D4003" s="75"/>
      <c r="E4003" s="57"/>
      <c r="F4003" s="57"/>
      <c r="G4003" s="57"/>
      <c r="H4003" s="57"/>
      <c r="I4003" s="57"/>
      <c r="J4003" s="57"/>
      <c r="K4003" s="57"/>
      <c r="L4003" s="57"/>
    </row>
    <row r="4004" spans="2:12" ht="18.95" customHeight="1" x14ac:dyDescent="0.25">
      <c r="B4004" s="75"/>
      <c r="C4004" s="75"/>
      <c r="D4004" s="75"/>
      <c r="E4004" s="57"/>
      <c r="F4004" s="57"/>
      <c r="G4004" s="57"/>
      <c r="H4004" s="57"/>
      <c r="I4004" s="57"/>
      <c r="J4004" s="57"/>
      <c r="K4004" s="57"/>
      <c r="L4004" s="57"/>
    </row>
    <row r="4005" spans="2:12" ht="18.95" customHeight="1" x14ac:dyDescent="0.25">
      <c r="B4005" s="75"/>
      <c r="C4005" s="75"/>
      <c r="D4005" s="75"/>
      <c r="E4005" s="57"/>
      <c r="F4005" s="57"/>
      <c r="G4005" s="57"/>
      <c r="H4005" s="57"/>
      <c r="I4005" s="57"/>
      <c r="J4005" s="57"/>
      <c r="K4005" s="57"/>
      <c r="L4005" s="57"/>
    </row>
    <row r="4006" spans="2:12" ht="18.95" customHeight="1" x14ac:dyDescent="0.25">
      <c r="B4006" s="75"/>
      <c r="C4006" s="75"/>
      <c r="D4006" s="75"/>
      <c r="E4006" s="57"/>
      <c r="F4006" s="57"/>
      <c r="G4006" s="57"/>
      <c r="H4006" s="57"/>
      <c r="I4006" s="57"/>
      <c r="J4006" s="57"/>
      <c r="K4006" s="57"/>
      <c r="L4006" s="57"/>
    </row>
    <row r="4007" spans="2:12" ht="18.95" customHeight="1" x14ac:dyDescent="0.25">
      <c r="B4007" s="75"/>
      <c r="C4007" s="75"/>
      <c r="D4007" s="75"/>
      <c r="E4007" s="57"/>
      <c r="F4007" s="57"/>
      <c r="G4007" s="57"/>
      <c r="H4007" s="57"/>
      <c r="I4007" s="57"/>
      <c r="J4007" s="57"/>
      <c r="K4007" s="57"/>
      <c r="L4007" s="57"/>
    </row>
    <row r="4008" spans="2:12" ht="18.95" customHeight="1" x14ac:dyDescent="0.25">
      <c r="B4008" s="75"/>
      <c r="C4008" s="75"/>
      <c r="D4008" s="75"/>
      <c r="E4008" s="57"/>
      <c r="F4008" s="57"/>
      <c r="G4008" s="57"/>
      <c r="H4008" s="57"/>
      <c r="I4008" s="57"/>
      <c r="J4008" s="57"/>
      <c r="K4008" s="57"/>
      <c r="L4008" s="57"/>
    </row>
    <row r="4009" spans="2:12" ht="18.95" customHeight="1" x14ac:dyDescent="0.25">
      <c r="B4009" s="75"/>
      <c r="C4009" s="75"/>
      <c r="D4009" s="75"/>
      <c r="E4009" s="57"/>
      <c r="F4009" s="57"/>
      <c r="G4009" s="57"/>
      <c r="H4009" s="57"/>
      <c r="I4009" s="57"/>
      <c r="J4009" s="57"/>
      <c r="K4009" s="57"/>
      <c r="L4009" s="57"/>
    </row>
    <row r="4010" spans="2:12" ht="18.95" customHeight="1" x14ac:dyDescent="0.25">
      <c r="B4010" s="75"/>
      <c r="C4010" s="75"/>
      <c r="D4010" s="75"/>
      <c r="E4010" s="57"/>
      <c r="F4010" s="57"/>
      <c r="G4010" s="57"/>
      <c r="H4010" s="57"/>
      <c r="I4010" s="57"/>
      <c r="J4010" s="57"/>
      <c r="K4010" s="57"/>
      <c r="L4010" s="57"/>
    </row>
    <row r="4011" spans="2:12" ht="18.95" customHeight="1" x14ac:dyDescent="0.25">
      <c r="B4011" s="75"/>
      <c r="C4011" s="75"/>
      <c r="D4011" s="75"/>
      <c r="E4011" s="57"/>
      <c r="F4011" s="57"/>
      <c r="G4011" s="57"/>
      <c r="H4011" s="57"/>
      <c r="I4011" s="57"/>
      <c r="J4011" s="57"/>
      <c r="K4011" s="57"/>
      <c r="L4011" s="57"/>
    </row>
    <row r="4012" spans="2:12" ht="18.95" customHeight="1" x14ac:dyDescent="0.25">
      <c r="B4012" s="75"/>
      <c r="C4012" s="75"/>
      <c r="D4012" s="75"/>
      <c r="E4012" s="57"/>
      <c r="F4012" s="57"/>
      <c r="G4012" s="57"/>
      <c r="H4012" s="57"/>
      <c r="I4012" s="57"/>
      <c r="J4012" s="57"/>
      <c r="K4012" s="57"/>
      <c r="L4012" s="57"/>
    </row>
    <row r="4013" spans="2:12" ht="18.95" customHeight="1" x14ac:dyDescent="0.25">
      <c r="B4013" s="75"/>
      <c r="C4013" s="75"/>
      <c r="D4013" s="75"/>
      <c r="E4013" s="57"/>
      <c r="F4013" s="57"/>
      <c r="G4013" s="57"/>
      <c r="H4013" s="57"/>
      <c r="I4013" s="57"/>
      <c r="J4013" s="57"/>
      <c r="K4013" s="57"/>
      <c r="L4013" s="57"/>
    </row>
    <row r="4014" spans="2:12" ht="18.95" customHeight="1" x14ac:dyDescent="0.25">
      <c r="B4014" s="75"/>
      <c r="C4014" s="75"/>
      <c r="D4014" s="75"/>
      <c r="E4014" s="57"/>
      <c r="F4014" s="57"/>
      <c r="G4014" s="57"/>
      <c r="H4014" s="57"/>
      <c r="I4014" s="57"/>
      <c r="J4014" s="57"/>
      <c r="K4014" s="57"/>
      <c r="L4014" s="57"/>
    </row>
    <row r="4015" spans="2:12" ht="18.95" customHeight="1" x14ac:dyDescent="0.25">
      <c r="B4015" s="75"/>
      <c r="C4015" s="75"/>
      <c r="D4015" s="75"/>
      <c r="E4015" s="57"/>
      <c r="F4015" s="57"/>
      <c r="G4015" s="57"/>
      <c r="H4015" s="57"/>
      <c r="I4015" s="57"/>
      <c r="J4015" s="57"/>
      <c r="K4015" s="57"/>
      <c r="L4015" s="57"/>
    </row>
    <row r="4016" spans="2:12" ht="18.95" customHeight="1" x14ac:dyDescent="0.25">
      <c r="B4016" s="75"/>
      <c r="C4016" s="75"/>
      <c r="D4016" s="75"/>
      <c r="E4016" s="57"/>
      <c r="F4016" s="57"/>
      <c r="G4016" s="57"/>
      <c r="H4016" s="57"/>
      <c r="I4016" s="57"/>
      <c r="J4016" s="57"/>
      <c r="K4016" s="57"/>
      <c r="L4016" s="57"/>
    </row>
    <row r="4017" spans="2:12" ht="18.95" customHeight="1" x14ac:dyDescent="0.25">
      <c r="B4017" s="75"/>
      <c r="C4017" s="75"/>
      <c r="D4017" s="75"/>
      <c r="E4017" s="57"/>
      <c r="F4017" s="57"/>
      <c r="G4017" s="57"/>
      <c r="H4017" s="57"/>
      <c r="I4017" s="57"/>
      <c r="J4017" s="57"/>
      <c r="K4017" s="57"/>
      <c r="L4017" s="57"/>
    </row>
    <row r="4018" spans="2:12" ht="18.95" customHeight="1" x14ac:dyDescent="0.25">
      <c r="B4018" s="75"/>
      <c r="C4018" s="75"/>
      <c r="D4018" s="75"/>
      <c r="E4018" s="57"/>
      <c r="F4018" s="57"/>
      <c r="G4018" s="57"/>
      <c r="H4018" s="57"/>
      <c r="I4018" s="57"/>
      <c r="J4018" s="57"/>
      <c r="K4018" s="57"/>
      <c r="L4018" s="57"/>
    </row>
    <row r="4019" spans="2:12" ht="18.95" customHeight="1" x14ac:dyDescent="0.25">
      <c r="B4019" s="75"/>
      <c r="C4019" s="75"/>
      <c r="D4019" s="75"/>
      <c r="E4019" s="57"/>
      <c r="F4019" s="57"/>
      <c r="G4019" s="57"/>
      <c r="H4019" s="57"/>
      <c r="I4019" s="57"/>
      <c r="J4019" s="57"/>
      <c r="K4019" s="57"/>
      <c r="L4019" s="57"/>
    </row>
    <row r="4020" spans="2:12" ht="18.95" customHeight="1" x14ac:dyDescent="0.25">
      <c r="B4020" s="75"/>
      <c r="C4020" s="75"/>
      <c r="D4020" s="75"/>
      <c r="E4020" s="57"/>
      <c r="F4020" s="57"/>
      <c r="G4020" s="57"/>
      <c r="H4020" s="57"/>
      <c r="I4020" s="57"/>
      <c r="J4020" s="57"/>
      <c r="K4020" s="57"/>
      <c r="L4020" s="57"/>
    </row>
    <row r="4021" spans="2:12" ht="18.95" customHeight="1" x14ac:dyDescent="0.25">
      <c r="B4021" s="75"/>
      <c r="C4021" s="75"/>
      <c r="D4021" s="75"/>
      <c r="E4021" s="57"/>
      <c r="F4021" s="57"/>
      <c r="G4021" s="57"/>
      <c r="H4021" s="57"/>
      <c r="I4021" s="57"/>
      <c r="J4021" s="57"/>
      <c r="K4021" s="57"/>
      <c r="L4021" s="57"/>
    </row>
    <row r="4022" spans="2:12" ht="18.95" customHeight="1" x14ac:dyDescent="0.25">
      <c r="B4022" s="75"/>
      <c r="C4022" s="75"/>
      <c r="D4022" s="75"/>
      <c r="E4022" s="57"/>
      <c r="F4022" s="57"/>
      <c r="G4022" s="57"/>
      <c r="H4022" s="57"/>
      <c r="I4022" s="57"/>
      <c r="J4022" s="57"/>
      <c r="K4022" s="57"/>
      <c r="L4022" s="57"/>
    </row>
    <row r="4023" spans="2:12" ht="18.95" customHeight="1" x14ac:dyDescent="0.25">
      <c r="B4023" s="75"/>
      <c r="C4023" s="75"/>
      <c r="D4023" s="75"/>
      <c r="E4023" s="57"/>
      <c r="F4023" s="57"/>
      <c r="G4023" s="57"/>
      <c r="H4023" s="57"/>
      <c r="I4023" s="57"/>
      <c r="J4023" s="57"/>
      <c r="K4023" s="57"/>
      <c r="L4023" s="57"/>
    </row>
    <row r="4024" spans="2:12" ht="18.95" customHeight="1" x14ac:dyDescent="0.25">
      <c r="B4024" s="75"/>
      <c r="C4024" s="75"/>
      <c r="D4024" s="75"/>
      <c r="E4024" s="57"/>
      <c r="F4024" s="57"/>
      <c r="G4024" s="57"/>
      <c r="H4024" s="57"/>
      <c r="I4024" s="57"/>
      <c r="J4024" s="57"/>
      <c r="K4024" s="57"/>
      <c r="L4024" s="57"/>
    </row>
    <row r="4025" spans="2:12" ht="18.95" customHeight="1" x14ac:dyDescent="0.25">
      <c r="B4025" s="75"/>
      <c r="C4025" s="75"/>
      <c r="D4025" s="75"/>
      <c r="E4025" s="57"/>
      <c r="F4025" s="57"/>
      <c r="G4025" s="57"/>
      <c r="H4025" s="57"/>
      <c r="I4025" s="57"/>
      <c r="J4025" s="57"/>
      <c r="K4025" s="57"/>
      <c r="L4025" s="57"/>
    </row>
    <row r="4026" spans="2:12" ht="18.95" customHeight="1" x14ac:dyDescent="0.25">
      <c r="B4026" s="75"/>
      <c r="C4026" s="75"/>
      <c r="D4026" s="75"/>
      <c r="E4026" s="57"/>
      <c r="F4026" s="57"/>
      <c r="G4026" s="57"/>
      <c r="H4026" s="57"/>
      <c r="I4026" s="57"/>
      <c r="J4026" s="57"/>
      <c r="K4026" s="57"/>
      <c r="L4026" s="57"/>
    </row>
    <row r="4027" spans="2:12" ht="18.95" customHeight="1" x14ac:dyDescent="0.25">
      <c r="B4027" s="75"/>
      <c r="C4027" s="75"/>
      <c r="D4027" s="75"/>
      <c r="E4027" s="57"/>
      <c r="F4027" s="57"/>
      <c r="G4027" s="57"/>
      <c r="H4027" s="57"/>
      <c r="I4027" s="57"/>
      <c r="J4027" s="57"/>
      <c r="K4027" s="57"/>
      <c r="L4027" s="57"/>
    </row>
    <row r="4028" spans="2:12" ht="18.95" customHeight="1" x14ac:dyDescent="0.25">
      <c r="B4028" s="75"/>
      <c r="C4028" s="75"/>
      <c r="D4028" s="75"/>
      <c r="E4028" s="57"/>
      <c r="F4028" s="57"/>
      <c r="G4028" s="57"/>
      <c r="H4028" s="57"/>
      <c r="I4028" s="57"/>
      <c r="J4028" s="57"/>
      <c r="K4028" s="57"/>
      <c r="L4028" s="57"/>
    </row>
    <row r="4029" spans="2:12" ht="18.95" customHeight="1" x14ac:dyDescent="0.25">
      <c r="B4029" s="75"/>
      <c r="C4029" s="75"/>
      <c r="D4029" s="75"/>
      <c r="E4029" s="57"/>
      <c r="F4029" s="57"/>
      <c r="G4029" s="57"/>
      <c r="H4029" s="57"/>
      <c r="I4029" s="57"/>
      <c r="J4029" s="57"/>
      <c r="K4029" s="57"/>
      <c r="L4029" s="57"/>
    </row>
    <row r="4030" spans="2:12" ht="18.95" customHeight="1" x14ac:dyDescent="0.25">
      <c r="B4030" s="75"/>
      <c r="C4030" s="75"/>
      <c r="D4030" s="75"/>
      <c r="E4030" s="57"/>
      <c r="F4030" s="57"/>
      <c r="G4030" s="57"/>
      <c r="H4030" s="57"/>
      <c r="I4030" s="57"/>
      <c r="J4030" s="57"/>
      <c r="K4030" s="57"/>
      <c r="L4030" s="57"/>
    </row>
    <row r="4031" spans="2:12" ht="18.95" customHeight="1" x14ac:dyDescent="0.25">
      <c r="B4031" s="75"/>
      <c r="C4031" s="75"/>
      <c r="D4031" s="75"/>
      <c r="E4031" s="57"/>
      <c r="F4031" s="57"/>
      <c r="G4031" s="57"/>
      <c r="H4031" s="57"/>
      <c r="I4031" s="57"/>
      <c r="J4031" s="57"/>
      <c r="K4031" s="57"/>
      <c r="L4031" s="57"/>
    </row>
    <row r="4032" spans="2:12" ht="18.95" customHeight="1" x14ac:dyDescent="0.25">
      <c r="B4032" s="75"/>
      <c r="C4032" s="75"/>
      <c r="D4032" s="75"/>
      <c r="E4032" s="57"/>
      <c r="F4032" s="57"/>
      <c r="G4032" s="57"/>
      <c r="H4032" s="57"/>
      <c r="I4032" s="57"/>
      <c r="J4032" s="57"/>
      <c r="K4032" s="57"/>
      <c r="L4032" s="57"/>
    </row>
    <row r="4033" spans="2:12" ht="18.95" customHeight="1" x14ac:dyDescent="0.25">
      <c r="B4033" s="75"/>
      <c r="C4033" s="75"/>
      <c r="D4033" s="75"/>
      <c r="E4033" s="57"/>
      <c r="F4033" s="57"/>
      <c r="G4033" s="57"/>
      <c r="H4033" s="57"/>
      <c r="I4033" s="57"/>
      <c r="J4033" s="57"/>
      <c r="K4033" s="57"/>
      <c r="L4033" s="57"/>
    </row>
    <row r="4034" spans="2:12" ht="18.95" customHeight="1" x14ac:dyDescent="0.25">
      <c r="B4034" s="75"/>
      <c r="C4034" s="75"/>
      <c r="D4034" s="75"/>
      <c r="E4034" s="57"/>
      <c r="F4034" s="57"/>
      <c r="G4034" s="57"/>
      <c r="H4034" s="57"/>
      <c r="I4034" s="57"/>
      <c r="J4034" s="57"/>
      <c r="K4034" s="57"/>
      <c r="L4034" s="57"/>
    </row>
    <row r="4035" spans="2:12" ht="18.95" customHeight="1" x14ac:dyDescent="0.25">
      <c r="B4035" s="75"/>
      <c r="C4035" s="75"/>
      <c r="D4035" s="75"/>
      <c r="E4035" s="57"/>
      <c r="F4035" s="57"/>
      <c r="G4035" s="57"/>
      <c r="H4035" s="57"/>
      <c r="I4035" s="57"/>
      <c r="J4035" s="57"/>
      <c r="K4035" s="57"/>
      <c r="L4035" s="57"/>
    </row>
    <row r="4036" spans="2:12" ht="18.95" customHeight="1" x14ac:dyDescent="0.25">
      <c r="B4036" s="75"/>
      <c r="C4036" s="75"/>
      <c r="D4036" s="75"/>
      <c r="E4036" s="57"/>
      <c r="F4036" s="57"/>
      <c r="G4036" s="57"/>
      <c r="H4036" s="57"/>
      <c r="I4036" s="57"/>
      <c r="J4036" s="57"/>
      <c r="K4036" s="57"/>
      <c r="L4036" s="57"/>
    </row>
    <row r="4037" spans="2:12" ht="18.95" customHeight="1" x14ac:dyDescent="0.25">
      <c r="B4037" s="75"/>
      <c r="C4037" s="75"/>
      <c r="D4037" s="75"/>
      <c r="E4037" s="57"/>
      <c r="F4037" s="57"/>
      <c r="G4037" s="57"/>
      <c r="H4037" s="57"/>
      <c r="I4037" s="57"/>
      <c r="J4037" s="57"/>
      <c r="K4037" s="57"/>
      <c r="L4037" s="57"/>
    </row>
    <row r="4038" spans="2:12" ht="18.95" customHeight="1" x14ac:dyDescent="0.25">
      <c r="B4038" s="75"/>
      <c r="C4038" s="75"/>
      <c r="D4038" s="75"/>
      <c r="E4038" s="57"/>
      <c r="F4038" s="57"/>
      <c r="G4038" s="57"/>
      <c r="H4038" s="57"/>
      <c r="I4038" s="57"/>
      <c r="J4038" s="57"/>
      <c r="K4038" s="57"/>
      <c r="L4038" s="57"/>
    </row>
    <row r="4039" spans="2:12" ht="18.95" customHeight="1" x14ac:dyDescent="0.25">
      <c r="B4039" s="75"/>
      <c r="C4039" s="75"/>
      <c r="D4039" s="75"/>
      <c r="E4039" s="57"/>
      <c r="F4039" s="57"/>
      <c r="G4039" s="57"/>
      <c r="H4039" s="57"/>
      <c r="I4039" s="57"/>
      <c r="J4039" s="57"/>
      <c r="K4039" s="57"/>
      <c r="L4039" s="57"/>
    </row>
    <row r="4040" spans="2:12" ht="18.95" customHeight="1" x14ac:dyDescent="0.25">
      <c r="B4040" s="75"/>
      <c r="C4040" s="75"/>
      <c r="D4040" s="75"/>
      <c r="E4040" s="57"/>
      <c r="F4040" s="57"/>
      <c r="G4040" s="57"/>
      <c r="H4040" s="57"/>
      <c r="I4040" s="57"/>
      <c r="J4040" s="57"/>
      <c r="K4040" s="57"/>
      <c r="L4040" s="57"/>
    </row>
    <row r="4041" spans="2:12" ht="18.95" customHeight="1" x14ac:dyDescent="0.25">
      <c r="B4041" s="75"/>
      <c r="C4041" s="75"/>
      <c r="D4041" s="75"/>
      <c r="E4041" s="57"/>
      <c r="F4041" s="57"/>
      <c r="G4041" s="57"/>
      <c r="H4041" s="57"/>
      <c r="I4041" s="57"/>
      <c r="J4041" s="57"/>
      <c r="K4041" s="57"/>
      <c r="L4041" s="57"/>
    </row>
    <row r="4042" spans="2:12" ht="18.95" customHeight="1" x14ac:dyDescent="0.25">
      <c r="B4042" s="75"/>
      <c r="C4042" s="75"/>
      <c r="D4042" s="75"/>
      <c r="E4042" s="57"/>
      <c r="F4042" s="57"/>
      <c r="G4042" s="57"/>
      <c r="H4042" s="57"/>
      <c r="I4042" s="57"/>
      <c r="J4042" s="57"/>
      <c r="K4042" s="57"/>
      <c r="L4042" s="57"/>
    </row>
    <row r="4043" spans="2:12" ht="18.95" customHeight="1" x14ac:dyDescent="0.25">
      <c r="B4043" s="75"/>
      <c r="C4043" s="75"/>
      <c r="D4043" s="75"/>
      <c r="E4043" s="57"/>
      <c r="F4043" s="57"/>
      <c r="G4043" s="57"/>
      <c r="H4043" s="57"/>
      <c r="I4043" s="57"/>
      <c r="J4043" s="57"/>
      <c r="K4043" s="57"/>
      <c r="L4043" s="57"/>
    </row>
    <row r="4044" spans="2:12" ht="18.95" customHeight="1" x14ac:dyDescent="0.25">
      <c r="B4044" s="75"/>
      <c r="C4044" s="75"/>
      <c r="D4044" s="75"/>
      <c r="E4044" s="57"/>
      <c r="F4044" s="57"/>
      <c r="G4044" s="57"/>
      <c r="H4044" s="57"/>
      <c r="I4044" s="57"/>
      <c r="J4044" s="57"/>
      <c r="K4044" s="57"/>
      <c r="L4044" s="57"/>
    </row>
    <row r="4045" spans="2:12" ht="18.95" customHeight="1" x14ac:dyDescent="0.25">
      <c r="B4045" s="75"/>
      <c r="C4045" s="75"/>
      <c r="D4045" s="75"/>
      <c r="E4045" s="57"/>
      <c r="F4045" s="57"/>
      <c r="G4045" s="57"/>
      <c r="H4045" s="57"/>
      <c r="I4045" s="57"/>
      <c r="J4045" s="57"/>
      <c r="K4045" s="57"/>
      <c r="L4045" s="57"/>
    </row>
    <row r="4046" spans="2:12" ht="18.95" customHeight="1" x14ac:dyDescent="0.25">
      <c r="B4046" s="75"/>
      <c r="C4046" s="75"/>
      <c r="D4046" s="75"/>
      <c r="E4046" s="57"/>
      <c r="F4046" s="57"/>
      <c r="G4046" s="57"/>
      <c r="H4046" s="57"/>
      <c r="I4046" s="57"/>
      <c r="J4046" s="57"/>
      <c r="K4046" s="57"/>
      <c r="L4046" s="57"/>
    </row>
    <row r="4047" spans="2:12" ht="18.95" customHeight="1" x14ac:dyDescent="0.25">
      <c r="B4047" s="75"/>
      <c r="C4047" s="75"/>
      <c r="D4047" s="75"/>
      <c r="E4047" s="57"/>
      <c r="F4047" s="57"/>
      <c r="G4047" s="57"/>
      <c r="H4047" s="57"/>
      <c r="I4047" s="57"/>
      <c r="J4047" s="57"/>
      <c r="K4047" s="57"/>
      <c r="L4047" s="57"/>
    </row>
    <row r="4048" spans="2:12" ht="18.95" customHeight="1" x14ac:dyDescent="0.25">
      <c r="B4048" s="75"/>
      <c r="C4048" s="75"/>
      <c r="D4048" s="75"/>
      <c r="E4048" s="57"/>
      <c r="F4048" s="57"/>
      <c r="G4048" s="57"/>
      <c r="H4048" s="57"/>
      <c r="I4048" s="57"/>
      <c r="J4048" s="57"/>
      <c r="K4048" s="57"/>
      <c r="L4048" s="57"/>
    </row>
    <row r="4049" spans="2:12" ht="18.95" customHeight="1" x14ac:dyDescent="0.25">
      <c r="B4049" s="75"/>
      <c r="C4049" s="75"/>
      <c r="D4049" s="75"/>
      <c r="E4049" s="57"/>
      <c r="F4049" s="57"/>
      <c r="G4049" s="57"/>
      <c r="H4049" s="57"/>
      <c r="I4049" s="57"/>
      <c r="J4049" s="57"/>
      <c r="K4049" s="57"/>
      <c r="L4049" s="57"/>
    </row>
    <row r="4050" spans="2:12" ht="18.95" customHeight="1" x14ac:dyDescent="0.25">
      <c r="B4050" s="75"/>
      <c r="C4050" s="75"/>
      <c r="D4050" s="75"/>
      <c r="E4050" s="57"/>
      <c r="F4050" s="57"/>
      <c r="G4050" s="57"/>
      <c r="H4050" s="57"/>
      <c r="I4050" s="57"/>
      <c r="J4050" s="57"/>
      <c r="K4050" s="57"/>
      <c r="L4050" s="57"/>
    </row>
    <row r="4051" spans="2:12" ht="18.95" customHeight="1" x14ac:dyDescent="0.25">
      <c r="B4051" s="75"/>
      <c r="C4051" s="75"/>
      <c r="D4051" s="75"/>
      <c r="E4051" s="57"/>
      <c r="F4051" s="57"/>
      <c r="G4051" s="57"/>
      <c r="H4051" s="57"/>
      <c r="I4051" s="57"/>
      <c r="J4051" s="57"/>
      <c r="K4051" s="57"/>
      <c r="L4051" s="57"/>
    </row>
    <row r="4052" spans="2:12" ht="18.95" customHeight="1" x14ac:dyDescent="0.25">
      <c r="B4052" s="75"/>
      <c r="C4052" s="75"/>
      <c r="D4052" s="75"/>
      <c r="E4052" s="57"/>
      <c r="F4052" s="57"/>
      <c r="G4052" s="57"/>
      <c r="H4052" s="57"/>
      <c r="I4052" s="57"/>
      <c r="J4052" s="57"/>
      <c r="K4052" s="57"/>
      <c r="L4052" s="57"/>
    </row>
    <row r="4053" spans="2:12" ht="18.95" customHeight="1" x14ac:dyDescent="0.25">
      <c r="B4053" s="75"/>
      <c r="C4053" s="75"/>
      <c r="D4053" s="75"/>
      <c r="E4053" s="57"/>
      <c r="F4053" s="57"/>
      <c r="G4053" s="57"/>
      <c r="H4053" s="57"/>
      <c r="I4053" s="57"/>
      <c r="J4053" s="57"/>
      <c r="K4053" s="57"/>
      <c r="L4053" s="57"/>
    </row>
    <row r="4054" spans="2:12" ht="18.95" customHeight="1" x14ac:dyDescent="0.25">
      <c r="B4054" s="75"/>
      <c r="C4054" s="75"/>
      <c r="D4054" s="75"/>
      <c r="E4054" s="57"/>
      <c r="F4054" s="57"/>
      <c r="G4054" s="57"/>
      <c r="H4054" s="57"/>
      <c r="I4054" s="57"/>
      <c r="J4054" s="57"/>
      <c r="K4054" s="57"/>
      <c r="L4054" s="57"/>
    </row>
    <row r="4055" spans="2:12" ht="18.95" customHeight="1" x14ac:dyDescent="0.25">
      <c r="B4055" s="75"/>
      <c r="C4055" s="75"/>
      <c r="D4055" s="75"/>
      <c r="E4055" s="57"/>
      <c r="F4055" s="57"/>
      <c r="G4055" s="57"/>
      <c r="H4055" s="57"/>
      <c r="I4055" s="57"/>
      <c r="J4055" s="57"/>
      <c r="K4055" s="57"/>
      <c r="L4055" s="57"/>
    </row>
    <row r="4056" spans="2:12" ht="18.95" customHeight="1" x14ac:dyDescent="0.25">
      <c r="B4056" s="75"/>
      <c r="C4056" s="75"/>
      <c r="D4056" s="75"/>
      <c r="E4056" s="57"/>
      <c r="F4056" s="57"/>
      <c r="G4056" s="57"/>
      <c r="H4056" s="57"/>
      <c r="I4056" s="57"/>
      <c r="J4056" s="57"/>
      <c r="K4056" s="57"/>
      <c r="L4056" s="57"/>
    </row>
    <row r="4057" spans="2:12" ht="18.95" customHeight="1" x14ac:dyDescent="0.25">
      <c r="B4057" s="75"/>
      <c r="C4057" s="75"/>
      <c r="D4057" s="75"/>
      <c r="E4057" s="57"/>
      <c r="F4057" s="57"/>
      <c r="G4057" s="57"/>
      <c r="H4057" s="57"/>
      <c r="I4057" s="57"/>
      <c r="J4057" s="57"/>
      <c r="K4057" s="57"/>
      <c r="L4057" s="57"/>
    </row>
    <row r="4058" spans="2:12" ht="18.95" customHeight="1" x14ac:dyDescent="0.25">
      <c r="B4058" s="75"/>
      <c r="C4058" s="75"/>
      <c r="D4058" s="75"/>
      <c r="E4058" s="57"/>
      <c r="F4058" s="57"/>
      <c r="G4058" s="57"/>
      <c r="H4058" s="57"/>
      <c r="I4058" s="57"/>
      <c r="J4058" s="57"/>
      <c r="K4058" s="57"/>
      <c r="L4058" s="57"/>
    </row>
    <row r="4059" spans="2:12" ht="18.95" customHeight="1" x14ac:dyDescent="0.25">
      <c r="B4059" s="75"/>
      <c r="C4059" s="75"/>
      <c r="D4059" s="75"/>
      <c r="E4059" s="57"/>
      <c r="F4059" s="57"/>
      <c r="G4059" s="57"/>
      <c r="H4059" s="57"/>
      <c r="I4059" s="57"/>
      <c r="J4059" s="57"/>
      <c r="K4059" s="57"/>
      <c r="L4059" s="57"/>
    </row>
    <row r="4060" spans="2:12" ht="18.95" customHeight="1" x14ac:dyDescent="0.25">
      <c r="B4060" s="75"/>
      <c r="C4060" s="75"/>
      <c r="D4060" s="75"/>
      <c r="E4060" s="57"/>
      <c r="F4060" s="57"/>
      <c r="G4060" s="57"/>
      <c r="H4060" s="57"/>
      <c r="I4060" s="57"/>
      <c r="J4060" s="57"/>
      <c r="K4060" s="57"/>
      <c r="L4060" s="57"/>
    </row>
    <row r="4061" spans="2:12" ht="18.95" customHeight="1" x14ac:dyDescent="0.25">
      <c r="B4061" s="75"/>
      <c r="C4061" s="75"/>
      <c r="D4061" s="75"/>
      <c r="E4061" s="57"/>
      <c r="F4061" s="57"/>
      <c r="G4061" s="57"/>
      <c r="H4061" s="57"/>
      <c r="I4061" s="57"/>
      <c r="J4061" s="57"/>
      <c r="K4061" s="57"/>
      <c r="L4061" s="57"/>
    </row>
    <row r="4062" spans="2:12" ht="18.95" customHeight="1" x14ac:dyDescent="0.25">
      <c r="B4062" s="75"/>
      <c r="C4062" s="75"/>
      <c r="D4062" s="75"/>
      <c r="E4062" s="57"/>
      <c r="F4062" s="57"/>
      <c r="G4062" s="57"/>
      <c r="H4062" s="57"/>
      <c r="I4062" s="57"/>
      <c r="J4062" s="57"/>
      <c r="K4062" s="57"/>
      <c r="L4062" s="57"/>
    </row>
    <row r="4063" spans="2:12" ht="18.95" customHeight="1" x14ac:dyDescent="0.25">
      <c r="B4063" s="75"/>
      <c r="C4063" s="75"/>
      <c r="D4063" s="75"/>
      <c r="E4063" s="57"/>
      <c r="F4063" s="57"/>
      <c r="G4063" s="57"/>
      <c r="H4063" s="57"/>
      <c r="I4063" s="57"/>
      <c r="J4063" s="57"/>
      <c r="K4063" s="57"/>
      <c r="L4063" s="57"/>
    </row>
    <row r="4064" spans="2:12" ht="18.95" customHeight="1" x14ac:dyDescent="0.25">
      <c r="B4064" s="75"/>
      <c r="C4064" s="75"/>
      <c r="D4064" s="75"/>
      <c r="E4064" s="57"/>
      <c r="F4064" s="57"/>
      <c r="G4064" s="57"/>
      <c r="H4064" s="57"/>
      <c r="I4064" s="57"/>
      <c r="J4064" s="57"/>
      <c r="K4064" s="57"/>
      <c r="L4064" s="57"/>
    </row>
    <row r="4065" spans="2:12" ht="18.95" customHeight="1" x14ac:dyDescent="0.25">
      <c r="B4065" s="75"/>
      <c r="C4065" s="75"/>
      <c r="D4065" s="75"/>
      <c r="E4065" s="57"/>
      <c r="F4065" s="57"/>
      <c r="G4065" s="57"/>
      <c r="H4065" s="57"/>
      <c r="I4065" s="57"/>
      <c r="J4065" s="57"/>
      <c r="K4065" s="57"/>
      <c r="L4065" s="57"/>
    </row>
    <row r="4066" spans="2:12" ht="18.95" customHeight="1" x14ac:dyDescent="0.25">
      <c r="B4066" s="75"/>
      <c r="C4066" s="75"/>
      <c r="D4066" s="75"/>
      <c r="E4066" s="57"/>
      <c r="F4066" s="57"/>
      <c r="G4066" s="57"/>
      <c r="H4066" s="57"/>
      <c r="I4066" s="57"/>
      <c r="J4066" s="57"/>
      <c r="K4066" s="57"/>
      <c r="L4066" s="57"/>
    </row>
    <row r="4067" spans="2:12" ht="18.95" customHeight="1" x14ac:dyDescent="0.25">
      <c r="B4067" s="75"/>
      <c r="C4067" s="75"/>
      <c r="D4067" s="75"/>
      <c r="E4067" s="57"/>
      <c r="F4067" s="57"/>
      <c r="G4067" s="57"/>
      <c r="H4067" s="57"/>
      <c r="I4067" s="57"/>
      <c r="J4067" s="57"/>
      <c r="K4067" s="57"/>
      <c r="L4067" s="57"/>
    </row>
    <row r="4068" spans="2:12" ht="18.95" customHeight="1" x14ac:dyDescent="0.25">
      <c r="B4068" s="75"/>
      <c r="C4068" s="75"/>
      <c r="D4068" s="75"/>
      <c r="E4068" s="57"/>
      <c r="F4068" s="57"/>
      <c r="G4068" s="57"/>
      <c r="H4068" s="57"/>
      <c r="I4068" s="57"/>
      <c r="J4068" s="57"/>
      <c r="K4068" s="57"/>
      <c r="L4068" s="57"/>
    </row>
    <row r="4069" spans="2:12" ht="18.95" customHeight="1" x14ac:dyDescent="0.25">
      <c r="B4069" s="75"/>
      <c r="C4069" s="75"/>
      <c r="D4069" s="75"/>
      <c r="E4069" s="57"/>
      <c r="F4069" s="57"/>
      <c r="G4069" s="57"/>
      <c r="H4069" s="57"/>
      <c r="I4069" s="57"/>
      <c r="J4069" s="57"/>
      <c r="K4069" s="57"/>
      <c r="L4069" s="57"/>
    </row>
    <row r="4070" spans="2:12" ht="18.95" customHeight="1" x14ac:dyDescent="0.25">
      <c r="B4070" s="75"/>
      <c r="C4070" s="75"/>
      <c r="D4070" s="75"/>
      <c r="E4070" s="57"/>
      <c r="F4070" s="57"/>
      <c r="G4070" s="57"/>
      <c r="H4070" s="57"/>
      <c r="I4070" s="57"/>
      <c r="J4070" s="57"/>
      <c r="K4070" s="57"/>
      <c r="L4070" s="57"/>
    </row>
    <row r="4071" spans="2:12" ht="18.95" customHeight="1" x14ac:dyDescent="0.25">
      <c r="B4071" s="75"/>
      <c r="C4071" s="75"/>
      <c r="D4071" s="75"/>
      <c r="E4071" s="57"/>
      <c r="F4071" s="57"/>
      <c r="G4071" s="57"/>
      <c r="H4071" s="57"/>
      <c r="I4071" s="57"/>
      <c r="J4071" s="57"/>
      <c r="K4071" s="57"/>
      <c r="L4071" s="57"/>
    </row>
    <row r="4072" spans="2:12" ht="18.95" customHeight="1" x14ac:dyDescent="0.25">
      <c r="B4072" s="75"/>
      <c r="C4072" s="75"/>
      <c r="D4072" s="75"/>
      <c r="E4072" s="57"/>
      <c r="F4072" s="57"/>
      <c r="G4072" s="57"/>
      <c r="H4072" s="57"/>
      <c r="I4072" s="57"/>
      <c r="J4072" s="57"/>
      <c r="K4072" s="57"/>
      <c r="L4072" s="57"/>
    </row>
    <row r="4073" spans="2:12" ht="18.95" customHeight="1" x14ac:dyDescent="0.25">
      <c r="B4073" s="75"/>
      <c r="C4073" s="75"/>
      <c r="D4073" s="75"/>
      <c r="E4073" s="57"/>
      <c r="F4073" s="57"/>
      <c r="G4073" s="57"/>
      <c r="H4073" s="57"/>
      <c r="I4073" s="57"/>
      <c r="J4073" s="57"/>
      <c r="K4073" s="57"/>
      <c r="L4073" s="57"/>
    </row>
    <row r="4074" spans="2:12" ht="18.95" customHeight="1" x14ac:dyDescent="0.25">
      <c r="B4074" s="75"/>
      <c r="C4074" s="75"/>
      <c r="D4074" s="75"/>
      <c r="E4074" s="57"/>
      <c r="F4074" s="57"/>
      <c r="G4074" s="57"/>
      <c r="H4074" s="57"/>
      <c r="I4074" s="57"/>
      <c r="J4074" s="57"/>
      <c r="K4074" s="57"/>
      <c r="L4074" s="57"/>
    </row>
    <row r="4075" spans="2:12" ht="18.95" customHeight="1" x14ac:dyDescent="0.25">
      <c r="B4075" s="75"/>
      <c r="C4075" s="75"/>
      <c r="D4075" s="75"/>
      <c r="E4075" s="57"/>
      <c r="F4075" s="57"/>
      <c r="G4075" s="57"/>
      <c r="H4075" s="57"/>
      <c r="I4075" s="57"/>
      <c r="J4075" s="57"/>
      <c r="K4075" s="57"/>
      <c r="L4075" s="57"/>
    </row>
    <row r="4076" spans="2:12" ht="18.95" customHeight="1" x14ac:dyDescent="0.25">
      <c r="B4076" s="75"/>
      <c r="C4076" s="75"/>
      <c r="D4076" s="75"/>
      <c r="E4076" s="57"/>
      <c r="F4076" s="57"/>
      <c r="G4076" s="57"/>
      <c r="H4076" s="57"/>
      <c r="I4076" s="57"/>
      <c r="J4076" s="57"/>
      <c r="K4076" s="57"/>
      <c r="L4076" s="57"/>
    </row>
    <row r="4077" spans="2:12" ht="18.95" customHeight="1" x14ac:dyDescent="0.25">
      <c r="B4077" s="75"/>
      <c r="C4077" s="75"/>
      <c r="D4077" s="75"/>
      <c r="E4077" s="57"/>
      <c r="F4077" s="57"/>
      <c r="G4077" s="57"/>
      <c r="H4077" s="57"/>
      <c r="I4077" s="57"/>
      <c r="J4077" s="57"/>
      <c r="K4077" s="57"/>
      <c r="L4077" s="57"/>
    </row>
    <row r="4078" spans="2:12" ht="18.95" customHeight="1" x14ac:dyDescent="0.25">
      <c r="B4078" s="75"/>
      <c r="C4078" s="75"/>
      <c r="D4078" s="75"/>
      <c r="E4078" s="57"/>
      <c r="F4078" s="57"/>
      <c r="G4078" s="57"/>
      <c r="H4078" s="57"/>
      <c r="I4078" s="57"/>
      <c r="J4078" s="57"/>
      <c r="K4078" s="57"/>
      <c r="L4078" s="57"/>
    </row>
    <row r="4079" spans="2:12" ht="18.95" customHeight="1" x14ac:dyDescent="0.25">
      <c r="B4079" s="75"/>
      <c r="C4079" s="75"/>
      <c r="D4079" s="75"/>
      <c r="E4079" s="57"/>
      <c r="F4079" s="57"/>
      <c r="G4079" s="57"/>
      <c r="H4079" s="57"/>
      <c r="I4079" s="57"/>
      <c r="J4079" s="57"/>
      <c r="K4079" s="57"/>
      <c r="L4079" s="57"/>
    </row>
    <row r="4080" spans="2:12" ht="18.95" customHeight="1" x14ac:dyDescent="0.25">
      <c r="B4080" s="75"/>
      <c r="C4080" s="75"/>
      <c r="D4080" s="75"/>
      <c r="E4080" s="57"/>
      <c r="F4080" s="57"/>
      <c r="G4080" s="57"/>
      <c r="H4080" s="57"/>
      <c r="I4080" s="57"/>
      <c r="J4080" s="57"/>
      <c r="K4080" s="57"/>
      <c r="L4080" s="57"/>
    </row>
    <row r="4081" spans="2:12" ht="18.95" customHeight="1" x14ac:dyDescent="0.25">
      <c r="B4081" s="75"/>
      <c r="C4081" s="75"/>
      <c r="D4081" s="75"/>
      <c r="E4081" s="57"/>
      <c r="F4081" s="57"/>
      <c r="G4081" s="57"/>
      <c r="H4081" s="57"/>
      <c r="I4081" s="57"/>
      <c r="J4081" s="57"/>
      <c r="K4081" s="57"/>
      <c r="L4081" s="57"/>
    </row>
    <row r="4082" spans="2:12" ht="18.95" customHeight="1" x14ac:dyDescent="0.25">
      <c r="B4082" s="75"/>
      <c r="C4082" s="75"/>
      <c r="D4082" s="75"/>
      <c r="E4082" s="57"/>
      <c r="F4082" s="57"/>
      <c r="G4082" s="57"/>
      <c r="H4082" s="57"/>
      <c r="I4082" s="57"/>
      <c r="J4082" s="57"/>
      <c r="K4082" s="57"/>
      <c r="L4082" s="57"/>
    </row>
    <row r="4083" spans="2:12" ht="18.95" customHeight="1" x14ac:dyDescent="0.25">
      <c r="B4083" s="75"/>
      <c r="C4083" s="75"/>
      <c r="D4083" s="75"/>
      <c r="E4083" s="57"/>
      <c r="F4083" s="57"/>
      <c r="G4083" s="57"/>
      <c r="H4083" s="57"/>
      <c r="I4083" s="57"/>
      <c r="J4083" s="57"/>
      <c r="K4083" s="57"/>
      <c r="L4083" s="57"/>
    </row>
    <row r="4084" spans="2:12" ht="18.95" customHeight="1" x14ac:dyDescent="0.25">
      <c r="B4084" s="75"/>
      <c r="C4084" s="75"/>
      <c r="D4084" s="75"/>
      <c r="E4084" s="57"/>
      <c r="F4084" s="57"/>
      <c r="G4084" s="57"/>
      <c r="H4084" s="57"/>
      <c r="I4084" s="57"/>
      <c r="J4084" s="57"/>
      <c r="K4084" s="57"/>
      <c r="L4084" s="57"/>
    </row>
    <row r="4085" spans="2:12" ht="18.95" customHeight="1" x14ac:dyDescent="0.25">
      <c r="B4085" s="75"/>
      <c r="C4085" s="75"/>
      <c r="D4085" s="75"/>
      <c r="E4085" s="57"/>
      <c r="F4085" s="57"/>
      <c r="G4085" s="57"/>
      <c r="H4085" s="57"/>
      <c r="I4085" s="57"/>
      <c r="J4085" s="57"/>
      <c r="K4085" s="57"/>
      <c r="L4085" s="57"/>
    </row>
    <row r="4086" spans="2:12" ht="18.95" customHeight="1" x14ac:dyDescent="0.25">
      <c r="B4086" s="75"/>
      <c r="C4086" s="75"/>
      <c r="D4086" s="75"/>
      <c r="E4086" s="57"/>
      <c r="F4086" s="57"/>
      <c r="G4086" s="57"/>
      <c r="H4086" s="57"/>
      <c r="I4086" s="57"/>
      <c r="J4086" s="57"/>
      <c r="K4086" s="57"/>
      <c r="L4086" s="57"/>
    </row>
    <row r="4087" spans="2:12" ht="18.95" customHeight="1" x14ac:dyDescent="0.25">
      <c r="B4087" s="75"/>
      <c r="C4087" s="75"/>
      <c r="D4087" s="75"/>
      <c r="E4087" s="57"/>
      <c r="F4087" s="57"/>
      <c r="G4087" s="57"/>
      <c r="H4087" s="57"/>
      <c r="I4087" s="57"/>
      <c r="J4087" s="57"/>
      <c r="K4087" s="57"/>
      <c r="L4087" s="57"/>
    </row>
    <row r="4088" spans="2:12" ht="18.95" customHeight="1" x14ac:dyDescent="0.25">
      <c r="B4088" s="75"/>
      <c r="C4088" s="75"/>
      <c r="D4088" s="75"/>
      <c r="E4088" s="57"/>
      <c r="F4088" s="57"/>
      <c r="G4088" s="57"/>
      <c r="H4088" s="57"/>
      <c r="I4088" s="57"/>
      <c r="J4088" s="57"/>
      <c r="K4088" s="57"/>
      <c r="L4088" s="57"/>
    </row>
    <row r="4089" spans="2:12" ht="18.95" customHeight="1" x14ac:dyDescent="0.25">
      <c r="B4089" s="75"/>
      <c r="C4089" s="75"/>
      <c r="D4089" s="75"/>
      <c r="E4089" s="57"/>
      <c r="F4089" s="57"/>
      <c r="G4089" s="57"/>
      <c r="H4089" s="57"/>
      <c r="I4089" s="57"/>
      <c r="J4089" s="57"/>
      <c r="K4089" s="57"/>
      <c r="L4089" s="57"/>
    </row>
    <row r="4090" spans="2:12" ht="18.95" customHeight="1" x14ac:dyDescent="0.25">
      <c r="B4090" s="75"/>
      <c r="C4090" s="75"/>
      <c r="D4090" s="75"/>
      <c r="E4090" s="57"/>
      <c r="F4090" s="57"/>
      <c r="G4090" s="57"/>
      <c r="H4090" s="57"/>
      <c r="I4090" s="57"/>
      <c r="J4090" s="57"/>
      <c r="K4090" s="57"/>
      <c r="L4090" s="57"/>
    </row>
    <row r="4091" spans="2:12" ht="18.95" customHeight="1" x14ac:dyDescent="0.25">
      <c r="B4091" s="75"/>
      <c r="C4091" s="75"/>
      <c r="D4091" s="75"/>
      <c r="E4091" s="57"/>
      <c r="F4091" s="57"/>
      <c r="G4091" s="57"/>
      <c r="H4091" s="57"/>
      <c r="I4091" s="57"/>
      <c r="J4091" s="57"/>
      <c r="K4091" s="57"/>
      <c r="L4091" s="57"/>
    </row>
    <row r="4092" spans="2:12" ht="18.95" customHeight="1" x14ac:dyDescent="0.25">
      <c r="B4092" s="75"/>
      <c r="C4092" s="75"/>
      <c r="D4092" s="75"/>
      <c r="E4092" s="57"/>
      <c r="F4092" s="57"/>
      <c r="G4092" s="57"/>
      <c r="H4092" s="57"/>
      <c r="I4092" s="57"/>
      <c r="J4092" s="57"/>
      <c r="K4092" s="57"/>
      <c r="L4092" s="57"/>
    </row>
    <row r="4093" spans="2:12" ht="18.95" customHeight="1" x14ac:dyDescent="0.25">
      <c r="B4093" s="75"/>
      <c r="C4093" s="75"/>
      <c r="D4093" s="75"/>
      <c r="E4093" s="57"/>
      <c r="F4093" s="57"/>
      <c r="G4093" s="57"/>
      <c r="H4093" s="57"/>
      <c r="I4093" s="57"/>
      <c r="J4093" s="57"/>
      <c r="K4093" s="57"/>
      <c r="L4093" s="57"/>
    </row>
    <row r="4094" spans="2:12" ht="18.95" customHeight="1" x14ac:dyDescent="0.25">
      <c r="B4094" s="75"/>
      <c r="C4094" s="75"/>
      <c r="D4094" s="75"/>
      <c r="E4094" s="57"/>
      <c r="F4094" s="57"/>
      <c r="G4094" s="57"/>
      <c r="H4094" s="57"/>
      <c r="I4094" s="57"/>
      <c r="J4094" s="57"/>
      <c r="K4094" s="57"/>
      <c r="L4094" s="57"/>
    </row>
    <row r="4095" spans="2:12" ht="18.95" customHeight="1" x14ac:dyDescent="0.25">
      <c r="B4095" s="75"/>
      <c r="C4095" s="75"/>
      <c r="D4095" s="75"/>
      <c r="E4095" s="57"/>
      <c r="F4095" s="57"/>
      <c r="G4095" s="57"/>
      <c r="H4095" s="57"/>
      <c r="I4095" s="57"/>
      <c r="J4095" s="57"/>
      <c r="K4095" s="57"/>
      <c r="L4095" s="57"/>
    </row>
    <row r="4096" spans="2:12" ht="18.95" customHeight="1" x14ac:dyDescent="0.25">
      <c r="B4096" s="75"/>
      <c r="C4096" s="75"/>
      <c r="D4096" s="75"/>
      <c r="E4096" s="57"/>
      <c r="F4096" s="57"/>
      <c r="G4096" s="57"/>
      <c r="H4096" s="57"/>
      <c r="I4096" s="57"/>
      <c r="J4096" s="57"/>
      <c r="K4096" s="57"/>
      <c r="L4096" s="57"/>
    </row>
    <row r="4097" spans="2:12" ht="18.95" customHeight="1" x14ac:dyDescent="0.25">
      <c r="B4097" s="75"/>
      <c r="C4097" s="75"/>
      <c r="D4097" s="75"/>
      <c r="E4097" s="57"/>
      <c r="F4097" s="57"/>
      <c r="G4097" s="57"/>
      <c r="H4097" s="57"/>
      <c r="I4097" s="57"/>
      <c r="J4097" s="57"/>
      <c r="K4097" s="57"/>
      <c r="L4097" s="57"/>
    </row>
    <row r="4098" spans="2:12" ht="18.95" customHeight="1" x14ac:dyDescent="0.25">
      <c r="B4098" s="75"/>
      <c r="C4098" s="75"/>
      <c r="D4098" s="75"/>
      <c r="E4098" s="57"/>
      <c r="F4098" s="57"/>
      <c r="G4098" s="57"/>
      <c r="H4098" s="57"/>
      <c r="I4098" s="57"/>
      <c r="J4098" s="57"/>
      <c r="K4098" s="57"/>
      <c r="L4098" s="57"/>
    </row>
    <row r="4099" spans="2:12" ht="18.95" customHeight="1" x14ac:dyDescent="0.25">
      <c r="B4099" s="75"/>
      <c r="C4099" s="75"/>
      <c r="D4099" s="75"/>
      <c r="E4099" s="57"/>
      <c r="F4099" s="57"/>
      <c r="G4099" s="57"/>
      <c r="H4099" s="57"/>
      <c r="I4099" s="57"/>
      <c r="J4099" s="57"/>
      <c r="K4099" s="57"/>
      <c r="L4099" s="57"/>
    </row>
    <row r="4100" spans="2:12" ht="18.95" customHeight="1" x14ac:dyDescent="0.25">
      <c r="B4100" s="75"/>
      <c r="C4100" s="75"/>
      <c r="D4100" s="75"/>
      <c r="E4100" s="57"/>
      <c r="F4100" s="57"/>
      <c r="G4100" s="57"/>
      <c r="H4100" s="57"/>
      <c r="I4100" s="57"/>
      <c r="J4100" s="57"/>
      <c r="K4100" s="57"/>
      <c r="L4100" s="57"/>
    </row>
    <row r="4101" spans="2:12" ht="18.95" customHeight="1" x14ac:dyDescent="0.25">
      <c r="B4101" s="75"/>
      <c r="C4101" s="75"/>
      <c r="D4101" s="75"/>
      <c r="E4101" s="57"/>
      <c r="F4101" s="57"/>
      <c r="G4101" s="57"/>
      <c r="H4101" s="57"/>
      <c r="I4101" s="57"/>
      <c r="J4101" s="57"/>
      <c r="K4101" s="57"/>
      <c r="L4101" s="57"/>
    </row>
    <row r="4102" spans="2:12" ht="18.95" customHeight="1" x14ac:dyDescent="0.25">
      <c r="B4102" s="75"/>
      <c r="C4102" s="75"/>
      <c r="D4102" s="75"/>
      <c r="E4102" s="57"/>
      <c r="F4102" s="57"/>
      <c r="G4102" s="57"/>
      <c r="H4102" s="57"/>
      <c r="I4102" s="57"/>
      <c r="J4102" s="57"/>
      <c r="K4102" s="57"/>
      <c r="L4102" s="57"/>
    </row>
    <row r="4103" spans="2:12" ht="18.95" customHeight="1" x14ac:dyDescent="0.25">
      <c r="B4103" s="75"/>
      <c r="C4103" s="75"/>
      <c r="D4103" s="75"/>
      <c r="E4103" s="57"/>
      <c r="F4103" s="57"/>
      <c r="G4103" s="57"/>
      <c r="H4103" s="57"/>
      <c r="I4103" s="57"/>
      <c r="J4103" s="57"/>
      <c r="K4103" s="57"/>
      <c r="L4103" s="57"/>
    </row>
    <row r="4104" spans="2:12" ht="18.95" customHeight="1" x14ac:dyDescent="0.25">
      <c r="B4104" s="75"/>
      <c r="C4104" s="75"/>
      <c r="D4104" s="75"/>
      <c r="E4104" s="57"/>
      <c r="F4104" s="57"/>
      <c r="G4104" s="57"/>
      <c r="H4104" s="57"/>
      <c r="I4104" s="57"/>
      <c r="J4104" s="57"/>
      <c r="K4104" s="57"/>
      <c r="L4104" s="57"/>
    </row>
    <row r="4105" spans="2:12" ht="18.95" customHeight="1" x14ac:dyDescent="0.25">
      <c r="B4105" s="75"/>
      <c r="C4105" s="75"/>
      <c r="D4105" s="75"/>
      <c r="E4105" s="57"/>
      <c r="F4105" s="57"/>
      <c r="G4105" s="57"/>
      <c r="H4105" s="57"/>
      <c r="I4105" s="57"/>
      <c r="J4105" s="57"/>
      <c r="K4105" s="57"/>
      <c r="L4105" s="57"/>
    </row>
    <row r="4106" spans="2:12" ht="18.95" customHeight="1" x14ac:dyDescent="0.25">
      <c r="B4106" s="75"/>
      <c r="C4106" s="75"/>
      <c r="D4106" s="75"/>
      <c r="E4106" s="57"/>
      <c r="F4106" s="57"/>
      <c r="G4106" s="57"/>
      <c r="H4106" s="57"/>
      <c r="I4106" s="57"/>
      <c r="J4106" s="57"/>
      <c r="K4106" s="57"/>
      <c r="L4106" s="57"/>
    </row>
    <row r="4107" spans="2:12" ht="18.95" customHeight="1" x14ac:dyDescent="0.25">
      <c r="B4107" s="75"/>
      <c r="C4107" s="75"/>
      <c r="D4107" s="75"/>
      <c r="E4107" s="57"/>
      <c r="F4107" s="57"/>
      <c r="G4107" s="57"/>
      <c r="H4107" s="57"/>
      <c r="I4107" s="57"/>
      <c r="J4107" s="57"/>
      <c r="K4107" s="57"/>
      <c r="L4107" s="57"/>
    </row>
    <row r="4108" spans="2:12" ht="18.95" customHeight="1" x14ac:dyDescent="0.25">
      <c r="B4108" s="75"/>
      <c r="C4108" s="75"/>
      <c r="D4108" s="75"/>
      <c r="E4108" s="57"/>
      <c r="F4108" s="57"/>
      <c r="G4108" s="57"/>
      <c r="H4108" s="57"/>
      <c r="I4108" s="57"/>
      <c r="J4108" s="57"/>
      <c r="K4108" s="57"/>
      <c r="L4108" s="57"/>
    </row>
    <row r="4109" spans="2:12" ht="18.95" customHeight="1" x14ac:dyDescent="0.25">
      <c r="B4109" s="75"/>
      <c r="C4109" s="75"/>
      <c r="D4109" s="75"/>
      <c r="E4109" s="57"/>
      <c r="F4109" s="57"/>
      <c r="G4109" s="57"/>
      <c r="H4109" s="57"/>
      <c r="I4109" s="57"/>
      <c r="J4109" s="57"/>
      <c r="K4109" s="57"/>
      <c r="L4109" s="57"/>
    </row>
    <row r="4110" spans="2:12" ht="18.95" customHeight="1" x14ac:dyDescent="0.25">
      <c r="B4110" s="75"/>
      <c r="C4110" s="75"/>
      <c r="D4110" s="75"/>
      <c r="E4110" s="57"/>
      <c r="F4110" s="57"/>
      <c r="G4110" s="57"/>
      <c r="H4110" s="57"/>
      <c r="I4110" s="57"/>
      <c r="J4110" s="57"/>
      <c r="K4110" s="57"/>
      <c r="L4110" s="57"/>
    </row>
    <row r="4111" spans="2:12" ht="18.95" customHeight="1" x14ac:dyDescent="0.25">
      <c r="B4111" s="75"/>
      <c r="C4111" s="75"/>
      <c r="D4111" s="75"/>
      <c r="E4111" s="57"/>
      <c r="F4111" s="57"/>
      <c r="G4111" s="57"/>
      <c r="H4111" s="57"/>
      <c r="I4111" s="57"/>
      <c r="J4111" s="57"/>
      <c r="K4111" s="57"/>
      <c r="L4111" s="57"/>
    </row>
    <row r="4112" spans="2:12" ht="18.95" customHeight="1" x14ac:dyDescent="0.25">
      <c r="B4112" s="75"/>
      <c r="C4112" s="75"/>
      <c r="D4112" s="75"/>
      <c r="E4112" s="57"/>
      <c r="F4112" s="57"/>
      <c r="G4112" s="57"/>
      <c r="H4112" s="57"/>
      <c r="I4112" s="57"/>
      <c r="J4112" s="57"/>
      <c r="K4112" s="57"/>
      <c r="L4112" s="57"/>
    </row>
    <row r="4113" spans="2:12" ht="18.95" customHeight="1" x14ac:dyDescent="0.25">
      <c r="B4113" s="75"/>
      <c r="C4113" s="75"/>
      <c r="D4113" s="75"/>
      <c r="E4113" s="57"/>
      <c r="F4113" s="57"/>
      <c r="G4113" s="57"/>
      <c r="H4113" s="57"/>
      <c r="I4113" s="57"/>
      <c r="J4113" s="57"/>
      <c r="K4113" s="57"/>
      <c r="L4113" s="57"/>
    </row>
    <row r="4114" spans="2:12" ht="18.95" customHeight="1" x14ac:dyDescent="0.25">
      <c r="B4114" s="75"/>
      <c r="C4114" s="75"/>
      <c r="D4114" s="75"/>
      <c r="E4114" s="57"/>
      <c r="F4114" s="57"/>
      <c r="G4114" s="57"/>
      <c r="H4114" s="57"/>
      <c r="I4114" s="57"/>
      <c r="J4114" s="57"/>
      <c r="K4114" s="57"/>
      <c r="L4114" s="57"/>
    </row>
    <row r="4115" spans="2:12" ht="18.95" customHeight="1" x14ac:dyDescent="0.25">
      <c r="B4115" s="75"/>
      <c r="C4115" s="75"/>
      <c r="D4115" s="75"/>
      <c r="E4115" s="57"/>
      <c r="F4115" s="57"/>
      <c r="G4115" s="57"/>
      <c r="H4115" s="57"/>
      <c r="I4115" s="57"/>
      <c r="J4115" s="57"/>
      <c r="K4115" s="57"/>
      <c r="L4115" s="57"/>
    </row>
    <row r="4116" spans="2:12" ht="18.95" customHeight="1" x14ac:dyDescent="0.25">
      <c r="B4116" s="75"/>
      <c r="C4116" s="75"/>
      <c r="D4116" s="75"/>
      <c r="E4116" s="57"/>
      <c r="F4116" s="57"/>
      <c r="G4116" s="57"/>
      <c r="H4116" s="57"/>
      <c r="I4116" s="57"/>
      <c r="J4116" s="57"/>
      <c r="K4116" s="57"/>
      <c r="L4116" s="57"/>
    </row>
    <row r="4117" spans="2:12" ht="18.95" customHeight="1" x14ac:dyDescent="0.25">
      <c r="B4117" s="75"/>
      <c r="C4117" s="75"/>
      <c r="D4117" s="75"/>
      <c r="E4117" s="57"/>
      <c r="F4117" s="57"/>
      <c r="G4117" s="57"/>
      <c r="H4117" s="57"/>
      <c r="I4117" s="57"/>
      <c r="J4117" s="57"/>
      <c r="K4117" s="57"/>
      <c r="L4117" s="57"/>
    </row>
    <row r="4118" spans="2:12" ht="18.95" customHeight="1" x14ac:dyDescent="0.25">
      <c r="B4118" s="75"/>
      <c r="C4118" s="75"/>
      <c r="D4118" s="75"/>
      <c r="E4118" s="57"/>
      <c r="F4118" s="57"/>
      <c r="G4118" s="57"/>
      <c r="H4118" s="57"/>
      <c r="I4118" s="57"/>
      <c r="J4118" s="57"/>
      <c r="K4118" s="57"/>
      <c r="L4118" s="57"/>
    </row>
    <row r="4119" spans="2:12" ht="18.95" customHeight="1" x14ac:dyDescent="0.25">
      <c r="B4119" s="75"/>
      <c r="C4119" s="75"/>
      <c r="D4119" s="75"/>
      <c r="E4119" s="57"/>
      <c r="F4119" s="57"/>
      <c r="G4119" s="57"/>
      <c r="H4119" s="57"/>
      <c r="I4119" s="57"/>
      <c r="J4119" s="57"/>
      <c r="K4119" s="57"/>
      <c r="L4119" s="57"/>
    </row>
    <row r="4120" spans="2:12" ht="18.95" customHeight="1" x14ac:dyDescent="0.25">
      <c r="B4120" s="75"/>
      <c r="C4120" s="75"/>
      <c r="D4120" s="75"/>
      <c r="E4120" s="57"/>
      <c r="F4120" s="57"/>
      <c r="G4120" s="57"/>
      <c r="H4120" s="57"/>
      <c r="I4120" s="57"/>
      <c r="J4120" s="57"/>
      <c r="K4120" s="57"/>
      <c r="L4120" s="57"/>
    </row>
    <row r="4121" spans="2:12" ht="18.95" customHeight="1" x14ac:dyDescent="0.25">
      <c r="B4121" s="75"/>
      <c r="C4121" s="75"/>
      <c r="D4121" s="75"/>
      <c r="E4121" s="57"/>
      <c r="F4121" s="57"/>
      <c r="G4121" s="57"/>
      <c r="H4121" s="57"/>
      <c r="I4121" s="57"/>
      <c r="J4121" s="57"/>
      <c r="K4121" s="57"/>
      <c r="L4121" s="57"/>
    </row>
    <row r="4122" spans="2:12" ht="18.95" customHeight="1" x14ac:dyDescent="0.25">
      <c r="B4122" s="75"/>
      <c r="C4122" s="75"/>
      <c r="D4122" s="75"/>
      <c r="E4122" s="57"/>
      <c r="F4122" s="57"/>
      <c r="G4122" s="57"/>
      <c r="H4122" s="57"/>
      <c r="I4122" s="57"/>
      <c r="J4122" s="57"/>
      <c r="K4122" s="57"/>
      <c r="L4122" s="57"/>
    </row>
    <row r="4123" spans="2:12" ht="18.95" customHeight="1" x14ac:dyDescent="0.25">
      <c r="B4123" s="75"/>
      <c r="C4123" s="75"/>
      <c r="D4123" s="75"/>
      <c r="E4123" s="57"/>
      <c r="F4123" s="57"/>
      <c r="G4123" s="57"/>
      <c r="H4123" s="57"/>
      <c r="I4123" s="57"/>
      <c r="J4123" s="57"/>
      <c r="K4123" s="57"/>
      <c r="L4123" s="57"/>
    </row>
    <row r="4124" spans="2:12" ht="18.95" customHeight="1" x14ac:dyDescent="0.25">
      <c r="B4124" s="75"/>
      <c r="C4124" s="75"/>
      <c r="D4124" s="75"/>
      <c r="E4124" s="57"/>
      <c r="F4124" s="57"/>
      <c r="G4124" s="57"/>
      <c r="H4124" s="57"/>
      <c r="I4124" s="57"/>
      <c r="J4124" s="57"/>
      <c r="K4124" s="57"/>
      <c r="L4124" s="57"/>
    </row>
    <row r="4125" spans="2:12" ht="18.95" customHeight="1" x14ac:dyDescent="0.25">
      <c r="B4125" s="75"/>
      <c r="C4125" s="75"/>
      <c r="D4125" s="75"/>
      <c r="E4125" s="57"/>
      <c r="F4125" s="57"/>
      <c r="G4125" s="57"/>
      <c r="H4125" s="57"/>
      <c r="I4125" s="57"/>
      <c r="J4125" s="57"/>
      <c r="K4125" s="57"/>
      <c r="L4125" s="57"/>
    </row>
    <row r="4126" spans="2:12" ht="18.95" customHeight="1" x14ac:dyDescent="0.25">
      <c r="B4126" s="75"/>
      <c r="C4126" s="75"/>
      <c r="D4126" s="75"/>
      <c r="E4126" s="57"/>
      <c r="F4126" s="57"/>
      <c r="G4126" s="57"/>
      <c r="H4126" s="57"/>
      <c r="I4126" s="57"/>
      <c r="J4126" s="57"/>
      <c r="K4126" s="57"/>
      <c r="L4126" s="57"/>
    </row>
    <row r="4127" spans="2:12" ht="18.95" customHeight="1" x14ac:dyDescent="0.25">
      <c r="B4127" s="75"/>
      <c r="C4127" s="75"/>
      <c r="D4127" s="75"/>
      <c r="E4127" s="57"/>
      <c r="F4127" s="57"/>
      <c r="G4127" s="57"/>
      <c r="H4127" s="57"/>
      <c r="I4127" s="57"/>
      <c r="J4127" s="57"/>
      <c r="K4127" s="57"/>
      <c r="L4127" s="57"/>
    </row>
    <row r="4128" spans="2:12" ht="18.95" customHeight="1" x14ac:dyDescent="0.25">
      <c r="B4128" s="75"/>
      <c r="C4128" s="75"/>
      <c r="D4128" s="75"/>
      <c r="E4128" s="57"/>
      <c r="F4128" s="57"/>
      <c r="G4128" s="57"/>
      <c r="H4128" s="57"/>
      <c r="I4128" s="57"/>
      <c r="J4128" s="57"/>
      <c r="K4128" s="57"/>
      <c r="L4128" s="57"/>
    </row>
    <row r="4129" spans="2:12" ht="18.95" customHeight="1" x14ac:dyDescent="0.25">
      <c r="B4129" s="75"/>
      <c r="C4129" s="75"/>
      <c r="D4129" s="75"/>
      <c r="E4129" s="57"/>
      <c r="F4129" s="57"/>
      <c r="G4129" s="57"/>
      <c r="H4129" s="57"/>
      <c r="I4129" s="57"/>
      <c r="J4129" s="57"/>
      <c r="K4129" s="57"/>
      <c r="L4129" s="57"/>
    </row>
    <row r="4130" spans="2:12" ht="18.95" customHeight="1" x14ac:dyDescent="0.25">
      <c r="B4130" s="75"/>
      <c r="C4130" s="75"/>
      <c r="D4130" s="75"/>
      <c r="E4130" s="57"/>
      <c r="F4130" s="57"/>
      <c r="G4130" s="57"/>
      <c r="H4130" s="57"/>
      <c r="I4130" s="57"/>
      <c r="J4130" s="57"/>
      <c r="K4130" s="57"/>
      <c r="L4130" s="57"/>
    </row>
    <row r="4131" spans="2:12" ht="18.95" customHeight="1" x14ac:dyDescent="0.25">
      <c r="B4131" s="75"/>
      <c r="C4131" s="75"/>
      <c r="D4131" s="75"/>
      <c r="E4131" s="57"/>
      <c r="F4131" s="57"/>
      <c r="G4131" s="57"/>
      <c r="H4131" s="57"/>
      <c r="I4131" s="57"/>
      <c r="J4131" s="57"/>
      <c r="K4131" s="57"/>
      <c r="L4131" s="57"/>
    </row>
    <row r="4132" spans="2:12" ht="18.95" customHeight="1" x14ac:dyDescent="0.25">
      <c r="B4132" s="75"/>
      <c r="C4132" s="75"/>
      <c r="D4132" s="75"/>
      <c r="E4132" s="57"/>
      <c r="F4132" s="57"/>
      <c r="G4132" s="57"/>
      <c r="H4132" s="57"/>
      <c r="I4132" s="57"/>
      <c r="J4132" s="57"/>
      <c r="K4132" s="57"/>
      <c r="L4132" s="57"/>
    </row>
    <row r="4133" spans="2:12" ht="18.95" customHeight="1" x14ac:dyDescent="0.25">
      <c r="B4133" s="75"/>
      <c r="C4133" s="75"/>
      <c r="D4133" s="75"/>
      <c r="E4133" s="57"/>
      <c r="F4133" s="57"/>
      <c r="G4133" s="57"/>
      <c r="H4133" s="57"/>
      <c r="I4133" s="57"/>
      <c r="J4133" s="57"/>
      <c r="K4133" s="57"/>
      <c r="L4133" s="57"/>
    </row>
    <row r="4134" spans="2:12" ht="18.95" customHeight="1" x14ac:dyDescent="0.25">
      <c r="B4134" s="75"/>
      <c r="C4134" s="75"/>
      <c r="D4134" s="75"/>
      <c r="E4134" s="57"/>
      <c r="F4134" s="57"/>
      <c r="G4134" s="57"/>
      <c r="H4134" s="57"/>
      <c r="I4134" s="57"/>
      <c r="J4134" s="57"/>
      <c r="K4134" s="57"/>
      <c r="L4134" s="57"/>
    </row>
    <row r="4135" spans="2:12" ht="18.95" customHeight="1" x14ac:dyDescent="0.25">
      <c r="B4135" s="75"/>
      <c r="C4135" s="75"/>
      <c r="D4135" s="75"/>
      <c r="E4135" s="57"/>
      <c r="F4135" s="57"/>
      <c r="G4135" s="57"/>
      <c r="H4135" s="57"/>
      <c r="I4135" s="57"/>
      <c r="J4135" s="57"/>
      <c r="K4135" s="57"/>
      <c r="L4135" s="57"/>
    </row>
    <row r="4136" spans="2:12" ht="18.95" customHeight="1" x14ac:dyDescent="0.25">
      <c r="B4136" s="75"/>
      <c r="C4136" s="75"/>
      <c r="D4136" s="75"/>
      <c r="E4136" s="57"/>
      <c r="F4136" s="57"/>
      <c r="G4136" s="57"/>
      <c r="H4136" s="57"/>
      <c r="I4136" s="57"/>
      <c r="J4136" s="57"/>
      <c r="K4136" s="57"/>
      <c r="L4136" s="57"/>
    </row>
    <row r="4137" spans="2:12" ht="18.95" customHeight="1" x14ac:dyDescent="0.25">
      <c r="B4137" s="75"/>
      <c r="C4137" s="75"/>
      <c r="D4137" s="75"/>
      <c r="E4137" s="57"/>
      <c r="F4137" s="57"/>
      <c r="G4137" s="57"/>
      <c r="H4137" s="57"/>
      <c r="I4137" s="57"/>
      <c r="J4137" s="57"/>
      <c r="K4137" s="57"/>
      <c r="L4137" s="57"/>
    </row>
    <row r="4138" spans="2:12" ht="18.95" customHeight="1" x14ac:dyDescent="0.25">
      <c r="B4138" s="75"/>
      <c r="C4138" s="75"/>
      <c r="D4138" s="75"/>
      <c r="E4138" s="57"/>
      <c r="F4138" s="57"/>
      <c r="G4138" s="57"/>
      <c r="H4138" s="57"/>
      <c r="I4138" s="57"/>
      <c r="J4138" s="57"/>
      <c r="K4138" s="57"/>
      <c r="L4138" s="57"/>
    </row>
    <row r="4139" spans="2:12" ht="18.95" customHeight="1" x14ac:dyDescent="0.25">
      <c r="B4139" s="75"/>
      <c r="C4139" s="75"/>
      <c r="D4139" s="75"/>
      <c r="E4139" s="57"/>
      <c r="F4139" s="57"/>
      <c r="G4139" s="57"/>
      <c r="H4139" s="57"/>
      <c r="I4139" s="57"/>
      <c r="J4139" s="57"/>
      <c r="K4139" s="57"/>
      <c r="L4139" s="57"/>
    </row>
    <row r="4140" spans="2:12" ht="18.95" customHeight="1" x14ac:dyDescent="0.25">
      <c r="B4140" s="75"/>
      <c r="C4140" s="75"/>
      <c r="D4140" s="75"/>
      <c r="E4140" s="57"/>
      <c r="F4140" s="57"/>
      <c r="G4140" s="57"/>
      <c r="H4140" s="57"/>
      <c r="I4140" s="57"/>
      <c r="J4140" s="57"/>
      <c r="K4140" s="57"/>
      <c r="L4140" s="57"/>
    </row>
    <row r="4141" spans="2:12" ht="18.95" customHeight="1" x14ac:dyDescent="0.25">
      <c r="B4141" s="75"/>
      <c r="C4141" s="75"/>
      <c r="D4141" s="75"/>
      <c r="E4141" s="57"/>
      <c r="F4141" s="57"/>
      <c r="G4141" s="57"/>
      <c r="H4141" s="57"/>
      <c r="I4141" s="57"/>
      <c r="J4141" s="57"/>
      <c r="K4141" s="57"/>
      <c r="L4141" s="57"/>
    </row>
    <row r="4142" spans="2:12" ht="18.95" customHeight="1" x14ac:dyDescent="0.25">
      <c r="B4142" s="75"/>
      <c r="C4142" s="75"/>
      <c r="D4142" s="75"/>
      <c r="E4142" s="57"/>
      <c r="F4142" s="57"/>
      <c r="G4142" s="57"/>
      <c r="H4142" s="57"/>
      <c r="I4142" s="57"/>
      <c r="J4142" s="57"/>
      <c r="K4142" s="57"/>
      <c r="L4142" s="57"/>
    </row>
    <row r="4143" spans="2:12" ht="18.95" customHeight="1" x14ac:dyDescent="0.25">
      <c r="B4143" s="75"/>
      <c r="C4143" s="75"/>
      <c r="D4143" s="75"/>
      <c r="E4143" s="57"/>
      <c r="F4143" s="57"/>
      <c r="G4143" s="57"/>
      <c r="H4143" s="57"/>
      <c r="I4143" s="57"/>
      <c r="J4143" s="57"/>
      <c r="K4143" s="57"/>
      <c r="L4143" s="57"/>
    </row>
    <row r="4144" spans="2:12" ht="18.95" customHeight="1" x14ac:dyDescent="0.25">
      <c r="B4144" s="75"/>
      <c r="C4144" s="75"/>
      <c r="D4144" s="75"/>
      <c r="E4144" s="57"/>
      <c r="F4144" s="57"/>
      <c r="G4144" s="57"/>
      <c r="H4144" s="57"/>
      <c r="I4144" s="57"/>
      <c r="J4144" s="57"/>
      <c r="K4144" s="57"/>
      <c r="L4144" s="57"/>
    </row>
    <row r="4145" spans="2:12" ht="18.95" customHeight="1" x14ac:dyDescent="0.25">
      <c r="B4145" s="75"/>
      <c r="C4145" s="75"/>
      <c r="D4145" s="75"/>
      <c r="E4145" s="57"/>
      <c r="F4145" s="57"/>
      <c r="G4145" s="57"/>
      <c r="H4145" s="57"/>
      <c r="I4145" s="57"/>
      <c r="J4145" s="57"/>
      <c r="K4145" s="57"/>
      <c r="L4145" s="57"/>
    </row>
    <row r="4146" spans="2:12" ht="18.95" customHeight="1" x14ac:dyDescent="0.25">
      <c r="B4146" s="75"/>
      <c r="C4146" s="75"/>
      <c r="D4146" s="75"/>
      <c r="E4146" s="57"/>
      <c r="F4146" s="57"/>
      <c r="G4146" s="57"/>
      <c r="H4146" s="57"/>
      <c r="I4146" s="57"/>
      <c r="J4146" s="57"/>
      <c r="K4146" s="57"/>
      <c r="L4146" s="57"/>
    </row>
    <row r="4147" spans="2:12" ht="18.95" customHeight="1" x14ac:dyDescent="0.25">
      <c r="B4147" s="75"/>
      <c r="C4147" s="75"/>
      <c r="D4147" s="75"/>
      <c r="E4147" s="57"/>
      <c r="F4147" s="57"/>
      <c r="G4147" s="57"/>
      <c r="H4147" s="57"/>
      <c r="I4147" s="57"/>
      <c r="J4147" s="57"/>
      <c r="K4147" s="57"/>
      <c r="L4147" s="57"/>
    </row>
    <row r="4148" spans="2:12" ht="18.95" customHeight="1" x14ac:dyDescent="0.25">
      <c r="B4148" s="75"/>
      <c r="C4148" s="75"/>
      <c r="D4148" s="75"/>
      <c r="E4148" s="57"/>
      <c r="F4148" s="57"/>
      <c r="G4148" s="57"/>
      <c r="H4148" s="57"/>
      <c r="I4148" s="57"/>
      <c r="J4148" s="57"/>
      <c r="K4148" s="57"/>
      <c r="L4148" s="57"/>
    </row>
    <row r="4149" spans="2:12" ht="18.95" customHeight="1" x14ac:dyDescent="0.25">
      <c r="B4149" s="75"/>
      <c r="C4149" s="75"/>
      <c r="D4149" s="75"/>
      <c r="E4149" s="57"/>
      <c r="F4149" s="57"/>
      <c r="G4149" s="57"/>
      <c r="H4149" s="57"/>
      <c r="I4149" s="57"/>
      <c r="J4149" s="57"/>
      <c r="K4149" s="57"/>
      <c r="L4149" s="57"/>
    </row>
    <row r="4150" spans="2:12" ht="18.95" customHeight="1" x14ac:dyDescent="0.25">
      <c r="B4150" s="75"/>
      <c r="C4150" s="75"/>
      <c r="D4150" s="75"/>
      <c r="E4150" s="57"/>
      <c r="F4150" s="57"/>
      <c r="G4150" s="57"/>
      <c r="H4150" s="57"/>
      <c r="I4150" s="57"/>
      <c r="J4150" s="57"/>
      <c r="K4150" s="57"/>
      <c r="L4150" s="57"/>
    </row>
    <row r="4151" spans="2:12" ht="18.95" customHeight="1" x14ac:dyDescent="0.25">
      <c r="B4151" s="75"/>
      <c r="C4151" s="75"/>
      <c r="D4151" s="75"/>
      <c r="E4151" s="57"/>
      <c r="F4151" s="57"/>
      <c r="G4151" s="57"/>
      <c r="H4151" s="57"/>
      <c r="I4151" s="57"/>
      <c r="J4151" s="57"/>
      <c r="K4151" s="57"/>
      <c r="L4151" s="57"/>
    </row>
    <row r="4152" spans="2:12" ht="18.95" customHeight="1" x14ac:dyDescent="0.25">
      <c r="B4152" s="75"/>
      <c r="C4152" s="75"/>
      <c r="D4152" s="75"/>
      <c r="E4152" s="57"/>
      <c r="F4152" s="57"/>
      <c r="G4152" s="57"/>
      <c r="H4152" s="57"/>
      <c r="I4152" s="57"/>
      <c r="J4152" s="57"/>
      <c r="K4152" s="57"/>
      <c r="L4152" s="57"/>
    </row>
    <row r="4153" spans="2:12" ht="18.95" customHeight="1" x14ac:dyDescent="0.25">
      <c r="B4153" s="75"/>
      <c r="C4153" s="75"/>
      <c r="D4153" s="75"/>
      <c r="E4153" s="57"/>
      <c r="F4153" s="57"/>
      <c r="G4153" s="57"/>
      <c r="H4153" s="57"/>
      <c r="I4153" s="57"/>
      <c r="J4153" s="57"/>
      <c r="K4153" s="57"/>
      <c r="L4153" s="57"/>
    </row>
    <row r="4154" spans="2:12" ht="18.95" customHeight="1" x14ac:dyDescent="0.25">
      <c r="B4154" s="75"/>
      <c r="C4154" s="75"/>
      <c r="D4154" s="75"/>
      <c r="E4154" s="57"/>
      <c r="F4154" s="57"/>
      <c r="G4154" s="57"/>
      <c r="H4154" s="57"/>
      <c r="I4154" s="57"/>
      <c r="J4154" s="57"/>
      <c r="K4154" s="57"/>
      <c r="L4154" s="57"/>
    </row>
    <row r="4155" spans="2:12" ht="18.95" customHeight="1" x14ac:dyDescent="0.25">
      <c r="B4155" s="75"/>
      <c r="C4155" s="75"/>
      <c r="D4155" s="75"/>
      <c r="E4155" s="57"/>
      <c r="F4155" s="57"/>
      <c r="G4155" s="57"/>
      <c r="H4155" s="57"/>
      <c r="I4155" s="57"/>
      <c r="J4155" s="57"/>
      <c r="K4155" s="57"/>
      <c r="L4155" s="57"/>
    </row>
    <row r="4156" spans="2:12" ht="18.95" customHeight="1" x14ac:dyDescent="0.25">
      <c r="B4156" s="75"/>
      <c r="C4156" s="75"/>
      <c r="D4156" s="75"/>
      <c r="E4156" s="57"/>
      <c r="F4156" s="57"/>
      <c r="G4156" s="57"/>
      <c r="H4156" s="57"/>
      <c r="I4156" s="57"/>
      <c r="J4156" s="57"/>
      <c r="K4156" s="57"/>
      <c r="L4156" s="57"/>
    </row>
    <row r="4157" spans="2:12" ht="18.95" customHeight="1" x14ac:dyDescent="0.25">
      <c r="B4157" s="75"/>
      <c r="C4157" s="75"/>
      <c r="D4157" s="75"/>
      <c r="E4157" s="57"/>
      <c r="F4157" s="57"/>
      <c r="G4157" s="57"/>
      <c r="H4157" s="57"/>
      <c r="I4157" s="57"/>
      <c r="J4157" s="57"/>
      <c r="K4157" s="57"/>
      <c r="L4157" s="57"/>
    </row>
    <row r="4158" spans="2:12" ht="18.95" customHeight="1" x14ac:dyDescent="0.25">
      <c r="B4158" s="75"/>
      <c r="C4158" s="75"/>
      <c r="D4158" s="75"/>
      <c r="E4158" s="57"/>
      <c r="F4158" s="57"/>
      <c r="G4158" s="57"/>
      <c r="H4158" s="57"/>
      <c r="I4158" s="57"/>
      <c r="J4158" s="57"/>
      <c r="K4158" s="57"/>
      <c r="L4158" s="57"/>
    </row>
    <row r="4159" spans="2:12" ht="18.95" customHeight="1" x14ac:dyDescent="0.25">
      <c r="B4159" s="75"/>
      <c r="C4159" s="75"/>
      <c r="D4159" s="75"/>
      <c r="E4159" s="57"/>
      <c r="F4159" s="57"/>
      <c r="G4159" s="57"/>
      <c r="H4159" s="57"/>
      <c r="I4159" s="57"/>
      <c r="J4159" s="57"/>
      <c r="K4159" s="57"/>
      <c r="L4159" s="57"/>
    </row>
    <row r="4160" spans="2:12" ht="18.95" customHeight="1" x14ac:dyDescent="0.25">
      <c r="B4160" s="75"/>
      <c r="C4160" s="75"/>
      <c r="D4160" s="75"/>
      <c r="E4160" s="57"/>
      <c r="F4160" s="57"/>
      <c r="G4160" s="57"/>
      <c r="H4160" s="57"/>
      <c r="I4160" s="57"/>
      <c r="J4160" s="57"/>
      <c r="K4160" s="57"/>
      <c r="L4160" s="57"/>
    </row>
    <row r="4161" spans="2:12" ht="18.95" customHeight="1" x14ac:dyDescent="0.25">
      <c r="B4161" s="75"/>
      <c r="C4161" s="75"/>
      <c r="D4161" s="75"/>
      <c r="E4161" s="57"/>
      <c r="F4161" s="57"/>
      <c r="G4161" s="57"/>
      <c r="H4161" s="57"/>
      <c r="I4161" s="57"/>
      <c r="J4161" s="57"/>
      <c r="K4161" s="57"/>
      <c r="L4161" s="57"/>
    </row>
    <row r="4162" spans="2:12" ht="18.95" customHeight="1" x14ac:dyDescent="0.25">
      <c r="B4162" s="75"/>
      <c r="C4162" s="75"/>
      <c r="D4162" s="75"/>
      <c r="E4162" s="57"/>
      <c r="F4162" s="57"/>
      <c r="G4162" s="57"/>
      <c r="H4162" s="57"/>
      <c r="I4162" s="57"/>
      <c r="J4162" s="57"/>
      <c r="K4162" s="57"/>
      <c r="L4162" s="57"/>
    </row>
    <row r="4163" spans="2:12" ht="18.95" customHeight="1" x14ac:dyDescent="0.25">
      <c r="B4163" s="75"/>
      <c r="C4163" s="75"/>
      <c r="D4163" s="75"/>
      <c r="E4163" s="57"/>
      <c r="F4163" s="57"/>
      <c r="G4163" s="57"/>
      <c r="H4163" s="57"/>
      <c r="I4163" s="57"/>
      <c r="J4163" s="57"/>
      <c r="K4163" s="57"/>
      <c r="L4163" s="57"/>
    </row>
    <row r="4164" spans="2:12" ht="18.95" customHeight="1" x14ac:dyDescent="0.25">
      <c r="B4164" s="75"/>
      <c r="C4164" s="75"/>
      <c r="D4164" s="75"/>
      <c r="E4164" s="57"/>
      <c r="F4164" s="57"/>
      <c r="G4164" s="57"/>
      <c r="H4164" s="57"/>
      <c r="I4164" s="57"/>
      <c r="J4164" s="57"/>
      <c r="K4164" s="57"/>
      <c r="L4164" s="57"/>
    </row>
    <row r="4165" spans="2:12" ht="18.95" customHeight="1" x14ac:dyDescent="0.25">
      <c r="B4165" s="75"/>
      <c r="C4165" s="75"/>
      <c r="D4165" s="75"/>
      <c r="E4165" s="57"/>
      <c r="F4165" s="57"/>
      <c r="G4165" s="57"/>
      <c r="H4165" s="57"/>
      <c r="I4165" s="57"/>
      <c r="J4165" s="57"/>
      <c r="K4165" s="57"/>
      <c r="L4165" s="57"/>
    </row>
    <row r="4166" spans="2:12" ht="18.95" customHeight="1" x14ac:dyDescent="0.25">
      <c r="B4166" s="75"/>
      <c r="C4166" s="75"/>
      <c r="D4166" s="75"/>
      <c r="E4166" s="57"/>
      <c r="F4166" s="57"/>
      <c r="G4166" s="57"/>
      <c r="H4166" s="57"/>
      <c r="I4166" s="57"/>
      <c r="J4166" s="57"/>
      <c r="K4166" s="57"/>
      <c r="L4166" s="57"/>
    </row>
    <row r="4167" spans="2:12" ht="18.95" customHeight="1" x14ac:dyDescent="0.25">
      <c r="B4167" s="75"/>
      <c r="C4167" s="75"/>
      <c r="D4167" s="75"/>
      <c r="E4167" s="57"/>
      <c r="F4167" s="57"/>
      <c r="G4167" s="57"/>
      <c r="H4167" s="57"/>
      <c r="I4167" s="57"/>
      <c r="J4167" s="57"/>
      <c r="K4167" s="57"/>
      <c r="L4167" s="57"/>
    </row>
    <row r="4168" spans="2:12" ht="18.95" customHeight="1" x14ac:dyDescent="0.25">
      <c r="B4168" s="75"/>
      <c r="C4168" s="75"/>
      <c r="D4168" s="75"/>
      <c r="E4168" s="57"/>
      <c r="F4168" s="57"/>
      <c r="G4168" s="57"/>
      <c r="H4168" s="57"/>
      <c r="I4168" s="57"/>
      <c r="J4168" s="57"/>
      <c r="K4168" s="57"/>
      <c r="L4168" s="57"/>
    </row>
    <row r="4169" spans="2:12" ht="18.95" customHeight="1" x14ac:dyDescent="0.25">
      <c r="B4169" s="75"/>
      <c r="C4169" s="75"/>
      <c r="D4169" s="75"/>
      <c r="E4169" s="57"/>
      <c r="F4169" s="57"/>
      <c r="G4169" s="57"/>
      <c r="H4169" s="57"/>
      <c r="I4169" s="57"/>
      <c r="J4169" s="57"/>
      <c r="K4169" s="57"/>
      <c r="L4169" s="57"/>
    </row>
    <row r="4170" spans="2:12" ht="18.95" customHeight="1" x14ac:dyDescent="0.25">
      <c r="B4170" s="75"/>
      <c r="C4170" s="75"/>
      <c r="D4170" s="75"/>
      <c r="E4170" s="57"/>
      <c r="F4170" s="57"/>
      <c r="G4170" s="57"/>
      <c r="H4170" s="57"/>
      <c r="I4170" s="57"/>
      <c r="J4170" s="57"/>
      <c r="K4170" s="57"/>
      <c r="L4170" s="57"/>
    </row>
    <row r="4171" spans="2:12" ht="18.95" customHeight="1" x14ac:dyDescent="0.25">
      <c r="B4171" s="75"/>
      <c r="C4171" s="75"/>
      <c r="D4171" s="75"/>
      <c r="E4171" s="57"/>
      <c r="F4171" s="57"/>
      <c r="G4171" s="57"/>
      <c r="H4171" s="57"/>
      <c r="I4171" s="57"/>
      <c r="J4171" s="57"/>
      <c r="K4171" s="57"/>
      <c r="L4171" s="57"/>
    </row>
    <row r="4172" spans="2:12" ht="18.95" customHeight="1" x14ac:dyDescent="0.25">
      <c r="B4172" s="75"/>
      <c r="C4172" s="75"/>
      <c r="D4172" s="75"/>
      <c r="E4172" s="57"/>
      <c r="F4172" s="57"/>
      <c r="G4172" s="57"/>
      <c r="H4172" s="57"/>
      <c r="I4172" s="57"/>
      <c r="J4172" s="57"/>
      <c r="K4172" s="57"/>
      <c r="L4172" s="57"/>
    </row>
    <row r="4173" spans="2:12" ht="18.95" customHeight="1" x14ac:dyDescent="0.25">
      <c r="B4173" s="75"/>
      <c r="C4173" s="75"/>
      <c r="D4173" s="75"/>
      <c r="E4173" s="57"/>
      <c r="F4173" s="57"/>
      <c r="G4173" s="57"/>
      <c r="H4173" s="57"/>
      <c r="I4173" s="57"/>
      <c r="J4173" s="57"/>
      <c r="K4173" s="57"/>
      <c r="L4173" s="57"/>
    </row>
    <row r="4174" spans="2:12" ht="18.95" customHeight="1" x14ac:dyDescent="0.25">
      <c r="B4174" s="75"/>
      <c r="C4174" s="75"/>
      <c r="D4174" s="75"/>
      <c r="E4174" s="57"/>
      <c r="F4174" s="57"/>
      <c r="G4174" s="57"/>
      <c r="H4174" s="57"/>
      <c r="I4174" s="57"/>
      <c r="J4174" s="57"/>
      <c r="K4174" s="57"/>
      <c r="L4174" s="57"/>
    </row>
    <row r="4175" spans="2:12" ht="18.95" customHeight="1" x14ac:dyDescent="0.25">
      <c r="B4175" s="75"/>
      <c r="C4175" s="75"/>
      <c r="D4175" s="75"/>
      <c r="E4175" s="57"/>
      <c r="F4175" s="57"/>
      <c r="G4175" s="57"/>
      <c r="H4175" s="57"/>
      <c r="I4175" s="57"/>
      <c r="J4175" s="57"/>
      <c r="K4175" s="57"/>
      <c r="L4175" s="57"/>
    </row>
    <row r="4176" spans="2:12" ht="18.95" customHeight="1" x14ac:dyDescent="0.25">
      <c r="B4176" s="75"/>
      <c r="C4176" s="75"/>
      <c r="D4176" s="75"/>
      <c r="E4176" s="57"/>
      <c r="F4176" s="57"/>
      <c r="G4176" s="57"/>
      <c r="H4176" s="57"/>
      <c r="I4176" s="57"/>
      <c r="J4176" s="57"/>
      <c r="K4176" s="57"/>
      <c r="L4176" s="57"/>
    </row>
    <row r="4177" spans="2:12" ht="18.95" customHeight="1" x14ac:dyDescent="0.25">
      <c r="B4177" s="75"/>
      <c r="C4177" s="75"/>
      <c r="D4177" s="75"/>
      <c r="E4177" s="57"/>
      <c r="F4177" s="57"/>
      <c r="G4177" s="57"/>
      <c r="H4177" s="57"/>
      <c r="I4177" s="57"/>
      <c r="J4177" s="57"/>
      <c r="K4177" s="57"/>
      <c r="L4177" s="57"/>
    </row>
    <row r="4178" spans="2:12" ht="18.95" customHeight="1" x14ac:dyDescent="0.25">
      <c r="B4178" s="75"/>
      <c r="C4178" s="75"/>
      <c r="D4178" s="75"/>
      <c r="E4178" s="57"/>
      <c r="F4178" s="57"/>
      <c r="G4178" s="57"/>
      <c r="H4178" s="57"/>
      <c r="I4178" s="57"/>
      <c r="J4178" s="57"/>
      <c r="K4178" s="57"/>
      <c r="L4178" s="57"/>
    </row>
    <row r="4179" spans="2:12" ht="18.95" customHeight="1" x14ac:dyDescent="0.25">
      <c r="B4179" s="75"/>
      <c r="C4179" s="75"/>
      <c r="D4179" s="75"/>
      <c r="E4179" s="57"/>
      <c r="F4179" s="57"/>
      <c r="G4179" s="57"/>
      <c r="H4179" s="57"/>
      <c r="I4179" s="57"/>
      <c r="J4179" s="57"/>
      <c r="K4179" s="57"/>
      <c r="L4179" s="57"/>
    </row>
    <row r="4180" spans="2:12" ht="18.95" customHeight="1" x14ac:dyDescent="0.25">
      <c r="B4180" s="75"/>
      <c r="C4180" s="75"/>
      <c r="D4180" s="75"/>
      <c r="E4180" s="57"/>
      <c r="F4180" s="57"/>
      <c r="G4180" s="57"/>
      <c r="H4180" s="57"/>
      <c r="I4180" s="57"/>
      <c r="J4180" s="57"/>
      <c r="K4180" s="57"/>
      <c r="L4180" s="57"/>
    </row>
    <row r="4181" spans="2:12" ht="18.95" customHeight="1" x14ac:dyDescent="0.25">
      <c r="B4181" s="75"/>
      <c r="C4181" s="75"/>
      <c r="D4181" s="75"/>
      <c r="E4181" s="57"/>
      <c r="F4181" s="57"/>
      <c r="G4181" s="57"/>
      <c r="H4181" s="57"/>
      <c r="I4181" s="57"/>
      <c r="J4181" s="57"/>
      <c r="K4181" s="57"/>
      <c r="L4181" s="57"/>
    </row>
    <row r="4182" spans="2:12" ht="18.95" customHeight="1" x14ac:dyDescent="0.25">
      <c r="B4182" s="75"/>
      <c r="C4182" s="75"/>
      <c r="D4182" s="75"/>
      <c r="E4182" s="57"/>
      <c r="F4182" s="57"/>
      <c r="G4182" s="57"/>
      <c r="H4182" s="57"/>
      <c r="I4182" s="57"/>
      <c r="J4182" s="57"/>
      <c r="K4182" s="57"/>
      <c r="L4182" s="57"/>
    </row>
    <row r="4183" spans="2:12" ht="18.95" customHeight="1" x14ac:dyDescent="0.25">
      <c r="B4183" s="75"/>
      <c r="C4183" s="75"/>
      <c r="D4183" s="75"/>
      <c r="E4183" s="57"/>
      <c r="F4183" s="57"/>
      <c r="G4183" s="57"/>
      <c r="H4183" s="57"/>
      <c r="I4183" s="57"/>
      <c r="J4183" s="57"/>
      <c r="K4183" s="57"/>
      <c r="L4183" s="57"/>
    </row>
    <row r="4184" spans="2:12" ht="18.95" customHeight="1" x14ac:dyDescent="0.25">
      <c r="B4184" s="75"/>
      <c r="C4184" s="75"/>
      <c r="D4184" s="75"/>
      <c r="E4184" s="57"/>
      <c r="F4184" s="57"/>
      <c r="G4184" s="57"/>
      <c r="H4184" s="57"/>
      <c r="I4184" s="57"/>
      <c r="J4184" s="57"/>
      <c r="K4184" s="57"/>
      <c r="L4184" s="57"/>
    </row>
    <row r="4185" spans="2:12" ht="18.95" customHeight="1" x14ac:dyDescent="0.25">
      <c r="B4185" s="75"/>
      <c r="C4185" s="75"/>
      <c r="D4185" s="75"/>
      <c r="E4185" s="57"/>
      <c r="F4185" s="57"/>
      <c r="G4185" s="57"/>
      <c r="H4185" s="57"/>
      <c r="I4185" s="57"/>
      <c r="J4185" s="57"/>
      <c r="K4185" s="57"/>
      <c r="L4185" s="57"/>
    </row>
    <row r="4186" spans="2:12" ht="18.95" customHeight="1" x14ac:dyDescent="0.25">
      <c r="B4186" s="75"/>
      <c r="C4186" s="75"/>
      <c r="D4186" s="75"/>
      <c r="E4186" s="57"/>
      <c r="F4186" s="57"/>
      <c r="G4186" s="57"/>
      <c r="H4186" s="57"/>
      <c r="I4186" s="57"/>
      <c r="J4186" s="57"/>
      <c r="K4186" s="57"/>
      <c r="L4186" s="57"/>
    </row>
    <row r="4187" spans="2:12" ht="18.95" customHeight="1" x14ac:dyDescent="0.25">
      <c r="B4187" s="75"/>
      <c r="C4187" s="75"/>
      <c r="D4187" s="75"/>
      <c r="E4187" s="57"/>
      <c r="F4187" s="57"/>
      <c r="G4187" s="57"/>
      <c r="H4187" s="57"/>
      <c r="I4187" s="57"/>
      <c r="J4187" s="57"/>
      <c r="K4187" s="57"/>
      <c r="L4187" s="57"/>
    </row>
    <row r="4188" spans="2:12" ht="18.95" customHeight="1" x14ac:dyDescent="0.25">
      <c r="B4188" s="75"/>
      <c r="C4188" s="75"/>
      <c r="D4188" s="75"/>
      <c r="E4188" s="57"/>
      <c r="F4188" s="57"/>
      <c r="G4188" s="57"/>
      <c r="H4188" s="57"/>
      <c r="I4188" s="57"/>
      <c r="J4188" s="57"/>
      <c r="K4188" s="57"/>
      <c r="L4188" s="57"/>
    </row>
    <row r="4189" spans="2:12" ht="18.95" customHeight="1" x14ac:dyDescent="0.25">
      <c r="B4189" s="75"/>
      <c r="C4189" s="75"/>
      <c r="D4189" s="75"/>
      <c r="E4189" s="57"/>
      <c r="F4189" s="57"/>
      <c r="G4189" s="57"/>
      <c r="H4189" s="57"/>
      <c r="I4189" s="57"/>
      <c r="J4189" s="57"/>
      <c r="K4189" s="57"/>
      <c r="L4189" s="57"/>
    </row>
    <row r="4190" spans="2:12" ht="18.95" customHeight="1" x14ac:dyDescent="0.25">
      <c r="B4190" s="75"/>
      <c r="C4190" s="75"/>
      <c r="D4190" s="75"/>
      <c r="E4190" s="57"/>
      <c r="F4190" s="57"/>
      <c r="G4190" s="57"/>
      <c r="H4190" s="57"/>
      <c r="I4190" s="57"/>
      <c r="J4190" s="57"/>
      <c r="K4190" s="57"/>
      <c r="L4190" s="57"/>
    </row>
    <row r="4191" spans="2:12" ht="18.95" customHeight="1" x14ac:dyDescent="0.25">
      <c r="B4191" s="75"/>
      <c r="C4191" s="75"/>
      <c r="D4191" s="75"/>
      <c r="E4191" s="57"/>
      <c r="F4191" s="57"/>
      <c r="G4191" s="57"/>
      <c r="H4191" s="57"/>
      <c r="I4191" s="57"/>
      <c r="J4191" s="57"/>
      <c r="K4191" s="57"/>
      <c r="L4191" s="57"/>
    </row>
    <row r="4192" spans="2:12" ht="18.95" customHeight="1" x14ac:dyDescent="0.25">
      <c r="B4192" s="75"/>
      <c r="C4192" s="75"/>
      <c r="D4192" s="75"/>
      <c r="E4192" s="57"/>
      <c r="F4192" s="57"/>
      <c r="G4192" s="57"/>
      <c r="H4192" s="57"/>
      <c r="I4192" s="57"/>
      <c r="J4192" s="57"/>
      <c r="K4192" s="57"/>
      <c r="L4192" s="57"/>
    </row>
    <row r="4193" spans="2:12" ht="18.95" customHeight="1" x14ac:dyDescent="0.25">
      <c r="B4193" s="75"/>
      <c r="C4193" s="75"/>
      <c r="D4193" s="75"/>
      <c r="E4193" s="57"/>
      <c r="F4193" s="57"/>
      <c r="G4193" s="57"/>
      <c r="H4193" s="57"/>
      <c r="I4193" s="57"/>
      <c r="J4193" s="57"/>
      <c r="K4193" s="57"/>
      <c r="L4193" s="57"/>
    </row>
    <row r="4194" spans="2:12" ht="18.95" customHeight="1" x14ac:dyDescent="0.25">
      <c r="B4194" s="75"/>
      <c r="C4194" s="75"/>
      <c r="D4194" s="75"/>
      <c r="E4194" s="57"/>
      <c r="F4194" s="57"/>
      <c r="G4194" s="57"/>
      <c r="H4194" s="57"/>
      <c r="I4194" s="57"/>
      <c r="J4194" s="57"/>
      <c r="K4194" s="57"/>
      <c r="L4194" s="57"/>
    </row>
    <row r="4195" spans="2:12" ht="18.95" customHeight="1" x14ac:dyDescent="0.25">
      <c r="B4195" s="75"/>
      <c r="C4195" s="75"/>
      <c r="D4195" s="75"/>
      <c r="E4195" s="57"/>
      <c r="F4195" s="57"/>
      <c r="G4195" s="57"/>
      <c r="H4195" s="57"/>
      <c r="I4195" s="57"/>
      <c r="J4195" s="57"/>
      <c r="K4195" s="57"/>
      <c r="L4195" s="57"/>
    </row>
    <row r="4196" spans="2:12" ht="18.95" customHeight="1" x14ac:dyDescent="0.25">
      <c r="B4196" s="75"/>
      <c r="C4196" s="75"/>
      <c r="D4196" s="75"/>
      <c r="E4196" s="57"/>
      <c r="F4196" s="57"/>
      <c r="G4196" s="57"/>
      <c r="H4196" s="57"/>
      <c r="I4196" s="57"/>
      <c r="J4196" s="57"/>
      <c r="K4196" s="57"/>
      <c r="L4196" s="57"/>
    </row>
    <row r="4197" spans="2:12" ht="18.95" customHeight="1" x14ac:dyDescent="0.25">
      <c r="B4197" s="75"/>
      <c r="C4197" s="75"/>
      <c r="D4197" s="75"/>
      <c r="E4197" s="57"/>
      <c r="F4197" s="57"/>
      <c r="G4197" s="57"/>
      <c r="H4197" s="57"/>
      <c r="I4197" s="57"/>
      <c r="J4197" s="57"/>
      <c r="K4197" s="57"/>
      <c r="L4197" s="57"/>
    </row>
    <row r="4198" spans="2:12" ht="18.95" customHeight="1" x14ac:dyDescent="0.25">
      <c r="B4198" s="75"/>
      <c r="C4198" s="75"/>
      <c r="D4198" s="75"/>
      <c r="E4198" s="57"/>
      <c r="F4198" s="57"/>
      <c r="G4198" s="57"/>
      <c r="H4198" s="57"/>
      <c r="I4198" s="57"/>
      <c r="J4198" s="57"/>
      <c r="K4198" s="57"/>
      <c r="L4198" s="57"/>
    </row>
    <row r="4199" spans="2:12" ht="18.95" customHeight="1" x14ac:dyDescent="0.25">
      <c r="B4199" s="75"/>
      <c r="C4199" s="75"/>
      <c r="D4199" s="75"/>
      <c r="E4199" s="57"/>
      <c r="F4199" s="57"/>
      <c r="G4199" s="57"/>
      <c r="H4199" s="57"/>
      <c r="I4199" s="57"/>
      <c r="J4199" s="57"/>
      <c r="K4199" s="57"/>
      <c r="L4199" s="57"/>
    </row>
    <row r="4200" spans="2:12" ht="18.95" customHeight="1" x14ac:dyDescent="0.25">
      <c r="B4200" s="75"/>
      <c r="C4200" s="75"/>
      <c r="D4200" s="75"/>
      <c r="E4200" s="57"/>
      <c r="F4200" s="57"/>
      <c r="G4200" s="57"/>
      <c r="H4200" s="57"/>
      <c r="I4200" s="57"/>
      <c r="J4200" s="57"/>
      <c r="K4200" s="57"/>
      <c r="L4200" s="57"/>
    </row>
    <row r="4201" spans="2:12" ht="18.95" customHeight="1" x14ac:dyDescent="0.25">
      <c r="B4201" s="75"/>
      <c r="C4201" s="75"/>
      <c r="D4201" s="75"/>
      <c r="E4201" s="57"/>
      <c r="F4201" s="57"/>
      <c r="G4201" s="57"/>
      <c r="H4201" s="57"/>
      <c r="I4201" s="57"/>
      <c r="J4201" s="57"/>
      <c r="K4201" s="57"/>
      <c r="L4201" s="57"/>
    </row>
    <row r="4202" spans="2:12" ht="18.95" customHeight="1" x14ac:dyDescent="0.25">
      <c r="B4202" s="75"/>
      <c r="C4202" s="75"/>
      <c r="D4202" s="75"/>
      <c r="E4202" s="57"/>
      <c r="F4202" s="57"/>
      <c r="G4202" s="57"/>
      <c r="H4202" s="57"/>
      <c r="I4202" s="57"/>
      <c r="J4202" s="57"/>
      <c r="K4202" s="57"/>
      <c r="L4202" s="57"/>
    </row>
    <row r="4203" spans="2:12" ht="18.95" customHeight="1" x14ac:dyDescent="0.25">
      <c r="B4203" s="75"/>
      <c r="C4203" s="75"/>
      <c r="D4203" s="75"/>
      <c r="E4203" s="57"/>
      <c r="F4203" s="57"/>
      <c r="G4203" s="57"/>
      <c r="H4203" s="57"/>
      <c r="I4203" s="57"/>
      <c r="J4203" s="57"/>
      <c r="K4203" s="57"/>
      <c r="L4203" s="57"/>
    </row>
    <row r="4204" spans="2:12" ht="18.95" customHeight="1" x14ac:dyDescent="0.25">
      <c r="B4204" s="75"/>
      <c r="C4204" s="75"/>
      <c r="D4204" s="75"/>
      <c r="E4204" s="57"/>
      <c r="F4204" s="57"/>
      <c r="G4204" s="57"/>
      <c r="H4204" s="57"/>
      <c r="I4204" s="57"/>
      <c r="J4204" s="57"/>
      <c r="K4204" s="57"/>
      <c r="L4204" s="57"/>
    </row>
    <row r="4205" spans="2:12" ht="18.95" customHeight="1" x14ac:dyDescent="0.25">
      <c r="B4205" s="75"/>
      <c r="C4205" s="75"/>
      <c r="D4205" s="75"/>
      <c r="E4205" s="57"/>
      <c r="F4205" s="57"/>
      <c r="G4205" s="57"/>
      <c r="H4205" s="57"/>
      <c r="I4205" s="57"/>
      <c r="J4205" s="57"/>
      <c r="K4205" s="57"/>
      <c r="L4205" s="57"/>
    </row>
    <row r="4206" spans="2:12" ht="18.95" customHeight="1" x14ac:dyDescent="0.25">
      <c r="B4206" s="75"/>
      <c r="C4206" s="75"/>
      <c r="D4206" s="75"/>
      <c r="E4206" s="57"/>
      <c r="F4206" s="57"/>
      <c r="G4206" s="57"/>
      <c r="H4206" s="57"/>
      <c r="I4206" s="57"/>
      <c r="J4206" s="57"/>
      <c r="K4206" s="57"/>
      <c r="L4206" s="57"/>
    </row>
    <row r="4207" spans="2:12" ht="18.95" customHeight="1" x14ac:dyDescent="0.25">
      <c r="B4207" s="75"/>
      <c r="C4207" s="75"/>
      <c r="D4207" s="75"/>
      <c r="E4207" s="57"/>
      <c r="F4207" s="57"/>
      <c r="G4207" s="57"/>
      <c r="H4207" s="57"/>
      <c r="I4207" s="57"/>
      <c r="J4207" s="57"/>
      <c r="K4207" s="57"/>
      <c r="L4207" s="57"/>
    </row>
    <row r="4208" spans="2:12" ht="18.95" customHeight="1" x14ac:dyDescent="0.25">
      <c r="B4208" s="75"/>
      <c r="C4208" s="75"/>
      <c r="D4208" s="75"/>
      <c r="E4208" s="57"/>
      <c r="F4208" s="57"/>
      <c r="G4208" s="57"/>
      <c r="H4208" s="57"/>
      <c r="I4208" s="57"/>
      <c r="J4208" s="57"/>
      <c r="K4208" s="57"/>
      <c r="L4208" s="57"/>
    </row>
    <row r="4209" spans="2:12" ht="18.95" customHeight="1" x14ac:dyDescent="0.25">
      <c r="B4209" s="75"/>
      <c r="C4209" s="75"/>
      <c r="D4209" s="75"/>
      <c r="E4209" s="57"/>
      <c r="F4209" s="57"/>
      <c r="G4209" s="57"/>
      <c r="H4209" s="57"/>
      <c r="I4209" s="57"/>
      <c r="J4209" s="57"/>
      <c r="K4209" s="57"/>
      <c r="L4209" s="57"/>
    </row>
    <row r="4210" spans="2:12" ht="18.95" customHeight="1" x14ac:dyDescent="0.25">
      <c r="B4210" s="75"/>
      <c r="C4210" s="75"/>
      <c r="D4210" s="75"/>
      <c r="E4210" s="57"/>
      <c r="F4210" s="57"/>
      <c r="G4210" s="57"/>
      <c r="H4210" s="57"/>
      <c r="I4210" s="57"/>
      <c r="J4210" s="57"/>
      <c r="K4210" s="57"/>
      <c r="L4210" s="57"/>
    </row>
    <row r="4211" spans="2:12" ht="18.95" customHeight="1" x14ac:dyDescent="0.25">
      <c r="B4211" s="75"/>
      <c r="C4211" s="75"/>
      <c r="D4211" s="75"/>
      <c r="E4211" s="57"/>
      <c r="F4211" s="57"/>
      <c r="G4211" s="57"/>
      <c r="H4211" s="57"/>
      <c r="I4211" s="57"/>
      <c r="J4211" s="57"/>
      <c r="K4211" s="57"/>
      <c r="L4211" s="57"/>
    </row>
    <row r="4212" spans="2:12" ht="18.95" customHeight="1" x14ac:dyDescent="0.25">
      <c r="B4212" s="75"/>
      <c r="C4212" s="75"/>
      <c r="D4212" s="75"/>
      <c r="E4212" s="57"/>
      <c r="F4212" s="57"/>
      <c r="G4212" s="57"/>
      <c r="H4212" s="57"/>
      <c r="I4212" s="57"/>
      <c r="J4212" s="57"/>
      <c r="K4212" s="57"/>
      <c r="L4212" s="57"/>
    </row>
    <row r="4213" spans="2:12" ht="18.95" customHeight="1" x14ac:dyDescent="0.25">
      <c r="B4213" s="75"/>
      <c r="C4213" s="75"/>
      <c r="D4213" s="75"/>
      <c r="E4213" s="57"/>
      <c r="F4213" s="57"/>
      <c r="G4213" s="57"/>
      <c r="H4213" s="57"/>
      <c r="I4213" s="57"/>
      <c r="J4213" s="57"/>
      <c r="K4213" s="57"/>
      <c r="L4213" s="57"/>
    </row>
    <row r="4214" spans="2:12" ht="18.95" customHeight="1" x14ac:dyDescent="0.25">
      <c r="B4214" s="75"/>
      <c r="C4214" s="75"/>
      <c r="D4214" s="75"/>
      <c r="E4214" s="57"/>
      <c r="F4214" s="57"/>
      <c r="G4214" s="57"/>
      <c r="H4214" s="57"/>
      <c r="I4214" s="57"/>
      <c r="J4214" s="57"/>
      <c r="K4214" s="57"/>
      <c r="L4214" s="57"/>
    </row>
    <row r="4215" spans="2:12" ht="18.95" customHeight="1" x14ac:dyDescent="0.25">
      <c r="B4215" s="75"/>
      <c r="C4215" s="75"/>
      <c r="D4215" s="75"/>
      <c r="E4215" s="57"/>
      <c r="F4215" s="57"/>
      <c r="G4215" s="57"/>
      <c r="H4215" s="57"/>
      <c r="I4215" s="57"/>
      <c r="J4215" s="57"/>
      <c r="K4215" s="57"/>
      <c r="L4215" s="57"/>
    </row>
    <row r="4216" spans="2:12" ht="18.95" customHeight="1" x14ac:dyDescent="0.25">
      <c r="B4216" s="75"/>
      <c r="C4216" s="75"/>
      <c r="D4216" s="75"/>
      <c r="E4216" s="57"/>
      <c r="F4216" s="57"/>
      <c r="G4216" s="57"/>
      <c r="H4216" s="57"/>
      <c r="I4216" s="57"/>
      <c r="J4216" s="57"/>
      <c r="K4216" s="57"/>
      <c r="L4216" s="57"/>
    </row>
    <row r="4217" spans="2:12" ht="18.95" customHeight="1" x14ac:dyDescent="0.25">
      <c r="B4217" s="75"/>
      <c r="C4217" s="75"/>
      <c r="D4217" s="75"/>
      <c r="E4217" s="57"/>
      <c r="F4217" s="57"/>
      <c r="G4217" s="57"/>
      <c r="H4217" s="57"/>
      <c r="I4217" s="57"/>
      <c r="J4217" s="57"/>
      <c r="K4217" s="57"/>
      <c r="L4217" s="57"/>
    </row>
    <row r="4218" spans="2:12" ht="18.95" customHeight="1" x14ac:dyDescent="0.25">
      <c r="B4218" s="75"/>
      <c r="C4218" s="75"/>
      <c r="D4218" s="75"/>
      <c r="E4218" s="57"/>
      <c r="F4218" s="57"/>
      <c r="G4218" s="57"/>
      <c r="H4218" s="57"/>
      <c r="I4218" s="57"/>
      <c r="J4218" s="57"/>
      <c r="K4218" s="57"/>
      <c r="L4218" s="57"/>
    </row>
    <row r="4219" spans="2:12" ht="18.95" customHeight="1" x14ac:dyDescent="0.25">
      <c r="B4219" s="75"/>
      <c r="C4219" s="75"/>
      <c r="D4219" s="75"/>
      <c r="E4219" s="57"/>
      <c r="F4219" s="57"/>
      <c r="G4219" s="57"/>
      <c r="H4219" s="57"/>
      <c r="I4219" s="57"/>
      <c r="J4219" s="57"/>
      <c r="K4219" s="57"/>
      <c r="L4219" s="57"/>
    </row>
    <row r="4220" spans="2:12" ht="18.95" customHeight="1" x14ac:dyDescent="0.25">
      <c r="B4220" s="75"/>
      <c r="C4220" s="75"/>
      <c r="D4220" s="75"/>
      <c r="E4220" s="57"/>
      <c r="F4220" s="57"/>
      <c r="G4220" s="57"/>
      <c r="H4220" s="57"/>
      <c r="I4220" s="57"/>
      <c r="J4220" s="57"/>
      <c r="K4220" s="57"/>
      <c r="L4220" s="57"/>
    </row>
    <row r="4221" spans="2:12" ht="18.95" customHeight="1" x14ac:dyDescent="0.25">
      <c r="B4221" s="75"/>
      <c r="C4221" s="75"/>
      <c r="D4221" s="75"/>
      <c r="E4221" s="57"/>
      <c r="F4221" s="57"/>
      <c r="G4221" s="57"/>
      <c r="H4221" s="57"/>
      <c r="I4221" s="57"/>
      <c r="J4221" s="57"/>
      <c r="K4221" s="57"/>
      <c r="L4221" s="57"/>
    </row>
    <row r="4222" spans="2:12" ht="18.95" customHeight="1" x14ac:dyDescent="0.25">
      <c r="B4222" s="75"/>
      <c r="C4222" s="75"/>
      <c r="D4222" s="75"/>
      <c r="E4222" s="57"/>
      <c r="F4222" s="57"/>
      <c r="G4222" s="57"/>
      <c r="H4222" s="57"/>
      <c r="I4222" s="57"/>
      <c r="J4222" s="57"/>
      <c r="K4222" s="57"/>
      <c r="L4222" s="57"/>
    </row>
    <row r="4223" spans="2:12" ht="18.95" customHeight="1" x14ac:dyDescent="0.25">
      <c r="B4223" s="75"/>
      <c r="C4223" s="75"/>
      <c r="D4223" s="75"/>
      <c r="E4223" s="57"/>
      <c r="F4223" s="57"/>
      <c r="G4223" s="57"/>
      <c r="H4223" s="57"/>
      <c r="I4223" s="57"/>
      <c r="J4223" s="57"/>
      <c r="K4223" s="57"/>
      <c r="L4223" s="57"/>
    </row>
    <row r="4224" spans="2:12" ht="18.95" customHeight="1" x14ac:dyDescent="0.25">
      <c r="B4224" s="75"/>
      <c r="C4224" s="75"/>
      <c r="D4224" s="75"/>
      <c r="E4224" s="57"/>
      <c r="F4224" s="57"/>
      <c r="G4224" s="57"/>
      <c r="H4224" s="57"/>
      <c r="I4224" s="57"/>
      <c r="J4224" s="57"/>
      <c r="K4224" s="57"/>
      <c r="L4224" s="57"/>
    </row>
    <row r="4225" spans="2:12" ht="18.95" customHeight="1" x14ac:dyDescent="0.25">
      <c r="B4225" s="75"/>
      <c r="C4225" s="75"/>
      <c r="D4225" s="75"/>
      <c r="E4225" s="57"/>
      <c r="F4225" s="57"/>
      <c r="G4225" s="57"/>
      <c r="H4225" s="57"/>
      <c r="I4225" s="57"/>
      <c r="J4225" s="57"/>
      <c r="K4225" s="57"/>
      <c r="L4225" s="57"/>
    </row>
    <row r="4226" spans="2:12" ht="18.95" customHeight="1" x14ac:dyDescent="0.25">
      <c r="B4226" s="75"/>
      <c r="C4226" s="75"/>
      <c r="D4226" s="75"/>
      <c r="E4226" s="57"/>
      <c r="F4226" s="57"/>
      <c r="G4226" s="57"/>
      <c r="H4226" s="57"/>
      <c r="I4226" s="57"/>
      <c r="J4226" s="57"/>
      <c r="K4226" s="57"/>
      <c r="L4226" s="57"/>
    </row>
    <row r="4227" spans="2:12" ht="18.95" customHeight="1" x14ac:dyDescent="0.25">
      <c r="B4227" s="75"/>
      <c r="C4227" s="75"/>
      <c r="D4227" s="75"/>
      <c r="E4227" s="57"/>
      <c r="F4227" s="57"/>
      <c r="G4227" s="57"/>
      <c r="H4227" s="57"/>
      <c r="I4227" s="57"/>
      <c r="J4227" s="57"/>
      <c r="K4227" s="57"/>
      <c r="L4227" s="57"/>
    </row>
    <row r="4228" spans="2:12" ht="18.95" customHeight="1" x14ac:dyDescent="0.25">
      <c r="B4228" s="75"/>
      <c r="C4228" s="75"/>
      <c r="D4228" s="75"/>
      <c r="E4228" s="57"/>
      <c r="F4228" s="57"/>
      <c r="G4228" s="57"/>
      <c r="H4228" s="57"/>
      <c r="I4228" s="57"/>
      <c r="J4228" s="57"/>
      <c r="K4228" s="57"/>
      <c r="L4228" s="57"/>
    </row>
    <row r="4229" spans="2:12" ht="18.95" customHeight="1" x14ac:dyDescent="0.25">
      <c r="B4229" s="75"/>
      <c r="C4229" s="75"/>
      <c r="D4229" s="75"/>
      <c r="E4229" s="57"/>
      <c r="F4229" s="57"/>
      <c r="G4229" s="57"/>
      <c r="H4229" s="57"/>
      <c r="I4229" s="57"/>
      <c r="J4229" s="57"/>
      <c r="K4229" s="57"/>
      <c r="L4229" s="57"/>
    </row>
    <row r="4230" spans="2:12" ht="18.95" customHeight="1" x14ac:dyDescent="0.25">
      <c r="B4230" s="75"/>
      <c r="C4230" s="75"/>
      <c r="D4230" s="75"/>
      <c r="E4230" s="57"/>
      <c r="F4230" s="57"/>
      <c r="G4230" s="57"/>
      <c r="H4230" s="57"/>
      <c r="I4230" s="57"/>
      <c r="J4230" s="57"/>
      <c r="K4230" s="57"/>
      <c r="L4230" s="57"/>
    </row>
    <row r="4231" spans="2:12" ht="18.95" customHeight="1" x14ac:dyDescent="0.25">
      <c r="B4231" s="75"/>
      <c r="C4231" s="75"/>
      <c r="D4231" s="75"/>
      <c r="E4231" s="57"/>
      <c r="F4231" s="57"/>
      <c r="G4231" s="57"/>
      <c r="H4231" s="57"/>
      <c r="I4231" s="57"/>
      <c r="J4231" s="57"/>
      <c r="K4231" s="57"/>
      <c r="L4231" s="57"/>
    </row>
    <row r="4232" spans="2:12" ht="18.95" customHeight="1" x14ac:dyDescent="0.25">
      <c r="B4232" s="75"/>
      <c r="C4232" s="75"/>
      <c r="D4232" s="75"/>
      <c r="E4232" s="57"/>
      <c r="F4232" s="57"/>
      <c r="G4232" s="57"/>
      <c r="H4232" s="57"/>
      <c r="I4232" s="57"/>
      <c r="J4232" s="57"/>
      <c r="K4232" s="57"/>
      <c r="L4232" s="57"/>
    </row>
    <row r="4233" spans="2:12" ht="18.95" customHeight="1" x14ac:dyDescent="0.25">
      <c r="B4233" s="75"/>
      <c r="C4233" s="75"/>
      <c r="D4233" s="75"/>
      <c r="E4233" s="57"/>
      <c r="F4233" s="57"/>
      <c r="G4233" s="57"/>
      <c r="H4233" s="57"/>
      <c r="I4233" s="57"/>
      <c r="J4233" s="57"/>
      <c r="K4233" s="57"/>
      <c r="L4233" s="57"/>
    </row>
    <row r="4234" spans="2:12" ht="18.95" customHeight="1" x14ac:dyDescent="0.25">
      <c r="B4234" s="75"/>
      <c r="C4234" s="75"/>
      <c r="D4234" s="75"/>
      <c r="E4234" s="57"/>
      <c r="F4234" s="57"/>
      <c r="G4234" s="57"/>
      <c r="H4234" s="57"/>
      <c r="I4234" s="57"/>
      <c r="J4234" s="57"/>
      <c r="K4234" s="57"/>
      <c r="L4234" s="57"/>
    </row>
    <row r="4235" spans="2:12" ht="18.95" customHeight="1" x14ac:dyDescent="0.25">
      <c r="B4235" s="75"/>
      <c r="C4235" s="75"/>
      <c r="D4235" s="75"/>
      <c r="E4235" s="57"/>
      <c r="F4235" s="57"/>
      <c r="G4235" s="57"/>
      <c r="H4235" s="57"/>
      <c r="I4235" s="57"/>
      <c r="J4235" s="57"/>
      <c r="K4235" s="57"/>
      <c r="L4235" s="57"/>
    </row>
    <row r="4236" spans="2:12" ht="18.95" customHeight="1" x14ac:dyDescent="0.25">
      <c r="B4236" s="75"/>
      <c r="C4236" s="75"/>
      <c r="D4236" s="75"/>
      <c r="E4236" s="57"/>
      <c r="F4236" s="57"/>
      <c r="G4236" s="57"/>
      <c r="H4236" s="57"/>
      <c r="I4236" s="57"/>
      <c r="J4236" s="57"/>
      <c r="K4236" s="57"/>
      <c r="L4236" s="57"/>
    </row>
    <row r="4237" spans="2:12" ht="18.95" customHeight="1" x14ac:dyDescent="0.25">
      <c r="B4237" s="75"/>
      <c r="C4237" s="75"/>
      <c r="D4237" s="75"/>
      <c r="E4237" s="57"/>
      <c r="F4237" s="57"/>
      <c r="G4237" s="57"/>
      <c r="H4237" s="57"/>
      <c r="I4237" s="57"/>
      <c r="J4237" s="57"/>
      <c r="K4237" s="57"/>
      <c r="L4237" s="57"/>
    </row>
    <row r="4238" spans="2:12" ht="18.95" customHeight="1" x14ac:dyDescent="0.25">
      <c r="B4238" s="75"/>
      <c r="C4238" s="75"/>
      <c r="D4238" s="75"/>
      <c r="E4238" s="57"/>
      <c r="F4238" s="57"/>
      <c r="G4238" s="57"/>
      <c r="H4238" s="57"/>
      <c r="I4238" s="57"/>
      <c r="J4238" s="57"/>
      <c r="K4238" s="57"/>
      <c r="L4238" s="57"/>
    </row>
    <row r="4239" spans="2:12" ht="18.95" customHeight="1" x14ac:dyDescent="0.25">
      <c r="B4239" s="75"/>
      <c r="C4239" s="75"/>
      <c r="D4239" s="75"/>
      <c r="E4239" s="57"/>
      <c r="F4239" s="57"/>
      <c r="G4239" s="57"/>
      <c r="H4239" s="57"/>
      <c r="I4239" s="57"/>
      <c r="J4239" s="57"/>
      <c r="K4239" s="57"/>
      <c r="L4239" s="57"/>
    </row>
    <row r="4240" spans="2:12" ht="18.95" customHeight="1" x14ac:dyDescent="0.25">
      <c r="B4240" s="75"/>
      <c r="C4240" s="75"/>
      <c r="D4240" s="75"/>
      <c r="E4240" s="57"/>
      <c r="F4240" s="57"/>
      <c r="G4240" s="57"/>
      <c r="H4240" s="57"/>
      <c r="I4240" s="57"/>
      <c r="J4240" s="57"/>
      <c r="K4240" s="57"/>
      <c r="L4240" s="57"/>
    </row>
    <row r="4241" spans="2:12" ht="18.95" customHeight="1" x14ac:dyDescent="0.25">
      <c r="B4241" s="75"/>
      <c r="C4241" s="75"/>
      <c r="D4241" s="75"/>
      <c r="E4241" s="57"/>
      <c r="F4241" s="57"/>
      <c r="G4241" s="57"/>
      <c r="H4241" s="57"/>
      <c r="I4241" s="57"/>
      <c r="J4241" s="57"/>
      <c r="K4241" s="57"/>
      <c r="L4241" s="57"/>
    </row>
    <row r="4242" spans="2:12" ht="18.95" customHeight="1" x14ac:dyDescent="0.25">
      <c r="B4242" s="75"/>
      <c r="C4242" s="75"/>
      <c r="D4242" s="75"/>
      <c r="E4242" s="57"/>
      <c r="F4242" s="57"/>
      <c r="G4242" s="57"/>
      <c r="H4242" s="57"/>
      <c r="I4242" s="57"/>
      <c r="J4242" s="57"/>
      <c r="K4242" s="57"/>
      <c r="L4242" s="57"/>
    </row>
    <row r="4243" spans="2:12" ht="18.95" customHeight="1" x14ac:dyDescent="0.25">
      <c r="B4243" s="75"/>
      <c r="C4243" s="75"/>
      <c r="D4243" s="75"/>
      <c r="E4243" s="57"/>
      <c r="F4243" s="57"/>
      <c r="G4243" s="57"/>
      <c r="H4243" s="57"/>
      <c r="I4243" s="57"/>
      <c r="J4243" s="57"/>
      <c r="K4243" s="57"/>
      <c r="L4243" s="57"/>
    </row>
    <row r="4244" spans="2:12" ht="18.95" customHeight="1" x14ac:dyDescent="0.25">
      <c r="B4244" s="75"/>
      <c r="C4244" s="75"/>
      <c r="D4244" s="75"/>
      <c r="E4244" s="57"/>
      <c r="F4244" s="57"/>
      <c r="G4244" s="57"/>
      <c r="H4244" s="57"/>
      <c r="I4244" s="57"/>
      <c r="J4244" s="57"/>
      <c r="K4244" s="57"/>
      <c r="L4244" s="57"/>
    </row>
    <row r="4245" spans="2:12" ht="18.95" customHeight="1" x14ac:dyDescent="0.25">
      <c r="B4245" s="75"/>
      <c r="C4245" s="75"/>
      <c r="D4245" s="75"/>
      <c r="E4245" s="57"/>
      <c r="F4245" s="57"/>
      <c r="G4245" s="57"/>
      <c r="H4245" s="57"/>
      <c r="I4245" s="57"/>
      <c r="J4245" s="57"/>
      <c r="K4245" s="57"/>
      <c r="L4245" s="57"/>
    </row>
    <row r="4246" spans="2:12" ht="18.95" customHeight="1" x14ac:dyDescent="0.25">
      <c r="B4246" s="75"/>
      <c r="C4246" s="75"/>
      <c r="D4246" s="75"/>
      <c r="E4246" s="57"/>
      <c r="F4246" s="57"/>
      <c r="G4246" s="57"/>
      <c r="H4246" s="57"/>
      <c r="I4246" s="57"/>
      <c r="J4246" s="57"/>
      <c r="K4246" s="57"/>
      <c r="L4246" s="57"/>
    </row>
    <row r="4247" spans="2:12" ht="18.95" customHeight="1" x14ac:dyDescent="0.25">
      <c r="B4247" s="75"/>
      <c r="C4247" s="75"/>
      <c r="D4247" s="75"/>
      <c r="E4247" s="57"/>
      <c r="F4247" s="57"/>
      <c r="G4247" s="57"/>
      <c r="H4247" s="57"/>
      <c r="I4247" s="57"/>
      <c r="J4247" s="57"/>
      <c r="K4247" s="57"/>
      <c r="L4247" s="57"/>
    </row>
    <row r="4248" spans="2:12" ht="18.95" customHeight="1" x14ac:dyDescent="0.25">
      <c r="B4248" s="75"/>
      <c r="C4248" s="75"/>
      <c r="D4248" s="75"/>
      <c r="E4248" s="57"/>
      <c r="F4248" s="57"/>
      <c r="G4248" s="57"/>
      <c r="H4248" s="57"/>
      <c r="I4248" s="57"/>
      <c r="J4248" s="57"/>
      <c r="K4248" s="57"/>
      <c r="L4248" s="57"/>
    </row>
    <row r="4249" spans="2:12" ht="18.95" customHeight="1" x14ac:dyDescent="0.25">
      <c r="B4249" s="75"/>
      <c r="C4249" s="75"/>
      <c r="D4249" s="75"/>
      <c r="E4249" s="57"/>
      <c r="F4249" s="57"/>
      <c r="G4249" s="57"/>
      <c r="H4249" s="57"/>
      <c r="I4249" s="57"/>
      <c r="J4249" s="57"/>
      <c r="K4249" s="57"/>
      <c r="L4249" s="57"/>
    </row>
    <row r="4250" spans="2:12" ht="18.95" customHeight="1" x14ac:dyDescent="0.25">
      <c r="B4250" s="75"/>
      <c r="C4250" s="75"/>
      <c r="D4250" s="75"/>
      <c r="E4250" s="57"/>
      <c r="F4250" s="57"/>
      <c r="G4250" s="57"/>
      <c r="H4250" s="57"/>
      <c r="I4250" s="57"/>
      <c r="J4250" s="57"/>
      <c r="K4250" s="57"/>
      <c r="L4250" s="57"/>
    </row>
    <row r="4251" spans="2:12" ht="18.95" customHeight="1" x14ac:dyDescent="0.25">
      <c r="B4251" s="75"/>
      <c r="C4251" s="75"/>
      <c r="D4251" s="75"/>
      <c r="E4251" s="57"/>
      <c r="F4251" s="57"/>
      <c r="G4251" s="57"/>
      <c r="H4251" s="57"/>
      <c r="I4251" s="57"/>
      <c r="J4251" s="57"/>
      <c r="K4251" s="57"/>
      <c r="L4251" s="57"/>
    </row>
    <row r="4252" spans="2:12" ht="18.95" customHeight="1" x14ac:dyDescent="0.25">
      <c r="B4252" s="75"/>
      <c r="C4252" s="75"/>
      <c r="D4252" s="75"/>
      <c r="E4252" s="57"/>
      <c r="F4252" s="57"/>
      <c r="G4252" s="57"/>
      <c r="H4252" s="57"/>
      <c r="I4252" s="57"/>
      <c r="J4252" s="57"/>
      <c r="K4252" s="57"/>
      <c r="L4252" s="57"/>
    </row>
    <row r="4253" spans="2:12" ht="18.95" customHeight="1" x14ac:dyDescent="0.25">
      <c r="B4253" s="75"/>
      <c r="C4253" s="75"/>
      <c r="D4253" s="75"/>
      <c r="E4253" s="57"/>
      <c r="F4253" s="57"/>
      <c r="G4253" s="57"/>
      <c r="H4253" s="57"/>
      <c r="I4253" s="57"/>
      <c r="J4253" s="57"/>
      <c r="K4253" s="57"/>
      <c r="L4253" s="57"/>
    </row>
    <row r="4254" spans="2:12" ht="18.95" customHeight="1" x14ac:dyDescent="0.25">
      <c r="B4254" s="75"/>
      <c r="C4254" s="75"/>
      <c r="D4254" s="75"/>
      <c r="E4254" s="57"/>
      <c r="F4254" s="57"/>
      <c r="G4254" s="57"/>
      <c r="H4254" s="57"/>
      <c r="I4254" s="57"/>
      <c r="J4254" s="57"/>
      <c r="K4254" s="57"/>
      <c r="L4254" s="57"/>
    </row>
    <row r="4255" spans="2:12" ht="18.95" customHeight="1" x14ac:dyDescent="0.25">
      <c r="B4255" s="75"/>
      <c r="C4255" s="75"/>
      <c r="D4255" s="75"/>
      <c r="E4255" s="57"/>
      <c r="F4255" s="57"/>
      <c r="G4255" s="57"/>
      <c r="H4255" s="57"/>
      <c r="I4255" s="57"/>
      <c r="J4255" s="57"/>
      <c r="K4255" s="57"/>
      <c r="L4255" s="57"/>
    </row>
    <row r="4256" spans="2:12" ht="18.95" customHeight="1" x14ac:dyDescent="0.25">
      <c r="B4256" s="75"/>
      <c r="C4256" s="75"/>
      <c r="D4256" s="75"/>
      <c r="E4256" s="57"/>
      <c r="F4256" s="57"/>
      <c r="G4256" s="57"/>
      <c r="H4256" s="57"/>
      <c r="I4256" s="57"/>
      <c r="J4256" s="57"/>
      <c r="K4256" s="57"/>
      <c r="L4256" s="57"/>
    </row>
    <row r="4257" spans="2:12" ht="18.95" customHeight="1" x14ac:dyDescent="0.25">
      <c r="B4257" s="75"/>
      <c r="C4257" s="75"/>
      <c r="D4257" s="75"/>
      <c r="E4257" s="57"/>
      <c r="F4257" s="57"/>
      <c r="G4257" s="57"/>
      <c r="H4257" s="57"/>
      <c r="I4257" s="57"/>
      <c r="J4257" s="57"/>
      <c r="K4257" s="57"/>
      <c r="L4257" s="57"/>
    </row>
    <row r="4258" spans="2:12" ht="18.95" customHeight="1" x14ac:dyDescent="0.25">
      <c r="B4258" s="75"/>
      <c r="C4258" s="75"/>
      <c r="D4258" s="75"/>
      <c r="E4258" s="57"/>
      <c r="F4258" s="57"/>
      <c r="G4258" s="57"/>
      <c r="H4258" s="57"/>
      <c r="I4258" s="57"/>
      <c r="J4258" s="57"/>
      <c r="K4258" s="57"/>
      <c r="L4258" s="57"/>
    </row>
    <row r="4259" spans="2:12" ht="18.95" customHeight="1" x14ac:dyDescent="0.25">
      <c r="B4259" s="75"/>
      <c r="C4259" s="75"/>
      <c r="D4259" s="75"/>
      <c r="E4259" s="57"/>
      <c r="F4259" s="57"/>
      <c r="G4259" s="57"/>
      <c r="H4259" s="57"/>
      <c r="I4259" s="57"/>
      <c r="J4259" s="57"/>
      <c r="K4259" s="57"/>
      <c r="L4259" s="57"/>
    </row>
    <row r="4260" spans="2:12" ht="18.95" customHeight="1" x14ac:dyDescent="0.25">
      <c r="B4260" s="75"/>
      <c r="C4260" s="75"/>
      <c r="D4260" s="75"/>
      <c r="E4260" s="57"/>
      <c r="F4260" s="57"/>
      <c r="G4260" s="57"/>
      <c r="H4260" s="57"/>
      <c r="I4260" s="57"/>
      <c r="J4260" s="57"/>
      <c r="K4260" s="57"/>
      <c r="L4260" s="57"/>
    </row>
    <row r="4261" spans="2:12" ht="18.95" customHeight="1" x14ac:dyDescent="0.25">
      <c r="B4261" s="75"/>
      <c r="C4261" s="75"/>
      <c r="D4261" s="75"/>
      <c r="E4261" s="57"/>
      <c r="F4261" s="57"/>
      <c r="G4261" s="57"/>
      <c r="H4261" s="57"/>
      <c r="I4261" s="57"/>
      <c r="J4261" s="57"/>
      <c r="K4261" s="57"/>
      <c r="L4261" s="57"/>
    </row>
    <row r="4262" spans="2:12" ht="18.95" customHeight="1" x14ac:dyDescent="0.25">
      <c r="B4262" s="75"/>
      <c r="C4262" s="75"/>
      <c r="D4262" s="75"/>
      <c r="E4262" s="57"/>
      <c r="F4262" s="57"/>
      <c r="G4262" s="57"/>
      <c r="H4262" s="57"/>
      <c r="I4262" s="57"/>
      <c r="J4262" s="57"/>
      <c r="K4262" s="57"/>
      <c r="L4262" s="57"/>
    </row>
    <row r="4263" spans="2:12" ht="18.95" customHeight="1" x14ac:dyDescent="0.25">
      <c r="B4263" s="75"/>
      <c r="C4263" s="75"/>
      <c r="D4263" s="75"/>
      <c r="E4263" s="57"/>
      <c r="F4263" s="57"/>
      <c r="G4263" s="57"/>
      <c r="H4263" s="57"/>
      <c r="I4263" s="57"/>
      <c r="J4263" s="57"/>
      <c r="K4263" s="57"/>
      <c r="L4263" s="57"/>
    </row>
    <row r="4264" spans="2:12" ht="18.95" customHeight="1" x14ac:dyDescent="0.25">
      <c r="B4264" s="75"/>
      <c r="C4264" s="75"/>
      <c r="D4264" s="75"/>
      <c r="E4264" s="57"/>
      <c r="F4264" s="57"/>
      <c r="G4264" s="57"/>
      <c r="H4264" s="57"/>
      <c r="I4264" s="57"/>
      <c r="J4264" s="57"/>
      <c r="K4264" s="57"/>
      <c r="L4264" s="57"/>
    </row>
    <row r="4265" spans="2:12" ht="18.95" customHeight="1" x14ac:dyDescent="0.25">
      <c r="B4265" s="75"/>
      <c r="C4265" s="75"/>
      <c r="D4265" s="75"/>
      <c r="E4265" s="57"/>
      <c r="F4265" s="57"/>
      <c r="G4265" s="57"/>
      <c r="H4265" s="57"/>
      <c r="I4265" s="57"/>
      <c r="J4265" s="57"/>
      <c r="K4265" s="57"/>
      <c r="L4265" s="57"/>
    </row>
    <row r="4266" spans="2:12" ht="18.95" customHeight="1" x14ac:dyDescent="0.25">
      <c r="B4266" s="75"/>
      <c r="C4266" s="75"/>
      <c r="D4266" s="75"/>
      <c r="E4266" s="57"/>
      <c r="F4266" s="57"/>
      <c r="G4266" s="57"/>
      <c r="H4266" s="57"/>
      <c r="I4266" s="57"/>
      <c r="J4266" s="57"/>
      <c r="K4266" s="57"/>
      <c r="L4266" s="57"/>
    </row>
    <row r="4267" spans="2:12" ht="18.95" customHeight="1" x14ac:dyDescent="0.25">
      <c r="B4267" s="75"/>
      <c r="C4267" s="75"/>
      <c r="D4267" s="75"/>
      <c r="E4267" s="57"/>
      <c r="F4267" s="57"/>
      <c r="G4267" s="57"/>
      <c r="H4267" s="57"/>
      <c r="I4267" s="57"/>
      <c r="J4267" s="57"/>
      <c r="K4267" s="57"/>
      <c r="L4267" s="57"/>
    </row>
    <row r="4268" spans="2:12" ht="18.95" customHeight="1" x14ac:dyDescent="0.25">
      <c r="B4268" s="75"/>
      <c r="C4268" s="75"/>
      <c r="D4268" s="75"/>
      <c r="E4268" s="57"/>
      <c r="F4268" s="57"/>
      <c r="G4268" s="57"/>
      <c r="H4268" s="57"/>
      <c r="I4268" s="57"/>
      <c r="J4268" s="57"/>
      <c r="K4268" s="57"/>
      <c r="L4268" s="57"/>
    </row>
    <row r="4269" spans="2:12" ht="18.95" customHeight="1" x14ac:dyDescent="0.25">
      <c r="B4269" s="75"/>
      <c r="C4269" s="75"/>
      <c r="D4269" s="75"/>
      <c r="E4269" s="57"/>
      <c r="F4269" s="57"/>
      <c r="G4269" s="57"/>
      <c r="H4269" s="57"/>
      <c r="I4269" s="57"/>
      <c r="J4269" s="57"/>
      <c r="K4269" s="57"/>
      <c r="L4269" s="57"/>
    </row>
    <row r="4270" spans="2:12" ht="18.95" customHeight="1" x14ac:dyDescent="0.25">
      <c r="B4270" s="75"/>
      <c r="C4270" s="75"/>
      <c r="D4270" s="75"/>
      <c r="E4270" s="57"/>
      <c r="F4270" s="57"/>
      <c r="G4270" s="57"/>
      <c r="H4270" s="57"/>
      <c r="I4270" s="57"/>
      <c r="J4270" s="57"/>
      <c r="K4270" s="57"/>
      <c r="L4270" s="57"/>
    </row>
    <row r="4271" spans="2:12" ht="18.95" customHeight="1" x14ac:dyDescent="0.25">
      <c r="B4271" s="75"/>
      <c r="C4271" s="75"/>
      <c r="D4271" s="75"/>
      <c r="E4271" s="57"/>
      <c r="F4271" s="57"/>
      <c r="G4271" s="57"/>
      <c r="H4271" s="57"/>
      <c r="I4271" s="57"/>
      <c r="J4271" s="57"/>
      <c r="K4271" s="57"/>
      <c r="L4271" s="57"/>
    </row>
    <row r="4272" spans="2:12" ht="18.95" customHeight="1" x14ac:dyDescent="0.25">
      <c r="B4272" s="75"/>
      <c r="C4272" s="75"/>
      <c r="D4272" s="75"/>
      <c r="E4272" s="57"/>
      <c r="F4272" s="57"/>
      <c r="G4272" s="57"/>
      <c r="H4272" s="57"/>
      <c r="I4272" s="57"/>
      <c r="J4272" s="57"/>
      <c r="K4272" s="57"/>
      <c r="L4272" s="57"/>
    </row>
    <row r="4273" spans="2:12" ht="18.95" customHeight="1" x14ac:dyDescent="0.25">
      <c r="B4273" s="75"/>
      <c r="C4273" s="75"/>
      <c r="D4273" s="75"/>
      <c r="E4273" s="57"/>
      <c r="F4273" s="57"/>
      <c r="G4273" s="57"/>
      <c r="H4273" s="57"/>
      <c r="I4273" s="57"/>
      <c r="J4273" s="57"/>
      <c r="K4273" s="57"/>
      <c r="L4273" s="57"/>
    </row>
    <row r="4274" spans="2:12" ht="18.95" customHeight="1" x14ac:dyDescent="0.25">
      <c r="B4274" s="75"/>
      <c r="C4274" s="75"/>
      <c r="D4274" s="75"/>
      <c r="E4274" s="57"/>
      <c r="F4274" s="57"/>
      <c r="G4274" s="57"/>
      <c r="H4274" s="57"/>
      <c r="I4274" s="57"/>
      <c r="J4274" s="57"/>
      <c r="K4274" s="57"/>
      <c r="L4274" s="57"/>
    </row>
    <row r="4275" spans="2:12" ht="18.95" customHeight="1" x14ac:dyDescent="0.25">
      <c r="B4275" s="75"/>
      <c r="C4275" s="75"/>
      <c r="D4275" s="75"/>
      <c r="E4275" s="57"/>
      <c r="F4275" s="57"/>
      <c r="G4275" s="57"/>
      <c r="H4275" s="57"/>
      <c r="I4275" s="57"/>
      <c r="J4275" s="57"/>
      <c r="K4275" s="57"/>
      <c r="L4275" s="57"/>
    </row>
    <row r="4276" spans="2:12" ht="18.95" customHeight="1" x14ac:dyDescent="0.25">
      <c r="B4276" s="75"/>
      <c r="C4276" s="75"/>
      <c r="D4276" s="75"/>
      <c r="E4276" s="57"/>
      <c r="F4276" s="57"/>
      <c r="G4276" s="57"/>
      <c r="H4276" s="57"/>
      <c r="I4276" s="57"/>
      <c r="J4276" s="57"/>
      <c r="K4276" s="57"/>
      <c r="L4276" s="57"/>
    </row>
    <row r="4277" spans="2:12" ht="18.95" customHeight="1" x14ac:dyDescent="0.25">
      <c r="B4277" s="75"/>
      <c r="C4277" s="75"/>
      <c r="D4277" s="75"/>
      <c r="E4277" s="57"/>
      <c r="F4277" s="57"/>
      <c r="G4277" s="57"/>
      <c r="H4277" s="57"/>
      <c r="I4277" s="57"/>
      <c r="J4277" s="57"/>
      <c r="K4277" s="57"/>
      <c r="L4277" s="57"/>
    </row>
    <row r="4278" spans="2:12" ht="18.95" customHeight="1" x14ac:dyDescent="0.25">
      <c r="B4278" s="75"/>
      <c r="C4278" s="75"/>
      <c r="D4278" s="75"/>
      <c r="E4278" s="57"/>
      <c r="F4278" s="57"/>
      <c r="G4278" s="57"/>
      <c r="H4278" s="57"/>
      <c r="I4278" s="57"/>
      <c r="J4278" s="57"/>
      <c r="K4278" s="57"/>
      <c r="L4278" s="57"/>
    </row>
    <row r="4279" spans="2:12" ht="18.95" customHeight="1" x14ac:dyDescent="0.25">
      <c r="B4279" s="75"/>
      <c r="C4279" s="75"/>
      <c r="D4279" s="75"/>
      <c r="E4279" s="57"/>
      <c r="F4279" s="57"/>
      <c r="G4279" s="57"/>
      <c r="H4279" s="57"/>
      <c r="I4279" s="57"/>
      <c r="J4279" s="57"/>
      <c r="K4279" s="57"/>
      <c r="L4279" s="57"/>
    </row>
    <row r="4280" spans="2:12" ht="18.95" customHeight="1" x14ac:dyDescent="0.25">
      <c r="B4280" s="75"/>
      <c r="C4280" s="75"/>
      <c r="D4280" s="75"/>
      <c r="E4280" s="57"/>
      <c r="F4280" s="57"/>
      <c r="G4280" s="57"/>
      <c r="H4280" s="57"/>
      <c r="I4280" s="57"/>
      <c r="J4280" s="57"/>
      <c r="K4280" s="57"/>
      <c r="L4280" s="57"/>
    </row>
    <row r="4281" spans="2:12" ht="18.95" customHeight="1" x14ac:dyDescent="0.25">
      <c r="B4281" s="75"/>
      <c r="C4281" s="75"/>
      <c r="D4281" s="75"/>
      <c r="E4281" s="57"/>
      <c r="F4281" s="57"/>
      <c r="G4281" s="57"/>
      <c r="H4281" s="57"/>
      <c r="I4281" s="57"/>
      <c r="J4281" s="57"/>
      <c r="K4281" s="57"/>
      <c r="L4281" s="57"/>
    </row>
    <row r="4282" spans="2:12" ht="18.95" customHeight="1" x14ac:dyDescent="0.25">
      <c r="B4282" s="75"/>
      <c r="C4282" s="75"/>
      <c r="D4282" s="75"/>
      <c r="E4282" s="57"/>
      <c r="F4282" s="57"/>
      <c r="G4282" s="57"/>
      <c r="H4282" s="57"/>
      <c r="I4282" s="57"/>
      <c r="J4282" s="57"/>
      <c r="K4282" s="57"/>
      <c r="L4282" s="57"/>
    </row>
    <row r="4283" spans="2:12" ht="18.95" customHeight="1" x14ac:dyDescent="0.25">
      <c r="B4283" s="75"/>
      <c r="C4283" s="75"/>
      <c r="D4283" s="75"/>
      <c r="E4283" s="57"/>
      <c r="F4283" s="57"/>
      <c r="G4283" s="57"/>
      <c r="H4283" s="57"/>
      <c r="I4283" s="57"/>
      <c r="J4283" s="57"/>
      <c r="K4283" s="57"/>
      <c r="L4283" s="57"/>
    </row>
    <row r="4284" spans="2:12" ht="18.95" customHeight="1" x14ac:dyDescent="0.25">
      <c r="B4284" s="75"/>
      <c r="C4284" s="75"/>
      <c r="D4284" s="75"/>
      <c r="E4284" s="57"/>
      <c r="F4284" s="57"/>
      <c r="G4284" s="57"/>
      <c r="H4284" s="57"/>
      <c r="I4284" s="57"/>
      <c r="J4284" s="57"/>
      <c r="K4284" s="57"/>
      <c r="L4284" s="57"/>
    </row>
    <row r="4285" spans="2:12" ht="18.95" customHeight="1" x14ac:dyDescent="0.25">
      <c r="B4285" s="75"/>
      <c r="C4285" s="75"/>
      <c r="D4285" s="75"/>
      <c r="E4285" s="57"/>
      <c r="F4285" s="57"/>
      <c r="G4285" s="57"/>
      <c r="H4285" s="57"/>
      <c r="I4285" s="57"/>
      <c r="J4285" s="57"/>
      <c r="K4285" s="57"/>
      <c r="L4285" s="57"/>
    </row>
    <row r="4286" spans="2:12" ht="18.95" customHeight="1" x14ac:dyDescent="0.25">
      <c r="B4286" s="75"/>
      <c r="C4286" s="75"/>
      <c r="D4286" s="75"/>
      <c r="E4286" s="57"/>
      <c r="F4286" s="57"/>
      <c r="G4286" s="57"/>
      <c r="H4286" s="57"/>
      <c r="I4286" s="57"/>
      <c r="J4286" s="57"/>
      <c r="K4286" s="57"/>
      <c r="L4286" s="57"/>
    </row>
    <row r="4287" spans="2:12" ht="18.95" customHeight="1" x14ac:dyDescent="0.25">
      <c r="B4287" s="75"/>
      <c r="C4287" s="75"/>
      <c r="D4287" s="75"/>
      <c r="E4287" s="57"/>
      <c r="F4287" s="57"/>
      <c r="G4287" s="57"/>
      <c r="H4287" s="57"/>
      <c r="I4287" s="57"/>
      <c r="J4287" s="57"/>
      <c r="K4287" s="57"/>
      <c r="L4287" s="57"/>
    </row>
    <row r="4288" spans="2:12" ht="18.95" customHeight="1" x14ac:dyDescent="0.25">
      <c r="B4288" s="75"/>
      <c r="C4288" s="75"/>
      <c r="D4288" s="75"/>
      <c r="E4288" s="57"/>
      <c r="F4288" s="57"/>
      <c r="G4288" s="57"/>
      <c r="H4288" s="57"/>
      <c r="I4288" s="57"/>
      <c r="J4288" s="57"/>
      <c r="K4288" s="57"/>
      <c r="L4288" s="57"/>
    </row>
    <row r="4289" spans="2:12" ht="18.95" customHeight="1" x14ac:dyDescent="0.25">
      <c r="B4289" s="75"/>
      <c r="C4289" s="75"/>
      <c r="D4289" s="75"/>
      <c r="E4289" s="57"/>
      <c r="F4289" s="57"/>
      <c r="G4289" s="57"/>
      <c r="H4289" s="57"/>
      <c r="I4289" s="57"/>
      <c r="J4289" s="57"/>
      <c r="K4289" s="57"/>
      <c r="L4289" s="57"/>
    </row>
    <row r="4290" spans="2:12" ht="18.95" customHeight="1" x14ac:dyDescent="0.25">
      <c r="B4290" s="75"/>
      <c r="C4290" s="75"/>
      <c r="D4290" s="75"/>
      <c r="E4290" s="57"/>
      <c r="F4290" s="57"/>
      <c r="G4290" s="57"/>
      <c r="H4290" s="57"/>
      <c r="I4290" s="57"/>
      <c r="J4290" s="57"/>
      <c r="K4290" s="57"/>
      <c r="L4290" s="57"/>
    </row>
    <row r="4291" spans="2:12" ht="18.95" customHeight="1" x14ac:dyDescent="0.25">
      <c r="B4291" s="75"/>
      <c r="C4291" s="75"/>
      <c r="D4291" s="75"/>
      <c r="E4291" s="57"/>
      <c r="F4291" s="57"/>
      <c r="G4291" s="57"/>
      <c r="H4291" s="57"/>
      <c r="I4291" s="57"/>
      <c r="J4291" s="57"/>
      <c r="K4291" s="57"/>
      <c r="L4291" s="57"/>
    </row>
    <row r="4292" spans="2:12" ht="18.95" customHeight="1" x14ac:dyDescent="0.25">
      <c r="B4292" s="75"/>
      <c r="C4292" s="75"/>
      <c r="D4292" s="75"/>
      <c r="E4292" s="57"/>
      <c r="F4292" s="57"/>
      <c r="G4292" s="57"/>
      <c r="H4292" s="57"/>
      <c r="I4292" s="57"/>
      <c r="J4292" s="57"/>
      <c r="K4292" s="57"/>
      <c r="L4292" s="57"/>
    </row>
    <row r="4293" spans="2:12" ht="18.95" customHeight="1" x14ac:dyDescent="0.25">
      <c r="B4293" s="75"/>
      <c r="C4293" s="75"/>
      <c r="D4293" s="75"/>
      <c r="E4293" s="57"/>
      <c r="F4293" s="57"/>
      <c r="G4293" s="57"/>
      <c r="H4293" s="57"/>
      <c r="I4293" s="57"/>
      <c r="J4293" s="57"/>
      <c r="K4293" s="57"/>
      <c r="L4293" s="57"/>
    </row>
    <row r="4294" spans="2:12" ht="18.95" customHeight="1" x14ac:dyDescent="0.25">
      <c r="B4294" s="75"/>
      <c r="C4294" s="75"/>
      <c r="D4294" s="75"/>
      <c r="E4294" s="57"/>
      <c r="F4294" s="57"/>
      <c r="G4294" s="57"/>
      <c r="H4294" s="57"/>
      <c r="I4294" s="57"/>
      <c r="J4294" s="57"/>
      <c r="K4294" s="57"/>
      <c r="L4294" s="57"/>
    </row>
    <row r="4295" spans="2:12" ht="18.95" customHeight="1" x14ac:dyDescent="0.25">
      <c r="B4295" s="75"/>
      <c r="C4295" s="75"/>
      <c r="D4295" s="75"/>
      <c r="E4295" s="57"/>
      <c r="F4295" s="57"/>
      <c r="G4295" s="57"/>
      <c r="H4295" s="57"/>
      <c r="I4295" s="57"/>
      <c r="J4295" s="57"/>
      <c r="K4295" s="57"/>
      <c r="L4295" s="57"/>
    </row>
    <row r="4296" spans="2:12" ht="18.95" customHeight="1" x14ac:dyDescent="0.25">
      <c r="B4296" s="75"/>
      <c r="C4296" s="75"/>
      <c r="D4296" s="75"/>
      <c r="E4296" s="57"/>
      <c r="F4296" s="57"/>
      <c r="G4296" s="57"/>
      <c r="H4296" s="57"/>
      <c r="I4296" s="57"/>
      <c r="J4296" s="57"/>
      <c r="K4296" s="57"/>
      <c r="L4296" s="57"/>
    </row>
    <row r="4297" spans="2:12" ht="18.95" customHeight="1" x14ac:dyDescent="0.25">
      <c r="B4297" s="75"/>
      <c r="C4297" s="75"/>
      <c r="D4297" s="75"/>
      <c r="E4297" s="57"/>
      <c r="F4297" s="57"/>
      <c r="G4297" s="57"/>
      <c r="H4297" s="57"/>
      <c r="I4297" s="57"/>
      <c r="J4297" s="57"/>
      <c r="K4297" s="57"/>
      <c r="L4297" s="57"/>
    </row>
    <row r="4298" spans="2:12" ht="18.95" customHeight="1" x14ac:dyDescent="0.25">
      <c r="B4298" s="75"/>
      <c r="C4298" s="75"/>
      <c r="D4298" s="75"/>
      <c r="E4298" s="57"/>
      <c r="F4298" s="57"/>
      <c r="G4298" s="57"/>
      <c r="H4298" s="57"/>
      <c r="I4298" s="57"/>
      <c r="J4298" s="57"/>
      <c r="K4298" s="57"/>
      <c r="L4298" s="57"/>
    </row>
    <row r="4299" spans="2:12" ht="18.95" customHeight="1" x14ac:dyDescent="0.25">
      <c r="B4299" s="75"/>
      <c r="C4299" s="75"/>
      <c r="D4299" s="75"/>
      <c r="E4299" s="57"/>
      <c r="F4299" s="57"/>
      <c r="G4299" s="57"/>
      <c r="H4299" s="57"/>
      <c r="I4299" s="57"/>
      <c r="J4299" s="57"/>
      <c r="K4299" s="57"/>
      <c r="L4299" s="57"/>
    </row>
    <row r="4300" spans="2:12" ht="18.95" customHeight="1" x14ac:dyDescent="0.25">
      <c r="B4300" s="75"/>
      <c r="C4300" s="75"/>
      <c r="D4300" s="75"/>
      <c r="E4300" s="57"/>
      <c r="F4300" s="57"/>
      <c r="G4300" s="57"/>
      <c r="H4300" s="57"/>
      <c r="I4300" s="57"/>
      <c r="J4300" s="57"/>
      <c r="K4300" s="57"/>
      <c r="L4300" s="57"/>
    </row>
    <row r="4301" spans="2:12" ht="18.95" customHeight="1" x14ac:dyDescent="0.25">
      <c r="B4301" s="75"/>
      <c r="C4301" s="75"/>
      <c r="D4301" s="75"/>
      <c r="E4301" s="57"/>
      <c r="F4301" s="57"/>
      <c r="G4301" s="57"/>
      <c r="H4301" s="57"/>
      <c r="I4301" s="57"/>
      <c r="J4301" s="57"/>
      <c r="K4301" s="57"/>
      <c r="L4301" s="57"/>
    </row>
    <row r="4302" spans="2:12" ht="18.95" customHeight="1" x14ac:dyDescent="0.25">
      <c r="B4302" s="75"/>
      <c r="C4302" s="75"/>
      <c r="D4302" s="75"/>
      <c r="E4302" s="57"/>
      <c r="F4302" s="57"/>
      <c r="G4302" s="57"/>
      <c r="H4302" s="57"/>
      <c r="I4302" s="57"/>
      <c r="J4302" s="57"/>
      <c r="K4302" s="57"/>
      <c r="L4302" s="57"/>
    </row>
    <row r="4303" spans="2:12" ht="18.95" customHeight="1" x14ac:dyDescent="0.25">
      <c r="B4303" s="75"/>
      <c r="C4303" s="75"/>
      <c r="D4303" s="75"/>
      <c r="E4303" s="57"/>
      <c r="F4303" s="57"/>
      <c r="G4303" s="57"/>
      <c r="H4303" s="57"/>
      <c r="I4303" s="57"/>
      <c r="J4303" s="57"/>
      <c r="K4303" s="57"/>
      <c r="L4303" s="57"/>
    </row>
    <row r="4304" spans="2:12" ht="18.95" customHeight="1" x14ac:dyDescent="0.25">
      <c r="B4304" s="75"/>
      <c r="C4304" s="75"/>
      <c r="D4304" s="75"/>
      <c r="E4304" s="57"/>
      <c r="F4304" s="57"/>
      <c r="G4304" s="57"/>
      <c r="H4304" s="57"/>
      <c r="I4304" s="57"/>
      <c r="J4304" s="57"/>
      <c r="K4304" s="57"/>
      <c r="L4304" s="57"/>
    </row>
    <row r="4305" spans="2:12" ht="18.95" customHeight="1" x14ac:dyDescent="0.25">
      <c r="B4305" s="75"/>
      <c r="C4305" s="75"/>
      <c r="D4305" s="75"/>
      <c r="E4305" s="57"/>
      <c r="F4305" s="57"/>
      <c r="G4305" s="57"/>
      <c r="H4305" s="57"/>
      <c r="I4305" s="57"/>
      <c r="J4305" s="57"/>
      <c r="K4305" s="57"/>
      <c r="L4305" s="57"/>
    </row>
    <row r="4306" spans="2:12" ht="18.95" customHeight="1" x14ac:dyDescent="0.25">
      <c r="B4306" s="75"/>
      <c r="C4306" s="75"/>
      <c r="D4306" s="75"/>
      <c r="E4306" s="57"/>
      <c r="F4306" s="57"/>
      <c r="G4306" s="57"/>
      <c r="H4306" s="57"/>
      <c r="I4306" s="57"/>
      <c r="J4306" s="57"/>
      <c r="K4306" s="57"/>
      <c r="L4306" s="57"/>
    </row>
    <row r="4307" spans="2:12" ht="18.95" customHeight="1" x14ac:dyDescent="0.25">
      <c r="B4307" s="75"/>
      <c r="C4307" s="75"/>
      <c r="D4307" s="75"/>
      <c r="E4307" s="57"/>
      <c r="F4307" s="57"/>
      <c r="G4307" s="57"/>
      <c r="H4307" s="57"/>
      <c r="I4307" s="57"/>
      <c r="J4307" s="57"/>
      <c r="K4307" s="57"/>
      <c r="L4307" s="57"/>
    </row>
    <row r="4308" spans="2:12" ht="18.95" customHeight="1" x14ac:dyDescent="0.25">
      <c r="B4308" s="75"/>
      <c r="C4308" s="75"/>
      <c r="D4308" s="75"/>
      <c r="E4308" s="57"/>
      <c r="F4308" s="57"/>
      <c r="G4308" s="57"/>
      <c r="H4308" s="57"/>
      <c r="I4308" s="57"/>
      <c r="J4308" s="57"/>
      <c r="K4308" s="57"/>
      <c r="L4308" s="57"/>
    </row>
    <row r="4309" spans="2:12" ht="18.95" customHeight="1" x14ac:dyDescent="0.25">
      <c r="B4309" s="75"/>
      <c r="C4309" s="75"/>
      <c r="D4309" s="75"/>
      <c r="E4309" s="57"/>
      <c r="F4309" s="57"/>
      <c r="G4309" s="57"/>
      <c r="H4309" s="57"/>
      <c r="I4309" s="57"/>
      <c r="J4309" s="57"/>
      <c r="K4309" s="57"/>
      <c r="L4309" s="57"/>
    </row>
    <row r="4310" spans="2:12" ht="18.95" customHeight="1" x14ac:dyDescent="0.25">
      <c r="B4310" s="75"/>
      <c r="C4310" s="75"/>
      <c r="D4310" s="75"/>
      <c r="E4310" s="57"/>
      <c r="F4310" s="57"/>
      <c r="G4310" s="57"/>
      <c r="H4310" s="57"/>
      <c r="I4310" s="57"/>
      <c r="J4310" s="57"/>
      <c r="K4310" s="57"/>
      <c r="L4310" s="57"/>
    </row>
    <row r="4311" spans="2:12" ht="18.95" customHeight="1" x14ac:dyDescent="0.25">
      <c r="B4311" s="75"/>
      <c r="C4311" s="75"/>
      <c r="D4311" s="75"/>
      <c r="E4311" s="57"/>
      <c r="F4311" s="57"/>
      <c r="G4311" s="57"/>
      <c r="H4311" s="57"/>
      <c r="I4311" s="57"/>
      <c r="J4311" s="57"/>
      <c r="K4311" s="57"/>
      <c r="L4311" s="57"/>
    </row>
    <row r="4312" spans="2:12" ht="18.95" customHeight="1" x14ac:dyDescent="0.25">
      <c r="B4312" s="75"/>
      <c r="C4312" s="75"/>
      <c r="D4312" s="75"/>
      <c r="E4312" s="57"/>
      <c r="F4312" s="57"/>
      <c r="G4312" s="57"/>
      <c r="H4312" s="57"/>
      <c r="I4312" s="57"/>
      <c r="J4312" s="57"/>
      <c r="K4312" s="57"/>
      <c r="L4312" s="57"/>
    </row>
    <row r="4313" spans="2:12" ht="18.95" customHeight="1" x14ac:dyDescent="0.25">
      <c r="B4313" s="75"/>
      <c r="C4313" s="75"/>
      <c r="D4313" s="75"/>
      <c r="E4313" s="57"/>
      <c r="F4313" s="57"/>
      <c r="G4313" s="57"/>
      <c r="H4313" s="57"/>
      <c r="I4313" s="57"/>
      <c r="J4313" s="57"/>
      <c r="K4313" s="57"/>
      <c r="L4313" s="57"/>
    </row>
    <row r="4314" spans="2:12" ht="18.95" customHeight="1" x14ac:dyDescent="0.25">
      <c r="B4314" s="75"/>
      <c r="C4314" s="75"/>
      <c r="D4314" s="75"/>
      <c r="E4314" s="57"/>
      <c r="F4314" s="57"/>
      <c r="G4314" s="57"/>
      <c r="H4314" s="57"/>
      <c r="I4314" s="57"/>
      <c r="J4314" s="57"/>
      <c r="K4314" s="57"/>
      <c r="L4314" s="57"/>
    </row>
    <row r="4315" spans="2:12" ht="18.95" customHeight="1" x14ac:dyDescent="0.25">
      <c r="B4315" s="75"/>
      <c r="C4315" s="75"/>
      <c r="D4315" s="75"/>
      <c r="E4315" s="57"/>
      <c r="F4315" s="57"/>
      <c r="G4315" s="57"/>
      <c r="H4315" s="57"/>
      <c r="I4315" s="57"/>
      <c r="J4315" s="57"/>
      <c r="K4315" s="57"/>
      <c r="L4315" s="57"/>
    </row>
    <row r="4316" spans="2:12" ht="18.95" customHeight="1" x14ac:dyDescent="0.25">
      <c r="B4316" s="75"/>
      <c r="C4316" s="75"/>
      <c r="D4316" s="75"/>
      <c r="E4316" s="57"/>
      <c r="F4316" s="57"/>
      <c r="G4316" s="57"/>
      <c r="H4316" s="57"/>
      <c r="I4316" s="57"/>
      <c r="J4316" s="57"/>
      <c r="K4316" s="57"/>
      <c r="L4316" s="57"/>
    </row>
    <row r="4317" spans="2:12" ht="18.95" customHeight="1" x14ac:dyDescent="0.25">
      <c r="B4317" s="75"/>
      <c r="C4317" s="75"/>
      <c r="D4317" s="75"/>
      <c r="E4317" s="57"/>
      <c r="F4317" s="57"/>
      <c r="G4317" s="57"/>
      <c r="H4317" s="57"/>
      <c r="I4317" s="57"/>
      <c r="J4317" s="57"/>
      <c r="K4317" s="57"/>
      <c r="L4317" s="57"/>
    </row>
    <row r="4318" spans="2:12" ht="18.95" customHeight="1" x14ac:dyDescent="0.25">
      <c r="B4318" s="75"/>
      <c r="C4318" s="75"/>
      <c r="D4318" s="75"/>
      <c r="E4318" s="57"/>
      <c r="F4318" s="57"/>
      <c r="G4318" s="57"/>
      <c r="H4318" s="57"/>
      <c r="I4318" s="57"/>
      <c r="J4318" s="57"/>
      <c r="K4318" s="57"/>
      <c r="L4318" s="57"/>
    </row>
    <row r="4319" spans="2:12" ht="18.95" customHeight="1" x14ac:dyDescent="0.25">
      <c r="B4319" s="75"/>
      <c r="C4319" s="75"/>
      <c r="D4319" s="75"/>
      <c r="E4319" s="57"/>
      <c r="F4319" s="57"/>
      <c r="G4319" s="57"/>
      <c r="H4319" s="57"/>
      <c r="I4319" s="57"/>
      <c r="J4319" s="57"/>
      <c r="K4319" s="57"/>
      <c r="L4319" s="57"/>
    </row>
    <row r="4320" spans="2:12" ht="18.95" customHeight="1" x14ac:dyDescent="0.25">
      <c r="B4320" s="75"/>
      <c r="C4320" s="75"/>
      <c r="D4320" s="75"/>
      <c r="E4320" s="57"/>
      <c r="F4320" s="57"/>
      <c r="G4320" s="57"/>
      <c r="H4320" s="57"/>
      <c r="I4320" s="57"/>
      <c r="J4320" s="57"/>
      <c r="K4320" s="57"/>
      <c r="L4320" s="57"/>
    </row>
    <row r="4321" spans="2:12" ht="18.95" customHeight="1" x14ac:dyDescent="0.25">
      <c r="B4321" s="75"/>
      <c r="C4321" s="75"/>
      <c r="D4321" s="75"/>
      <c r="E4321" s="57"/>
      <c r="F4321" s="57"/>
      <c r="G4321" s="57"/>
      <c r="H4321" s="57"/>
      <c r="I4321" s="57"/>
      <c r="J4321" s="57"/>
      <c r="K4321" s="57"/>
      <c r="L4321" s="57"/>
    </row>
    <row r="4322" spans="2:12" ht="18.95" customHeight="1" x14ac:dyDescent="0.25">
      <c r="B4322" s="75"/>
      <c r="C4322" s="75"/>
      <c r="D4322" s="75"/>
      <c r="E4322" s="57"/>
      <c r="F4322" s="57"/>
      <c r="G4322" s="57"/>
      <c r="H4322" s="57"/>
      <c r="I4322" s="57"/>
      <c r="J4322" s="57"/>
      <c r="K4322" s="57"/>
      <c r="L4322" s="57"/>
    </row>
    <row r="4323" spans="2:12" ht="18.95" customHeight="1" x14ac:dyDescent="0.25">
      <c r="B4323" s="75"/>
      <c r="C4323" s="75"/>
      <c r="D4323" s="75"/>
      <c r="E4323" s="57"/>
      <c r="F4323" s="57"/>
      <c r="G4323" s="57"/>
      <c r="H4323" s="57"/>
      <c r="I4323" s="57"/>
      <c r="J4323" s="57"/>
      <c r="K4323" s="57"/>
      <c r="L4323" s="57"/>
    </row>
    <row r="4324" spans="2:12" ht="18.95" customHeight="1" x14ac:dyDescent="0.25">
      <c r="B4324" s="75"/>
      <c r="C4324" s="75"/>
      <c r="D4324" s="75"/>
      <c r="E4324" s="57"/>
      <c r="F4324" s="57"/>
      <c r="G4324" s="57"/>
      <c r="H4324" s="57"/>
      <c r="I4324" s="57"/>
      <c r="J4324" s="57"/>
      <c r="K4324" s="57"/>
      <c r="L4324" s="57"/>
    </row>
    <row r="4325" spans="2:12" ht="18.95" customHeight="1" x14ac:dyDescent="0.25">
      <c r="B4325" s="75"/>
      <c r="C4325" s="75"/>
      <c r="D4325" s="75"/>
      <c r="E4325" s="57"/>
      <c r="F4325" s="57"/>
      <c r="G4325" s="57"/>
      <c r="H4325" s="57"/>
      <c r="I4325" s="57"/>
      <c r="J4325" s="57"/>
      <c r="K4325" s="57"/>
      <c r="L4325" s="57"/>
    </row>
    <row r="4326" spans="2:12" ht="18.95" customHeight="1" x14ac:dyDescent="0.25">
      <c r="B4326" s="75"/>
      <c r="C4326" s="75"/>
      <c r="D4326" s="75"/>
      <c r="E4326" s="57"/>
      <c r="F4326" s="57"/>
      <c r="G4326" s="57"/>
      <c r="H4326" s="57"/>
      <c r="I4326" s="57"/>
      <c r="J4326" s="57"/>
      <c r="K4326" s="57"/>
      <c r="L4326" s="57"/>
    </row>
    <row r="4327" spans="2:12" ht="18.95" customHeight="1" x14ac:dyDescent="0.25">
      <c r="B4327" s="75"/>
      <c r="C4327" s="75"/>
      <c r="D4327" s="75"/>
      <c r="E4327" s="57"/>
      <c r="F4327" s="57"/>
      <c r="G4327" s="57"/>
      <c r="H4327" s="57"/>
      <c r="I4327" s="57"/>
      <c r="J4327" s="57"/>
      <c r="K4327" s="57"/>
      <c r="L4327" s="57"/>
    </row>
    <row r="4328" spans="2:12" ht="18.95" customHeight="1" x14ac:dyDescent="0.25">
      <c r="B4328" s="75"/>
      <c r="C4328" s="75"/>
      <c r="D4328" s="75"/>
      <c r="E4328" s="57"/>
      <c r="F4328" s="57"/>
      <c r="G4328" s="57"/>
      <c r="H4328" s="57"/>
      <c r="I4328" s="57"/>
      <c r="J4328" s="57"/>
      <c r="K4328" s="57"/>
      <c r="L4328" s="57"/>
    </row>
    <row r="4329" spans="2:12" ht="18.95" customHeight="1" x14ac:dyDescent="0.25">
      <c r="B4329" s="75"/>
      <c r="C4329" s="75"/>
      <c r="D4329" s="75"/>
      <c r="E4329" s="57"/>
      <c r="F4329" s="57"/>
      <c r="G4329" s="57"/>
      <c r="H4329" s="57"/>
      <c r="I4329" s="57"/>
      <c r="J4329" s="57"/>
      <c r="K4329" s="57"/>
      <c r="L4329" s="57"/>
    </row>
    <row r="4330" spans="2:12" ht="18.95" customHeight="1" x14ac:dyDescent="0.25">
      <c r="B4330" s="75"/>
      <c r="C4330" s="75"/>
      <c r="D4330" s="75"/>
      <c r="E4330" s="57"/>
      <c r="F4330" s="57"/>
      <c r="G4330" s="57"/>
      <c r="H4330" s="57"/>
      <c r="I4330" s="57"/>
      <c r="J4330" s="57"/>
      <c r="K4330" s="57"/>
      <c r="L4330" s="57"/>
    </row>
    <row r="4331" spans="2:12" ht="18.95" customHeight="1" x14ac:dyDescent="0.25">
      <c r="B4331" s="75"/>
      <c r="C4331" s="75"/>
      <c r="D4331" s="75"/>
      <c r="E4331" s="57"/>
      <c r="F4331" s="57"/>
      <c r="G4331" s="57"/>
      <c r="H4331" s="57"/>
      <c r="I4331" s="57"/>
      <c r="J4331" s="57"/>
      <c r="K4331" s="57"/>
      <c r="L4331" s="57"/>
    </row>
    <row r="4332" spans="2:12" ht="18.95" customHeight="1" x14ac:dyDescent="0.25">
      <c r="B4332" s="75"/>
      <c r="C4332" s="75"/>
      <c r="D4332" s="75"/>
      <c r="E4332" s="57"/>
      <c r="F4332" s="57"/>
      <c r="G4332" s="57"/>
      <c r="H4332" s="57"/>
      <c r="I4332" s="57"/>
      <c r="J4332" s="57"/>
      <c r="K4332" s="57"/>
      <c r="L4332" s="57"/>
    </row>
    <row r="4333" spans="2:12" ht="18.95" customHeight="1" x14ac:dyDescent="0.25">
      <c r="B4333" s="75"/>
      <c r="C4333" s="75"/>
      <c r="D4333" s="75"/>
      <c r="E4333" s="57"/>
      <c r="F4333" s="57"/>
      <c r="G4333" s="57"/>
      <c r="H4333" s="57"/>
      <c r="I4333" s="57"/>
      <c r="J4333" s="57"/>
      <c r="K4333" s="57"/>
      <c r="L4333" s="57"/>
    </row>
    <row r="4334" spans="2:12" ht="18.95" customHeight="1" x14ac:dyDescent="0.25">
      <c r="B4334" s="75"/>
      <c r="C4334" s="75"/>
      <c r="D4334" s="75"/>
      <c r="E4334" s="57"/>
      <c r="F4334" s="57"/>
      <c r="G4334" s="57"/>
      <c r="H4334" s="57"/>
      <c r="I4334" s="57"/>
      <c r="J4334" s="57"/>
      <c r="K4334" s="57"/>
      <c r="L4334" s="57"/>
    </row>
    <row r="4335" spans="2:12" ht="18.95" customHeight="1" x14ac:dyDescent="0.25">
      <c r="B4335" s="75"/>
      <c r="C4335" s="75"/>
      <c r="D4335" s="75"/>
      <c r="E4335" s="57"/>
      <c r="F4335" s="57"/>
      <c r="G4335" s="57"/>
      <c r="H4335" s="57"/>
      <c r="I4335" s="57"/>
      <c r="J4335" s="57"/>
      <c r="K4335" s="57"/>
      <c r="L4335" s="57"/>
    </row>
    <row r="4336" spans="2:12" ht="18.95" customHeight="1" x14ac:dyDescent="0.25">
      <c r="B4336" s="75"/>
      <c r="C4336" s="75"/>
      <c r="D4336" s="75"/>
      <c r="E4336" s="57"/>
      <c r="F4336" s="57"/>
      <c r="G4336" s="57"/>
      <c r="H4336" s="57"/>
      <c r="I4336" s="57"/>
      <c r="J4336" s="57"/>
      <c r="K4336" s="57"/>
      <c r="L4336" s="57"/>
    </row>
    <row r="4337" spans="2:12" ht="18.95" customHeight="1" x14ac:dyDescent="0.25">
      <c r="B4337" s="75"/>
      <c r="C4337" s="75"/>
      <c r="D4337" s="75"/>
      <c r="E4337" s="57"/>
      <c r="F4337" s="57"/>
      <c r="G4337" s="57"/>
      <c r="H4337" s="57"/>
      <c r="I4337" s="57"/>
      <c r="J4337" s="57"/>
      <c r="K4337" s="57"/>
      <c r="L4337" s="57"/>
    </row>
    <row r="4338" spans="2:12" ht="18.95" customHeight="1" x14ac:dyDescent="0.25">
      <c r="B4338" s="75"/>
      <c r="C4338" s="75"/>
      <c r="D4338" s="75"/>
      <c r="E4338" s="57"/>
      <c r="F4338" s="57"/>
      <c r="G4338" s="57"/>
      <c r="H4338" s="57"/>
      <c r="I4338" s="57"/>
      <c r="J4338" s="57"/>
      <c r="K4338" s="57"/>
      <c r="L4338" s="57"/>
    </row>
    <row r="4339" spans="2:12" ht="18.95" customHeight="1" x14ac:dyDescent="0.25">
      <c r="B4339" s="75"/>
      <c r="C4339" s="75"/>
      <c r="D4339" s="75"/>
      <c r="E4339" s="57"/>
      <c r="F4339" s="57"/>
      <c r="G4339" s="57"/>
      <c r="H4339" s="57"/>
      <c r="I4339" s="57"/>
      <c r="J4339" s="57"/>
      <c r="K4339" s="57"/>
      <c r="L4339" s="57"/>
    </row>
    <row r="4340" spans="2:12" ht="18.95" customHeight="1" x14ac:dyDescent="0.25">
      <c r="B4340" s="75"/>
      <c r="C4340" s="75"/>
      <c r="D4340" s="75"/>
      <c r="E4340" s="57"/>
      <c r="F4340" s="57"/>
      <c r="G4340" s="57"/>
      <c r="H4340" s="57"/>
      <c r="I4340" s="57"/>
      <c r="J4340" s="57"/>
      <c r="K4340" s="57"/>
      <c r="L4340" s="57"/>
    </row>
    <row r="4341" spans="2:12" ht="18.95" customHeight="1" x14ac:dyDescent="0.25">
      <c r="B4341" s="75"/>
      <c r="C4341" s="75"/>
      <c r="D4341" s="75"/>
      <c r="E4341" s="57"/>
      <c r="F4341" s="57"/>
      <c r="G4341" s="57"/>
      <c r="H4341" s="57"/>
      <c r="I4341" s="57"/>
      <c r="J4341" s="57"/>
      <c r="K4341" s="57"/>
      <c r="L4341" s="57"/>
    </row>
    <row r="4342" spans="2:12" ht="18.95" customHeight="1" x14ac:dyDescent="0.25">
      <c r="B4342" s="75"/>
      <c r="C4342" s="75"/>
      <c r="D4342" s="75"/>
      <c r="E4342" s="57"/>
      <c r="F4342" s="57"/>
      <c r="G4342" s="57"/>
      <c r="H4342" s="57"/>
      <c r="I4342" s="57"/>
      <c r="J4342" s="57"/>
      <c r="K4342" s="57"/>
      <c r="L4342" s="57"/>
    </row>
    <row r="4343" spans="2:12" ht="18.95" customHeight="1" x14ac:dyDescent="0.25">
      <c r="B4343" s="75"/>
      <c r="C4343" s="75"/>
      <c r="D4343" s="75"/>
      <c r="E4343" s="57"/>
      <c r="F4343" s="57"/>
      <c r="G4343" s="57"/>
      <c r="H4343" s="57"/>
      <c r="I4343" s="57"/>
      <c r="J4343" s="57"/>
      <c r="K4343" s="57"/>
      <c r="L4343" s="57"/>
    </row>
    <row r="4344" spans="2:12" ht="18.95" customHeight="1" x14ac:dyDescent="0.25">
      <c r="B4344" s="75"/>
      <c r="C4344" s="75"/>
      <c r="D4344" s="75"/>
      <c r="E4344" s="57"/>
      <c r="F4344" s="57"/>
      <c r="G4344" s="57"/>
      <c r="H4344" s="57"/>
      <c r="I4344" s="57"/>
      <c r="J4344" s="57"/>
      <c r="K4344" s="57"/>
      <c r="L4344" s="57"/>
    </row>
    <row r="4345" spans="2:12" ht="18.95" customHeight="1" x14ac:dyDescent="0.25">
      <c r="B4345" s="75"/>
      <c r="C4345" s="75"/>
      <c r="D4345" s="75"/>
      <c r="E4345" s="57"/>
      <c r="F4345" s="57"/>
      <c r="G4345" s="57"/>
      <c r="H4345" s="57"/>
      <c r="I4345" s="57"/>
      <c r="J4345" s="57"/>
      <c r="K4345" s="57"/>
      <c r="L4345" s="57"/>
    </row>
    <row r="4346" spans="2:12" ht="18.95" customHeight="1" x14ac:dyDescent="0.25">
      <c r="B4346" s="75"/>
      <c r="C4346" s="75"/>
      <c r="D4346" s="75"/>
      <c r="E4346" s="57"/>
      <c r="F4346" s="57"/>
      <c r="G4346" s="57"/>
      <c r="H4346" s="57"/>
      <c r="I4346" s="57"/>
      <c r="J4346" s="57"/>
      <c r="K4346" s="57"/>
      <c r="L4346" s="57"/>
    </row>
    <row r="4347" spans="2:12" ht="18.95" customHeight="1" x14ac:dyDescent="0.25">
      <c r="B4347" s="75"/>
      <c r="C4347" s="75"/>
      <c r="D4347" s="75"/>
      <c r="E4347" s="57"/>
      <c r="F4347" s="57"/>
      <c r="G4347" s="57"/>
      <c r="H4347" s="57"/>
      <c r="I4347" s="57"/>
      <c r="J4347" s="57"/>
      <c r="K4347" s="57"/>
      <c r="L4347" s="57"/>
    </row>
    <row r="4348" spans="2:12" ht="18.95" customHeight="1" x14ac:dyDescent="0.25">
      <c r="B4348" s="75"/>
      <c r="C4348" s="75"/>
      <c r="D4348" s="75"/>
      <c r="E4348" s="57"/>
      <c r="F4348" s="57"/>
      <c r="G4348" s="57"/>
      <c r="H4348" s="57"/>
      <c r="I4348" s="57"/>
      <c r="J4348" s="57"/>
      <c r="K4348" s="57"/>
      <c r="L4348" s="57"/>
    </row>
    <row r="4349" spans="2:12" ht="18.95" customHeight="1" x14ac:dyDescent="0.25">
      <c r="B4349" s="75"/>
      <c r="C4349" s="75"/>
      <c r="D4349" s="75"/>
      <c r="E4349" s="57"/>
      <c r="F4349" s="57"/>
      <c r="G4349" s="57"/>
      <c r="H4349" s="57"/>
      <c r="I4349" s="57"/>
      <c r="J4349" s="57"/>
      <c r="K4349" s="57"/>
      <c r="L4349" s="57"/>
    </row>
    <row r="4350" spans="2:12" ht="18.95" customHeight="1" x14ac:dyDescent="0.25">
      <c r="B4350" s="75"/>
      <c r="C4350" s="75"/>
      <c r="D4350" s="75"/>
      <c r="E4350" s="57"/>
      <c r="F4350" s="57"/>
      <c r="G4350" s="57"/>
      <c r="H4350" s="57"/>
      <c r="I4350" s="57"/>
      <c r="J4350" s="57"/>
      <c r="K4350" s="57"/>
      <c r="L4350" s="57"/>
    </row>
    <row r="4351" spans="2:12" ht="18.95" customHeight="1" x14ac:dyDescent="0.25">
      <c r="B4351" s="75"/>
      <c r="C4351" s="75"/>
      <c r="D4351" s="75"/>
      <c r="E4351" s="57"/>
      <c r="F4351" s="57"/>
      <c r="G4351" s="57"/>
      <c r="H4351" s="57"/>
      <c r="I4351" s="57"/>
      <c r="J4351" s="57"/>
      <c r="K4351" s="57"/>
      <c r="L4351" s="57"/>
    </row>
    <row r="4352" spans="2:12" ht="18.95" customHeight="1" x14ac:dyDescent="0.25">
      <c r="B4352" s="75"/>
      <c r="C4352" s="75"/>
      <c r="D4352" s="75"/>
      <c r="E4352" s="57"/>
      <c r="F4352" s="57"/>
      <c r="G4352" s="57"/>
      <c r="H4352" s="57"/>
      <c r="I4352" s="57"/>
      <c r="J4352" s="57"/>
      <c r="K4352" s="57"/>
      <c r="L4352" s="57"/>
    </row>
    <row r="4353" spans="2:12" ht="18.95" customHeight="1" x14ac:dyDescent="0.25">
      <c r="B4353" s="75"/>
      <c r="C4353" s="75"/>
      <c r="D4353" s="75"/>
      <c r="E4353" s="57"/>
      <c r="F4353" s="57"/>
      <c r="G4353" s="57"/>
      <c r="H4353" s="57"/>
      <c r="I4353" s="57"/>
      <c r="J4353" s="57"/>
      <c r="K4353" s="57"/>
      <c r="L4353" s="57"/>
    </row>
    <row r="4354" spans="2:12" ht="18.95" customHeight="1" x14ac:dyDescent="0.25">
      <c r="B4354" s="75"/>
      <c r="C4354" s="75"/>
      <c r="D4354" s="75"/>
      <c r="E4354" s="57"/>
      <c r="F4354" s="57"/>
      <c r="G4354" s="57"/>
      <c r="H4354" s="57"/>
      <c r="I4354" s="57"/>
      <c r="J4354" s="57"/>
      <c r="K4354" s="57"/>
      <c r="L4354" s="57"/>
    </row>
    <row r="4355" spans="2:12" ht="18.95" customHeight="1" x14ac:dyDescent="0.25">
      <c r="B4355" s="75"/>
      <c r="C4355" s="75"/>
      <c r="D4355" s="75"/>
      <c r="E4355" s="57"/>
      <c r="F4355" s="57"/>
      <c r="G4355" s="57"/>
      <c r="H4355" s="57"/>
      <c r="I4355" s="57"/>
      <c r="J4355" s="57"/>
      <c r="K4355" s="57"/>
      <c r="L4355" s="57"/>
    </row>
    <row r="4356" spans="2:12" ht="18.95" customHeight="1" x14ac:dyDescent="0.25">
      <c r="B4356" s="75"/>
      <c r="C4356" s="75"/>
      <c r="D4356" s="75"/>
      <c r="E4356" s="57"/>
      <c r="F4356" s="57"/>
      <c r="G4356" s="57"/>
      <c r="H4356" s="57"/>
      <c r="I4356" s="57"/>
      <c r="J4356" s="57"/>
      <c r="K4356" s="57"/>
      <c r="L4356" s="57"/>
    </row>
    <row r="4357" spans="2:12" ht="18.95" customHeight="1" x14ac:dyDescent="0.25">
      <c r="B4357" s="75"/>
      <c r="C4357" s="75"/>
      <c r="D4357" s="75"/>
      <c r="E4357" s="57"/>
      <c r="F4357" s="57"/>
      <c r="G4357" s="57"/>
      <c r="H4357" s="57"/>
      <c r="I4357" s="57"/>
      <c r="J4357" s="57"/>
      <c r="K4357" s="57"/>
      <c r="L4357" s="57"/>
    </row>
    <row r="4358" spans="2:12" ht="18.95" customHeight="1" x14ac:dyDescent="0.25">
      <c r="B4358" s="75"/>
      <c r="C4358" s="75"/>
      <c r="D4358" s="75"/>
      <c r="E4358" s="57"/>
      <c r="F4358" s="57"/>
      <c r="G4358" s="57"/>
      <c r="H4358" s="57"/>
      <c r="I4358" s="57"/>
      <c r="J4358" s="57"/>
      <c r="K4358" s="57"/>
      <c r="L4358" s="57"/>
    </row>
    <row r="4359" spans="2:12" ht="18.95" customHeight="1" x14ac:dyDescent="0.25">
      <c r="B4359" s="75"/>
      <c r="C4359" s="75"/>
      <c r="D4359" s="75"/>
      <c r="E4359" s="57"/>
      <c r="F4359" s="57"/>
      <c r="G4359" s="57"/>
      <c r="H4359" s="57"/>
      <c r="I4359" s="57"/>
      <c r="J4359" s="57"/>
      <c r="K4359" s="57"/>
      <c r="L4359" s="57"/>
    </row>
    <row r="4360" spans="2:12" ht="18.95" customHeight="1" x14ac:dyDescent="0.25">
      <c r="B4360" s="75"/>
      <c r="C4360" s="75"/>
      <c r="D4360" s="75"/>
      <c r="E4360" s="57"/>
      <c r="F4360" s="57"/>
      <c r="G4360" s="57"/>
      <c r="H4360" s="57"/>
      <c r="I4360" s="57"/>
      <c r="J4360" s="57"/>
      <c r="K4360" s="57"/>
      <c r="L4360" s="57"/>
    </row>
    <row r="4361" spans="2:12" ht="18.95" customHeight="1" x14ac:dyDescent="0.25">
      <c r="B4361" s="75"/>
      <c r="C4361" s="75"/>
      <c r="D4361" s="75"/>
      <c r="E4361" s="57"/>
      <c r="F4361" s="57"/>
      <c r="G4361" s="57"/>
      <c r="H4361" s="57"/>
      <c r="I4361" s="57"/>
      <c r="J4361" s="57"/>
      <c r="K4361" s="57"/>
      <c r="L4361" s="57"/>
    </row>
    <row r="4362" spans="2:12" ht="18.95" customHeight="1" x14ac:dyDescent="0.25">
      <c r="B4362" s="75"/>
      <c r="C4362" s="75"/>
      <c r="D4362" s="75"/>
      <c r="E4362" s="57"/>
      <c r="F4362" s="57"/>
      <c r="G4362" s="57"/>
      <c r="H4362" s="57"/>
      <c r="I4362" s="57"/>
      <c r="J4362" s="57"/>
      <c r="K4362" s="57"/>
      <c r="L4362" s="57"/>
    </row>
    <row r="4363" spans="2:12" ht="18.95" customHeight="1" x14ac:dyDescent="0.25">
      <c r="B4363" s="75"/>
      <c r="C4363" s="75"/>
      <c r="D4363" s="75"/>
      <c r="E4363" s="57"/>
      <c r="F4363" s="57"/>
      <c r="G4363" s="57"/>
      <c r="H4363" s="57"/>
      <c r="I4363" s="57"/>
      <c r="J4363" s="57"/>
      <c r="K4363" s="57"/>
      <c r="L4363" s="57"/>
    </row>
    <row r="4364" spans="2:12" ht="18.95" customHeight="1" x14ac:dyDescent="0.25">
      <c r="B4364" s="75"/>
      <c r="C4364" s="75"/>
      <c r="D4364" s="75"/>
      <c r="E4364" s="57"/>
      <c r="F4364" s="57"/>
      <c r="G4364" s="57"/>
      <c r="H4364" s="57"/>
      <c r="I4364" s="57"/>
      <c r="J4364" s="57"/>
      <c r="K4364" s="57"/>
      <c r="L4364" s="57"/>
    </row>
    <row r="4365" spans="2:12" ht="18.95" customHeight="1" x14ac:dyDescent="0.25">
      <c r="B4365" s="75"/>
      <c r="C4365" s="75"/>
      <c r="D4365" s="75"/>
      <c r="E4365" s="57"/>
      <c r="F4365" s="57"/>
      <c r="G4365" s="57"/>
      <c r="H4365" s="57"/>
      <c r="I4365" s="57"/>
      <c r="J4365" s="57"/>
      <c r="K4365" s="57"/>
      <c r="L4365" s="57"/>
    </row>
    <row r="4366" spans="2:12" ht="18.95" customHeight="1" x14ac:dyDescent="0.25">
      <c r="B4366" s="75"/>
      <c r="C4366" s="75"/>
      <c r="D4366" s="75"/>
      <c r="E4366" s="57"/>
      <c r="F4366" s="57"/>
      <c r="G4366" s="57"/>
      <c r="H4366" s="57"/>
      <c r="I4366" s="57"/>
      <c r="J4366" s="57"/>
      <c r="K4366" s="57"/>
      <c r="L4366" s="57"/>
    </row>
    <row r="4367" spans="2:12" ht="18.95" customHeight="1" x14ac:dyDescent="0.25">
      <c r="B4367" s="75"/>
      <c r="C4367" s="75"/>
      <c r="D4367" s="75"/>
      <c r="E4367" s="57"/>
      <c r="F4367" s="57"/>
      <c r="G4367" s="57"/>
      <c r="H4367" s="57"/>
      <c r="I4367" s="57"/>
      <c r="J4367" s="57"/>
      <c r="K4367" s="57"/>
      <c r="L4367" s="57"/>
    </row>
    <row r="4368" spans="2:12" ht="18.95" customHeight="1" x14ac:dyDescent="0.25">
      <c r="B4368" s="75"/>
      <c r="C4368" s="75"/>
      <c r="D4368" s="75"/>
      <c r="E4368" s="57"/>
      <c r="F4368" s="57"/>
      <c r="G4368" s="57"/>
      <c r="H4368" s="57"/>
      <c r="I4368" s="57"/>
      <c r="J4368" s="57"/>
      <c r="K4368" s="57"/>
      <c r="L4368" s="57"/>
    </row>
    <row r="4369" spans="2:12" ht="18.95" customHeight="1" x14ac:dyDescent="0.25">
      <c r="B4369" s="75"/>
      <c r="C4369" s="75"/>
      <c r="D4369" s="75"/>
      <c r="E4369" s="57"/>
      <c r="F4369" s="57"/>
      <c r="G4369" s="57"/>
      <c r="H4369" s="57"/>
      <c r="I4369" s="57"/>
      <c r="J4369" s="57"/>
      <c r="K4369" s="57"/>
      <c r="L4369" s="57"/>
    </row>
    <row r="4370" spans="2:12" ht="18.95" customHeight="1" x14ac:dyDescent="0.25">
      <c r="B4370" s="75"/>
      <c r="C4370" s="75"/>
      <c r="D4370" s="75"/>
      <c r="E4370" s="57"/>
      <c r="F4370" s="57"/>
      <c r="G4370" s="57"/>
      <c r="H4370" s="57"/>
      <c r="I4370" s="57"/>
      <c r="J4370" s="57"/>
      <c r="K4370" s="57"/>
      <c r="L4370" s="57"/>
    </row>
    <row r="4371" spans="2:12" ht="18.95" customHeight="1" x14ac:dyDescent="0.25">
      <c r="B4371" s="75"/>
      <c r="C4371" s="75"/>
      <c r="D4371" s="75"/>
      <c r="E4371" s="57"/>
      <c r="F4371" s="57"/>
      <c r="G4371" s="57"/>
      <c r="H4371" s="57"/>
      <c r="I4371" s="57"/>
      <c r="J4371" s="57"/>
      <c r="K4371" s="57"/>
      <c r="L4371" s="57"/>
    </row>
    <row r="4372" spans="2:12" ht="18.95" customHeight="1" x14ac:dyDescent="0.25">
      <c r="B4372" s="75"/>
      <c r="C4372" s="75"/>
      <c r="D4372" s="75"/>
      <c r="E4372" s="57"/>
      <c r="F4372" s="57"/>
      <c r="G4372" s="57"/>
      <c r="H4372" s="57"/>
      <c r="I4372" s="57"/>
      <c r="J4372" s="57"/>
      <c r="K4372" s="57"/>
      <c r="L4372" s="57"/>
    </row>
    <row r="4373" spans="2:12" ht="18.95" customHeight="1" x14ac:dyDescent="0.25">
      <c r="B4373" s="75"/>
      <c r="C4373" s="75"/>
      <c r="D4373" s="75"/>
      <c r="E4373" s="57"/>
      <c r="F4373" s="57"/>
      <c r="G4373" s="57"/>
      <c r="H4373" s="57"/>
      <c r="I4373" s="57"/>
      <c r="J4373" s="57"/>
      <c r="K4373" s="57"/>
      <c r="L4373" s="57"/>
    </row>
    <row r="4374" spans="2:12" ht="18.95" customHeight="1" x14ac:dyDescent="0.25">
      <c r="B4374" s="75"/>
      <c r="C4374" s="75"/>
      <c r="D4374" s="75"/>
      <c r="E4374" s="57"/>
      <c r="F4374" s="57"/>
      <c r="G4374" s="57"/>
      <c r="H4374" s="57"/>
      <c r="I4374" s="57"/>
      <c r="J4374" s="57"/>
      <c r="K4374" s="57"/>
      <c r="L4374" s="57"/>
    </row>
    <row r="4375" spans="2:12" ht="18.95" customHeight="1" x14ac:dyDescent="0.25">
      <c r="B4375" s="75"/>
      <c r="C4375" s="75"/>
      <c r="D4375" s="75"/>
      <c r="E4375" s="57"/>
      <c r="F4375" s="57"/>
      <c r="G4375" s="57"/>
      <c r="H4375" s="57"/>
      <c r="I4375" s="57"/>
      <c r="J4375" s="57"/>
      <c r="K4375" s="57"/>
      <c r="L4375" s="57"/>
    </row>
    <row r="4376" spans="2:12" ht="18.95" customHeight="1" x14ac:dyDescent="0.25">
      <c r="B4376" s="75"/>
      <c r="C4376" s="75"/>
      <c r="D4376" s="75"/>
      <c r="E4376" s="57"/>
      <c r="F4376" s="57"/>
      <c r="G4376" s="57"/>
      <c r="H4376" s="57"/>
      <c r="I4376" s="57"/>
      <c r="J4376" s="57"/>
      <c r="K4376" s="57"/>
      <c r="L4376" s="57"/>
    </row>
    <row r="4377" spans="2:12" ht="18.95" customHeight="1" x14ac:dyDescent="0.25">
      <c r="B4377" s="75"/>
      <c r="C4377" s="75"/>
      <c r="D4377" s="75"/>
      <c r="E4377" s="57"/>
      <c r="F4377" s="57"/>
      <c r="G4377" s="57"/>
      <c r="H4377" s="57"/>
      <c r="I4377" s="57"/>
      <c r="J4377" s="57"/>
      <c r="K4377" s="57"/>
      <c r="L4377" s="57"/>
    </row>
    <row r="4378" spans="2:12" ht="18.95" customHeight="1" x14ac:dyDescent="0.25">
      <c r="B4378" s="75"/>
      <c r="C4378" s="75"/>
      <c r="D4378" s="75"/>
      <c r="E4378" s="57"/>
      <c r="F4378" s="57"/>
      <c r="G4378" s="57"/>
      <c r="H4378" s="57"/>
      <c r="I4378" s="57"/>
      <c r="J4378" s="57"/>
      <c r="K4378" s="57"/>
      <c r="L4378" s="57"/>
    </row>
    <row r="4379" spans="2:12" ht="18.95" customHeight="1" x14ac:dyDescent="0.25">
      <c r="B4379" s="75"/>
      <c r="C4379" s="75"/>
      <c r="D4379" s="75"/>
      <c r="E4379" s="57"/>
      <c r="F4379" s="57"/>
      <c r="G4379" s="57"/>
      <c r="H4379" s="57"/>
      <c r="I4379" s="57"/>
      <c r="J4379" s="57"/>
      <c r="K4379" s="57"/>
      <c r="L4379" s="57"/>
    </row>
    <row r="4380" spans="2:12" ht="18.95" customHeight="1" x14ac:dyDescent="0.25">
      <c r="B4380" s="75"/>
      <c r="C4380" s="75"/>
      <c r="D4380" s="75"/>
      <c r="E4380" s="57"/>
      <c r="F4380" s="57"/>
      <c r="G4380" s="57"/>
      <c r="H4380" s="57"/>
      <c r="I4380" s="57"/>
      <c r="J4380" s="57"/>
      <c r="K4380" s="57"/>
      <c r="L4380" s="57"/>
    </row>
    <row r="4381" spans="2:12" ht="18.95" customHeight="1" x14ac:dyDescent="0.25">
      <c r="B4381" s="75"/>
      <c r="C4381" s="75"/>
      <c r="D4381" s="75"/>
      <c r="E4381" s="57"/>
      <c r="F4381" s="57"/>
      <c r="G4381" s="57"/>
      <c r="H4381" s="57"/>
      <c r="I4381" s="57"/>
      <c r="J4381" s="57"/>
      <c r="K4381" s="57"/>
      <c r="L4381" s="57"/>
    </row>
    <row r="4382" spans="2:12" ht="18.95" customHeight="1" x14ac:dyDescent="0.25">
      <c r="B4382" s="75"/>
      <c r="C4382" s="75"/>
      <c r="D4382" s="75"/>
      <c r="E4382" s="57"/>
      <c r="F4382" s="57"/>
      <c r="G4382" s="57"/>
      <c r="H4382" s="57"/>
      <c r="I4382" s="57"/>
      <c r="J4382" s="57"/>
      <c r="K4382" s="57"/>
      <c r="L4382" s="57"/>
    </row>
    <row r="4383" spans="2:12" ht="18.95" customHeight="1" x14ac:dyDescent="0.25">
      <c r="B4383" s="75"/>
      <c r="C4383" s="75"/>
      <c r="D4383" s="75"/>
      <c r="E4383" s="57"/>
      <c r="F4383" s="57"/>
      <c r="G4383" s="57"/>
      <c r="H4383" s="57"/>
      <c r="I4383" s="57"/>
      <c r="J4383" s="57"/>
      <c r="K4383" s="57"/>
      <c r="L4383" s="57"/>
    </row>
    <row r="4384" spans="2:12" ht="18.95" customHeight="1" x14ac:dyDescent="0.25">
      <c r="B4384" s="75"/>
      <c r="C4384" s="75"/>
      <c r="D4384" s="75"/>
      <c r="E4384" s="57"/>
      <c r="F4384" s="57"/>
      <c r="G4384" s="57"/>
      <c r="H4384" s="57"/>
      <c r="I4384" s="57"/>
      <c r="J4384" s="57"/>
      <c r="K4384" s="57"/>
      <c r="L4384" s="57"/>
    </row>
    <row r="4385" spans="2:12" ht="18.95" customHeight="1" x14ac:dyDescent="0.25">
      <c r="B4385" s="75"/>
      <c r="C4385" s="75"/>
      <c r="D4385" s="75"/>
      <c r="E4385" s="57"/>
      <c r="F4385" s="57"/>
      <c r="G4385" s="57"/>
      <c r="H4385" s="57"/>
      <c r="I4385" s="57"/>
      <c r="J4385" s="57"/>
      <c r="K4385" s="57"/>
      <c r="L4385" s="57"/>
    </row>
    <row r="4386" spans="2:12" ht="18.95" customHeight="1" x14ac:dyDescent="0.25">
      <c r="B4386" s="75"/>
      <c r="C4386" s="75"/>
      <c r="D4386" s="75"/>
      <c r="E4386" s="57"/>
      <c r="F4386" s="57"/>
      <c r="G4386" s="57"/>
      <c r="H4386" s="57"/>
      <c r="I4386" s="57"/>
      <c r="J4386" s="57"/>
      <c r="K4386" s="57"/>
      <c r="L4386" s="57"/>
    </row>
    <row r="4387" spans="2:12" ht="18.95" customHeight="1" x14ac:dyDescent="0.25">
      <c r="B4387" s="75"/>
      <c r="C4387" s="75"/>
      <c r="D4387" s="75"/>
      <c r="E4387" s="57"/>
      <c r="F4387" s="57"/>
      <c r="G4387" s="57"/>
      <c r="H4387" s="57"/>
      <c r="I4387" s="57"/>
      <c r="J4387" s="57"/>
      <c r="K4387" s="57"/>
      <c r="L4387" s="57"/>
    </row>
    <row r="4388" spans="2:12" ht="18.95" customHeight="1" x14ac:dyDescent="0.25">
      <c r="B4388" s="75"/>
      <c r="C4388" s="75"/>
      <c r="D4388" s="75"/>
      <c r="E4388" s="57"/>
      <c r="F4388" s="57"/>
      <c r="G4388" s="57"/>
      <c r="H4388" s="57"/>
      <c r="I4388" s="57"/>
      <c r="J4388" s="57"/>
      <c r="K4388" s="57"/>
      <c r="L4388" s="57"/>
    </row>
    <row r="4389" spans="2:12" ht="18.95" customHeight="1" x14ac:dyDescent="0.25">
      <c r="B4389" s="75"/>
      <c r="C4389" s="75"/>
      <c r="D4389" s="75"/>
      <c r="E4389" s="57"/>
      <c r="F4389" s="57"/>
      <c r="G4389" s="57"/>
      <c r="H4389" s="57"/>
      <c r="I4389" s="57"/>
      <c r="J4389" s="57"/>
      <c r="K4389" s="57"/>
      <c r="L4389" s="57"/>
    </row>
    <row r="4390" spans="2:12" ht="18.95" customHeight="1" x14ac:dyDescent="0.25">
      <c r="B4390" s="75"/>
      <c r="C4390" s="75"/>
      <c r="D4390" s="75"/>
      <c r="E4390" s="57"/>
      <c r="F4390" s="57"/>
      <c r="G4390" s="57"/>
      <c r="H4390" s="57"/>
      <c r="I4390" s="57"/>
      <c r="J4390" s="57"/>
      <c r="K4390" s="57"/>
      <c r="L4390" s="57"/>
    </row>
    <row r="4391" spans="2:12" ht="18.95" customHeight="1" x14ac:dyDescent="0.25">
      <c r="B4391" s="75"/>
      <c r="C4391" s="75"/>
      <c r="D4391" s="75"/>
      <c r="E4391" s="57"/>
      <c r="F4391" s="57"/>
      <c r="G4391" s="57"/>
      <c r="H4391" s="57"/>
      <c r="I4391" s="57"/>
      <c r="J4391" s="57"/>
      <c r="K4391" s="57"/>
      <c r="L4391" s="57"/>
    </row>
    <row r="4392" spans="2:12" ht="18.95" customHeight="1" x14ac:dyDescent="0.25">
      <c r="B4392" s="75"/>
      <c r="C4392" s="75"/>
      <c r="D4392" s="75"/>
      <c r="E4392" s="57"/>
      <c r="F4392" s="57"/>
      <c r="G4392" s="57"/>
      <c r="H4392" s="57"/>
      <c r="I4392" s="57"/>
      <c r="J4392" s="57"/>
      <c r="K4392" s="57"/>
      <c r="L4392" s="57"/>
    </row>
    <row r="4393" spans="2:12" ht="18.95" customHeight="1" x14ac:dyDescent="0.25">
      <c r="B4393" s="75"/>
      <c r="C4393" s="75"/>
      <c r="D4393" s="75"/>
      <c r="E4393" s="57"/>
      <c r="F4393" s="57"/>
      <c r="G4393" s="57"/>
      <c r="H4393" s="57"/>
      <c r="I4393" s="57"/>
      <c r="J4393" s="57"/>
      <c r="K4393" s="57"/>
      <c r="L4393" s="57"/>
    </row>
    <row r="4394" spans="2:12" ht="18.95" customHeight="1" x14ac:dyDescent="0.25">
      <c r="B4394" s="75"/>
      <c r="C4394" s="75"/>
      <c r="D4394" s="75"/>
      <c r="E4394" s="57"/>
      <c r="F4394" s="57"/>
      <c r="G4394" s="57"/>
      <c r="H4394" s="57"/>
      <c r="I4394" s="57"/>
      <c r="J4394" s="57"/>
      <c r="K4394" s="57"/>
      <c r="L4394" s="57"/>
    </row>
    <row r="4395" spans="2:12" ht="18.95" customHeight="1" x14ac:dyDescent="0.25">
      <c r="B4395" s="75"/>
      <c r="C4395" s="75"/>
      <c r="D4395" s="75"/>
      <c r="E4395" s="57"/>
      <c r="F4395" s="57"/>
      <c r="G4395" s="57"/>
      <c r="H4395" s="57"/>
      <c r="I4395" s="57"/>
      <c r="J4395" s="57"/>
      <c r="K4395" s="57"/>
      <c r="L4395" s="57"/>
    </row>
    <row r="4396" spans="2:12" ht="18.95" customHeight="1" x14ac:dyDescent="0.25">
      <c r="B4396" s="75"/>
      <c r="C4396" s="75"/>
      <c r="D4396" s="75"/>
      <c r="E4396" s="57"/>
      <c r="F4396" s="57"/>
      <c r="G4396" s="57"/>
      <c r="H4396" s="57"/>
      <c r="I4396" s="57"/>
      <c r="J4396" s="57"/>
      <c r="K4396" s="57"/>
      <c r="L4396" s="57"/>
    </row>
    <row r="4397" spans="2:12" ht="18.95" customHeight="1" x14ac:dyDescent="0.25">
      <c r="B4397" s="75"/>
      <c r="C4397" s="75"/>
      <c r="D4397" s="75"/>
      <c r="E4397" s="57"/>
      <c r="F4397" s="57"/>
      <c r="G4397" s="57"/>
      <c r="H4397" s="57"/>
      <c r="I4397" s="57"/>
      <c r="J4397" s="57"/>
      <c r="K4397" s="57"/>
      <c r="L4397" s="57"/>
    </row>
    <row r="4398" spans="2:12" ht="18.95" customHeight="1" x14ac:dyDescent="0.25">
      <c r="B4398" s="75"/>
      <c r="C4398" s="75"/>
      <c r="D4398" s="75"/>
      <c r="E4398" s="57"/>
      <c r="F4398" s="57"/>
      <c r="G4398" s="57"/>
      <c r="H4398" s="57"/>
      <c r="I4398" s="57"/>
      <c r="J4398" s="57"/>
      <c r="K4398" s="57"/>
      <c r="L4398" s="57"/>
    </row>
    <row r="4399" spans="2:12" ht="18.95" customHeight="1" x14ac:dyDescent="0.25">
      <c r="B4399" s="75"/>
      <c r="C4399" s="75"/>
      <c r="D4399" s="75"/>
      <c r="E4399" s="57"/>
      <c r="F4399" s="57"/>
      <c r="G4399" s="57"/>
      <c r="H4399" s="57"/>
      <c r="I4399" s="57"/>
      <c r="J4399" s="57"/>
      <c r="K4399" s="57"/>
      <c r="L4399" s="57"/>
    </row>
    <row r="4400" spans="2:12" ht="18.95" customHeight="1" x14ac:dyDescent="0.25">
      <c r="B4400" s="75"/>
      <c r="C4400" s="75"/>
      <c r="D4400" s="75"/>
      <c r="E4400" s="57"/>
      <c r="F4400" s="57"/>
      <c r="G4400" s="57"/>
      <c r="H4400" s="57"/>
      <c r="I4400" s="57"/>
      <c r="J4400" s="57"/>
      <c r="K4400" s="57"/>
      <c r="L4400" s="57"/>
    </row>
    <row r="4401" spans="2:12" ht="18.95" customHeight="1" x14ac:dyDescent="0.25">
      <c r="B4401" s="75"/>
      <c r="C4401" s="75"/>
      <c r="D4401" s="75"/>
      <c r="E4401" s="57"/>
      <c r="F4401" s="57"/>
      <c r="G4401" s="57"/>
      <c r="H4401" s="57"/>
      <c r="I4401" s="57"/>
      <c r="J4401" s="57"/>
      <c r="K4401" s="57"/>
      <c r="L4401" s="57"/>
    </row>
    <row r="4402" spans="2:12" ht="18.95" customHeight="1" x14ac:dyDescent="0.25">
      <c r="B4402" s="75"/>
      <c r="C4402" s="75"/>
      <c r="D4402" s="75"/>
      <c r="E4402" s="57"/>
      <c r="F4402" s="57"/>
      <c r="G4402" s="57"/>
      <c r="H4402" s="57"/>
      <c r="I4402" s="57"/>
      <c r="J4402" s="57"/>
      <c r="K4402" s="57"/>
      <c r="L4402" s="57"/>
    </row>
    <row r="4403" spans="2:12" ht="18.95" customHeight="1" x14ac:dyDescent="0.25">
      <c r="B4403" s="75"/>
      <c r="C4403" s="75"/>
      <c r="D4403" s="75"/>
      <c r="E4403" s="57"/>
      <c r="F4403" s="57"/>
      <c r="G4403" s="57"/>
      <c r="H4403" s="57"/>
      <c r="I4403" s="57"/>
      <c r="J4403" s="57"/>
      <c r="K4403" s="57"/>
      <c r="L4403" s="57"/>
    </row>
    <row r="4404" spans="2:12" ht="18.95" customHeight="1" x14ac:dyDescent="0.25">
      <c r="B4404" s="75"/>
      <c r="C4404" s="75"/>
      <c r="D4404" s="75"/>
      <c r="E4404" s="57"/>
      <c r="F4404" s="57"/>
      <c r="G4404" s="57"/>
      <c r="H4404" s="57"/>
      <c r="I4404" s="57"/>
      <c r="J4404" s="57"/>
      <c r="K4404" s="57"/>
      <c r="L4404" s="57"/>
    </row>
    <row r="4405" spans="2:12" ht="18.95" customHeight="1" x14ac:dyDescent="0.25">
      <c r="B4405" s="75"/>
      <c r="C4405" s="75"/>
      <c r="D4405" s="75"/>
      <c r="E4405" s="57"/>
      <c r="F4405" s="57"/>
      <c r="G4405" s="57"/>
      <c r="H4405" s="57"/>
      <c r="I4405" s="57"/>
      <c r="J4405" s="57"/>
      <c r="K4405" s="57"/>
      <c r="L4405" s="57"/>
    </row>
    <row r="4406" spans="2:12" ht="18.95" customHeight="1" x14ac:dyDescent="0.25">
      <c r="B4406" s="75"/>
      <c r="C4406" s="75"/>
      <c r="D4406" s="75"/>
      <c r="E4406" s="57"/>
      <c r="F4406" s="57"/>
      <c r="G4406" s="57"/>
      <c r="H4406" s="57"/>
      <c r="I4406" s="57"/>
      <c r="J4406" s="57"/>
      <c r="K4406" s="57"/>
      <c r="L4406" s="57"/>
    </row>
    <row r="4407" spans="2:12" ht="18.95" customHeight="1" x14ac:dyDescent="0.25">
      <c r="B4407" s="75"/>
      <c r="C4407" s="75"/>
      <c r="D4407" s="75"/>
      <c r="E4407" s="57"/>
      <c r="F4407" s="57"/>
      <c r="G4407" s="57"/>
      <c r="H4407" s="57"/>
      <c r="I4407" s="57"/>
      <c r="J4407" s="57"/>
      <c r="K4407" s="57"/>
      <c r="L4407" s="57"/>
    </row>
    <row r="4408" spans="2:12" ht="18.95" customHeight="1" x14ac:dyDescent="0.25">
      <c r="B4408" s="75"/>
      <c r="C4408" s="75"/>
      <c r="D4408" s="75"/>
      <c r="E4408" s="57"/>
      <c r="F4408" s="57"/>
      <c r="G4408" s="57"/>
      <c r="H4408" s="57"/>
      <c r="I4408" s="57"/>
      <c r="J4408" s="57"/>
      <c r="K4408" s="57"/>
      <c r="L4408" s="57"/>
    </row>
    <row r="4409" spans="2:12" ht="18.95" customHeight="1" x14ac:dyDescent="0.25">
      <c r="B4409" s="75"/>
      <c r="C4409" s="75"/>
      <c r="D4409" s="75"/>
      <c r="E4409" s="57"/>
      <c r="F4409" s="57"/>
      <c r="G4409" s="57"/>
      <c r="H4409" s="57"/>
      <c r="I4409" s="57"/>
      <c r="J4409" s="57"/>
      <c r="K4409" s="57"/>
      <c r="L4409" s="57"/>
    </row>
    <row r="4410" spans="2:12" ht="18.95" customHeight="1" x14ac:dyDescent="0.25">
      <c r="B4410" s="75"/>
      <c r="C4410" s="75"/>
      <c r="D4410" s="75"/>
      <c r="E4410" s="57"/>
      <c r="F4410" s="57"/>
      <c r="G4410" s="57"/>
      <c r="H4410" s="57"/>
      <c r="I4410" s="57"/>
      <c r="J4410" s="57"/>
      <c r="K4410" s="57"/>
      <c r="L4410" s="57"/>
    </row>
    <row r="4411" spans="2:12" ht="18.95" customHeight="1" x14ac:dyDescent="0.25">
      <c r="B4411" s="75"/>
      <c r="C4411" s="75"/>
      <c r="D4411" s="75"/>
      <c r="E4411" s="57"/>
      <c r="F4411" s="57"/>
      <c r="G4411" s="57"/>
      <c r="H4411" s="57"/>
      <c r="I4411" s="57"/>
      <c r="J4411" s="57"/>
      <c r="K4411" s="57"/>
      <c r="L4411" s="57"/>
    </row>
    <row r="4412" spans="2:12" ht="18.95" customHeight="1" x14ac:dyDescent="0.25">
      <c r="B4412" s="75"/>
      <c r="C4412" s="75"/>
      <c r="D4412" s="75"/>
      <c r="E4412" s="57"/>
      <c r="F4412" s="57"/>
      <c r="G4412" s="57"/>
      <c r="H4412" s="57"/>
      <c r="I4412" s="57"/>
      <c r="J4412" s="57"/>
      <c r="K4412" s="57"/>
      <c r="L4412" s="57"/>
    </row>
    <row r="4413" spans="2:12" ht="18.95" customHeight="1" x14ac:dyDescent="0.25">
      <c r="B4413" s="75"/>
      <c r="C4413" s="75"/>
      <c r="D4413" s="75"/>
      <c r="E4413" s="57"/>
      <c r="F4413" s="57"/>
      <c r="G4413" s="57"/>
      <c r="H4413" s="57"/>
      <c r="I4413" s="57"/>
      <c r="J4413" s="57"/>
      <c r="K4413" s="57"/>
      <c r="L4413" s="57"/>
    </row>
    <row r="4414" spans="2:12" ht="18.95" customHeight="1" x14ac:dyDescent="0.25">
      <c r="B4414" s="75"/>
      <c r="C4414" s="75"/>
      <c r="D4414" s="75"/>
      <c r="E4414" s="57"/>
      <c r="F4414" s="57"/>
      <c r="G4414" s="57"/>
      <c r="H4414" s="57"/>
      <c r="I4414" s="57"/>
      <c r="J4414" s="57"/>
      <c r="K4414" s="57"/>
      <c r="L4414" s="57"/>
    </row>
    <row r="4415" spans="2:12" ht="18.95" customHeight="1" x14ac:dyDescent="0.25">
      <c r="B4415" s="75"/>
      <c r="C4415" s="75"/>
      <c r="D4415" s="75"/>
      <c r="E4415" s="57"/>
      <c r="F4415" s="57"/>
      <c r="G4415" s="57"/>
      <c r="H4415" s="57"/>
      <c r="I4415" s="57"/>
      <c r="J4415" s="57"/>
      <c r="K4415" s="57"/>
      <c r="L4415" s="57"/>
    </row>
    <row r="4416" spans="2:12" ht="18.95" customHeight="1" x14ac:dyDescent="0.25">
      <c r="B4416" s="75"/>
      <c r="C4416" s="75"/>
      <c r="D4416" s="75"/>
      <c r="E4416" s="57"/>
      <c r="F4416" s="57"/>
      <c r="G4416" s="57"/>
      <c r="H4416" s="57"/>
      <c r="I4416" s="57"/>
      <c r="J4416" s="57"/>
      <c r="K4416" s="57"/>
      <c r="L4416" s="57"/>
    </row>
    <row r="4417" spans="2:12" ht="18.95" customHeight="1" x14ac:dyDescent="0.25">
      <c r="B4417" s="75"/>
      <c r="C4417" s="75"/>
      <c r="D4417" s="75"/>
      <c r="E4417" s="57"/>
      <c r="F4417" s="57"/>
      <c r="G4417" s="57"/>
      <c r="H4417" s="57"/>
      <c r="I4417" s="57"/>
      <c r="J4417" s="57"/>
      <c r="K4417" s="57"/>
      <c r="L4417" s="57"/>
    </row>
    <row r="4418" spans="2:12" ht="18.95" customHeight="1" x14ac:dyDescent="0.25">
      <c r="B4418" s="75"/>
      <c r="C4418" s="75"/>
      <c r="D4418" s="75"/>
      <c r="E4418" s="57"/>
      <c r="F4418" s="57"/>
      <c r="G4418" s="57"/>
      <c r="H4418" s="57"/>
      <c r="I4418" s="57"/>
      <c r="J4418" s="57"/>
      <c r="K4418" s="57"/>
      <c r="L4418" s="57"/>
    </row>
    <row r="4419" spans="2:12" ht="18.95" customHeight="1" x14ac:dyDescent="0.25">
      <c r="B4419" s="75"/>
      <c r="C4419" s="75"/>
      <c r="D4419" s="75"/>
      <c r="E4419" s="57"/>
      <c r="F4419" s="57"/>
      <c r="G4419" s="57"/>
      <c r="H4419" s="57"/>
      <c r="I4419" s="57"/>
      <c r="J4419" s="57"/>
      <c r="K4419" s="57"/>
      <c r="L4419" s="57"/>
    </row>
    <row r="4420" spans="2:12" ht="18.95" customHeight="1" x14ac:dyDescent="0.25">
      <c r="B4420" s="75"/>
      <c r="C4420" s="75"/>
      <c r="D4420" s="75"/>
      <c r="E4420" s="57"/>
      <c r="F4420" s="57"/>
      <c r="G4420" s="57"/>
      <c r="H4420" s="57"/>
      <c r="I4420" s="57"/>
      <c r="J4420" s="57"/>
      <c r="K4420" s="57"/>
      <c r="L4420" s="57"/>
    </row>
    <row r="4421" spans="2:12" ht="18.95" customHeight="1" x14ac:dyDescent="0.25">
      <c r="B4421" s="75"/>
      <c r="C4421" s="75"/>
      <c r="D4421" s="75"/>
      <c r="E4421" s="57"/>
      <c r="F4421" s="57"/>
      <c r="G4421" s="57"/>
      <c r="H4421" s="57"/>
      <c r="I4421" s="57"/>
      <c r="J4421" s="57"/>
      <c r="K4421" s="57"/>
      <c r="L4421" s="57"/>
    </row>
    <row r="4422" spans="2:12" ht="18.95" customHeight="1" x14ac:dyDescent="0.25">
      <c r="B4422" s="75"/>
      <c r="C4422" s="75"/>
      <c r="D4422" s="75"/>
      <c r="E4422" s="57"/>
      <c r="F4422" s="57"/>
      <c r="G4422" s="57"/>
      <c r="H4422" s="57"/>
      <c r="I4422" s="57"/>
      <c r="J4422" s="57"/>
      <c r="K4422" s="57"/>
      <c r="L4422" s="57"/>
    </row>
    <row r="4423" spans="2:12" ht="18.95" customHeight="1" x14ac:dyDescent="0.25">
      <c r="B4423" s="75"/>
      <c r="C4423" s="75"/>
      <c r="D4423" s="75"/>
      <c r="E4423" s="57"/>
      <c r="F4423" s="57"/>
      <c r="G4423" s="57"/>
      <c r="H4423" s="57"/>
      <c r="I4423" s="57"/>
      <c r="J4423" s="57"/>
      <c r="K4423" s="57"/>
      <c r="L4423" s="57"/>
    </row>
    <row r="4424" spans="2:12" ht="18.95" customHeight="1" x14ac:dyDescent="0.25">
      <c r="B4424" s="75"/>
      <c r="C4424" s="75"/>
      <c r="D4424" s="75"/>
      <c r="E4424" s="57"/>
      <c r="F4424" s="57"/>
      <c r="G4424" s="57"/>
      <c r="H4424" s="57"/>
      <c r="I4424" s="57"/>
      <c r="J4424" s="57"/>
      <c r="K4424" s="57"/>
      <c r="L4424" s="57"/>
    </row>
    <row r="4425" spans="2:12" ht="18.95" customHeight="1" x14ac:dyDescent="0.25">
      <c r="B4425" s="75"/>
      <c r="C4425" s="75"/>
      <c r="D4425" s="75"/>
      <c r="E4425" s="57"/>
      <c r="F4425" s="57"/>
      <c r="G4425" s="57"/>
      <c r="H4425" s="57"/>
      <c r="I4425" s="57"/>
      <c r="J4425" s="57"/>
      <c r="K4425" s="57"/>
      <c r="L4425" s="57"/>
    </row>
    <row r="4426" spans="2:12" ht="18.95" customHeight="1" x14ac:dyDescent="0.25">
      <c r="B4426" s="75"/>
      <c r="C4426" s="75"/>
      <c r="D4426" s="75"/>
      <c r="E4426" s="57"/>
      <c r="F4426" s="57"/>
      <c r="G4426" s="57"/>
      <c r="H4426" s="57"/>
      <c r="I4426" s="57"/>
      <c r="J4426" s="57"/>
      <c r="K4426" s="57"/>
      <c r="L4426" s="57"/>
    </row>
    <row r="4427" spans="2:12" ht="18.95" customHeight="1" x14ac:dyDescent="0.25">
      <c r="B4427" s="75"/>
      <c r="C4427" s="75"/>
      <c r="D4427" s="75"/>
      <c r="E4427" s="57"/>
      <c r="F4427" s="57"/>
      <c r="G4427" s="57"/>
      <c r="H4427" s="57"/>
      <c r="I4427" s="57"/>
      <c r="J4427" s="57"/>
      <c r="K4427" s="57"/>
      <c r="L4427" s="57"/>
    </row>
    <row r="4428" spans="2:12" ht="18.95" customHeight="1" x14ac:dyDescent="0.25">
      <c r="B4428" s="75"/>
      <c r="C4428" s="75"/>
      <c r="D4428" s="75"/>
      <c r="E4428" s="57"/>
      <c r="F4428" s="57"/>
      <c r="G4428" s="57"/>
      <c r="H4428" s="57"/>
      <c r="I4428" s="57"/>
      <c r="J4428" s="57"/>
      <c r="K4428" s="57"/>
      <c r="L4428" s="57"/>
    </row>
    <row r="4429" spans="2:12" ht="18.95" customHeight="1" x14ac:dyDescent="0.25">
      <c r="B4429" s="75"/>
      <c r="C4429" s="75"/>
      <c r="D4429" s="75"/>
      <c r="E4429" s="57"/>
      <c r="F4429" s="57"/>
      <c r="G4429" s="57"/>
      <c r="H4429" s="57"/>
      <c r="I4429" s="57"/>
      <c r="J4429" s="57"/>
      <c r="K4429" s="57"/>
      <c r="L4429" s="57"/>
    </row>
    <row r="4430" spans="2:12" ht="18.95" customHeight="1" x14ac:dyDescent="0.25">
      <c r="B4430" s="75"/>
      <c r="C4430" s="75"/>
      <c r="D4430" s="75"/>
      <c r="E4430" s="57"/>
      <c r="F4430" s="57"/>
      <c r="G4430" s="57"/>
      <c r="H4430" s="57"/>
      <c r="I4430" s="57"/>
      <c r="J4430" s="57"/>
      <c r="K4430" s="57"/>
      <c r="L4430" s="57"/>
    </row>
    <row r="4431" spans="2:12" ht="18.95" customHeight="1" x14ac:dyDescent="0.25">
      <c r="B4431" s="75"/>
      <c r="C4431" s="75"/>
      <c r="D4431" s="75"/>
      <c r="E4431" s="57"/>
      <c r="F4431" s="57"/>
      <c r="G4431" s="57"/>
      <c r="H4431" s="57"/>
      <c r="I4431" s="57"/>
      <c r="J4431" s="57"/>
      <c r="K4431" s="57"/>
      <c r="L4431" s="57"/>
    </row>
    <row r="4432" spans="2:12" ht="18.95" customHeight="1" x14ac:dyDescent="0.25">
      <c r="B4432" s="75"/>
      <c r="C4432" s="75"/>
      <c r="D4432" s="75"/>
      <c r="E4432" s="57"/>
      <c r="F4432" s="57"/>
      <c r="G4432" s="57"/>
      <c r="H4432" s="57"/>
      <c r="I4432" s="57"/>
      <c r="J4432" s="57"/>
      <c r="K4432" s="57"/>
      <c r="L4432" s="57"/>
    </row>
    <row r="4433" spans="2:12" ht="18.95" customHeight="1" x14ac:dyDescent="0.25">
      <c r="B4433" s="75"/>
      <c r="C4433" s="75"/>
      <c r="D4433" s="75"/>
      <c r="E4433" s="57"/>
      <c r="F4433" s="57"/>
      <c r="G4433" s="57"/>
      <c r="H4433" s="57"/>
      <c r="I4433" s="57"/>
      <c r="J4433" s="57"/>
      <c r="K4433" s="57"/>
      <c r="L4433" s="57"/>
    </row>
    <row r="4434" spans="2:12" ht="18.95" customHeight="1" x14ac:dyDescent="0.25">
      <c r="B4434" s="75"/>
      <c r="C4434" s="75"/>
      <c r="D4434" s="75"/>
      <c r="E4434" s="57"/>
      <c r="F4434" s="57"/>
      <c r="G4434" s="57"/>
      <c r="H4434" s="57"/>
      <c r="I4434" s="57"/>
      <c r="J4434" s="57"/>
      <c r="K4434" s="57"/>
      <c r="L4434" s="57"/>
    </row>
    <row r="4435" spans="2:12" ht="18.95" customHeight="1" x14ac:dyDescent="0.25">
      <c r="B4435" s="75"/>
      <c r="C4435" s="75"/>
      <c r="D4435" s="75"/>
      <c r="E4435" s="57"/>
      <c r="F4435" s="57"/>
      <c r="G4435" s="57"/>
      <c r="H4435" s="57"/>
      <c r="I4435" s="57"/>
      <c r="J4435" s="57"/>
      <c r="K4435" s="57"/>
      <c r="L4435" s="57"/>
    </row>
    <row r="4436" spans="2:12" ht="18.95" customHeight="1" x14ac:dyDescent="0.25">
      <c r="B4436" s="75"/>
      <c r="C4436" s="75"/>
      <c r="D4436" s="75"/>
      <c r="E4436" s="57"/>
      <c r="F4436" s="57"/>
      <c r="G4436" s="57"/>
      <c r="H4436" s="57"/>
      <c r="I4436" s="57"/>
      <c r="J4436" s="57"/>
      <c r="K4436" s="57"/>
      <c r="L4436" s="57"/>
    </row>
    <row r="4437" spans="2:12" ht="18.95" customHeight="1" x14ac:dyDescent="0.25">
      <c r="B4437" s="75"/>
      <c r="C4437" s="75"/>
      <c r="D4437" s="75"/>
      <c r="E4437" s="57"/>
      <c r="F4437" s="57"/>
      <c r="G4437" s="57"/>
      <c r="H4437" s="57"/>
      <c r="I4437" s="57"/>
      <c r="J4437" s="57"/>
      <c r="K4437" s="57"/>
      <c r="L4437" s="57"/>
    </row>
    <row r="4438" spans="2:12" ht="18.95" customHeight="1" x14ac:dyDescent="0.25">
      <c r="B4438" s="75"/>
      <c r="C4438" s="75"/>
      <c r="D4438" s="75"/>
      <c r="E4438" s="57"/>
      <c r="F4438" s="57"/>
      <c r="G4438" s="57"/>
      <c r="H4438" s="57"/>
      <c r="I4438" s="57"/>
      <c r="J4438" s="57"/>
      <c r="K4438" s="57"/>
      <c r="L4438" s="57"/>
    </row>
    <row r="4439" spans="2:12" ht="18.95" customHeight="1" x14ac:dyDescent="0.25">
      <c r="B4439" s="75"/>
      <c r="C4439" s="75"/>
      <c r="D4439" s="75"/>
      <c r="E4439" s="57"/>
      <c r="F4439" s="57"/>
      <c r="G4439" s="57"/>
      <c r="H4439" s="57"/>
      <c r="I4439" s="57"/>
      <c r="J4439" s="57"/>
      <c r="K4439" s="57"/>
      <c r="L4439" s="57"/>
    </row>
    <row r="4440" spans="2:12" ht="18.95" customHeight="1" x14ac:dyDescent="0.25">
      <c r="B4440" s="75"/>
      <c r="C4440" s="75"/>
      <c r="D4440" s="75"/>
      <c r="E4440" s="57"/>
      <c r="F4440" s="57"/>
      <c r="G4440" s="57"/>
      <c r="H4440" s="57"/>
      <c r="I4440" s="57"/>
      <c r="J4440" s="57"/>
      <c r="K4440" s="57"/>
      <c r="L4440" s="57"/>
    </row>
    <row r="4441" spans="2:12" ht="18.95" customHeight="1" x14ac:dyDescent="0.25">
      <c r="B4441" s="75"/>
      <c r="C4441" s="75"/>
      <c r="D4441" s="75"/>
      <c r="E4441" s="57"/>
      <c r="F4441" s="57"/>
      <c r="G4441" s="57"/>
      <c r="H4441" s="57"/>
      <c r="I4441" s="57"/>
      <c r="J4441" s="57"/>
      <c r="K4441" s="57"/>
      <c r="L4441" s="57"/>
    </row>
    <row r="4442" spans="2:12" ht="18.95" customHeight="1" x14ac:dyDescent="0.25">
      <c r="B4442" s="75"/>
      <c r="C4442" s="75"/>
      <c r="D4442" s="75"/>
      <c r="E4442" s="57"/>
      <c r="F4442" s="57"/>
      <c r="G4442" s="57"/>
      <c r="H4442" s="57"/>
      <c r="I4442" s="57"/>
      <c r="J4442" s="57"/>
      <c r="K4442" s="57"/>
      <c r="L4442" s="57"/>
    </row>
    <row r="4443" spans="2:12" ht="18.95" customHeight="1" x14ac:dyDescent="0.25">
      <c r="B4443" s="75"/>
      <c r="C4443" s="75"/>
      <c r="D4443" s="75"/>
      <c r="E4443" s="57"/>
      <c r="F4443" s="57"/>
      <c r="G4443" s="57"/>
      <c r="H4443" s="57"/>
      <c r="I4443" s="57"/>
      <c r="J4443" s="57"/>
      <c r="K4443" s="57"/>
      <c r="L4443" s="57"/>
    </row>
    <row r="4444" spans="2:12" ht="18.95" customHeight="1" x14ac:dyDescent="0.25">
      <c r="B4444" s="75"/>
      <c r="C4444" s="75"/>
      <c r="D4444" s="75"/>
      <c r="E4444" s="57"/>
      <c r="F4444" s="57"/>
      <c r="G4444" s="57"/>
      <c r="H4444" s="57"/>
      <c r="I4444" s="57"/>
      <c r="J4444" s="57"/>
      <c r="K4444" s="57"/>
      <c r="L4444" s="57"/>
    </row>
    <row r="4445" spans="2:12" ht="18.95" customHeight="1" x14ac:dyDescent="0.25">
      <c r="B4445" s="75"/>
      <c r="C4445" s="75"/>
      <c r="D4445" s="75"/>
      <c r="E4445" s="57"/>
      <c r="F4445" s="57"/>
      <c r="G4445" s="57"/>
      <c r="H4445" s="57"/>
      <c r="I4445" s="57"/>
      <c r="J4445" s="57"/>
      <c r="K4445" s="57"/>
      <c r="L4445" s="57"/>
    </row>
    <row r="4446" spans="2:12" ht="18.95" customHeight="1" x14ac:dyDescent="0.25">
      <c r="B4446" s="75"/>
      <c r="C4446" s="75"/>
      <c r="D4446" s="75"/>
      <c r="E4446" s="57"/>
      <c r="F4446" s="57"/>
      <c r="G4446" s="57"/>
      <c r="H4446" s="57"/>
      <c r="I4446" s="57"/>
      <c r="J4446" s="57"/>
      <c r="K4446" s="57"/>
      <c r="L4446" s="57"/>
    </row>
    <row r="4447" spans="2:12" ht="18.95" customHeight="1" x14ac:dyDescent="0.25">
      <c r="B4447" s="75"/>
      <c r="C4447" s="75"/>
      <c r="D4447" s="75"/>
      <c r="E4447" s="57"/>
      <c r="F4447" s="57"/>
      <c r="G4447" s="57"/>
      <c r="H4447" s="57"/>
      <c r="I4447" s="57"/>
      <c r="J4447" s="57"/>
      <c r="K4447" s="57"/>
      <c r="L4447" s="57"/>
    </row>
    <row r="4448" spans="2:12" ht="18.95" customHeight="1" x14ac:dyDescent="0.25">
      <c r="B4448" s="75"/>
      <c r="C4448" s="75"/>
      <c r="D4448" s="75"/>
      <c r="E4448" s="57"/>
      <c r="F4448" s="57"/>
      <c r="G4448" s="57"/>
      <c r="H4448" s="57"/>
      <c r="I4448" s="57"/>
      <c r="J4448" s="57"/>
      <c r="K4448" s="57"/>
      <c r="L4448" s="57"/>
    </row>
    <row r="4449" spans="2:12" ht="18.95" customHeight="1" x14ac:dyDescent="0.25">
      <c r="B4449" s="75"/>
      <c r="C4449" s="75"/>
      <c r="D4449" s="75"/>
      <c r="E4449" s="57"/>
      <c r="F4449" s="57"/>
      <c r="G4449" s="57"/>
      <c r="H4449" s="57"/>
      <c r="I4449" s="57"/>
      <c r="J4449" s="57"/>
      <c r="K4449" s="57"/>
      <c r="L4449" s="57"/>
    </row>
    <row r="4450" spans="2:12" ht="18.95" customHeight="1" x14ac:dyDescent="0.25">
      <c r="B4450" s="75"/>
      <c r="C4450" s="75"/>
      <c r="D4450" s="75"/>
      <c r="E4450" s="57"/>
      <c r="F4450" s="57"/>
      <c r="G4450" s="57"/>
      <c r="H4450" s="57"/>
      <c r="I4450" s="57"/>
      <c r="J4450" s="57"/>
      <c r="K4450" s="57"/>
      <c r="L4450" s="57"/>
    </row>
    <row r="4451" spans="2:12" ht="18.95" customHeight="1" x14ac:dyDescent="0.25">
      <c r="B4451" s="75"/>
      <c r="C4451" s="75"/>
      <c r="D4451" s="75"/>
      <c r="E4451" s="57"/>
      <c r="F4451" s="57"/>
      <c r="G4451" s="57"/>
      <c r="H4451" s="57"/>
      <c r="I4451" s="57"/>
      <c r="J4451" s="57"/>
      <c r="K4451" s="57"/>
      <c r="L4451" s="57"/>
    </row>
    <row r="4452" spans="2:12" ht="18.95" customHeight="1" x14ac:dyDescent="0.25">
      <c r="B4452" s="75"/>
      <c r="C4452" s="75"/>
      <c r="D4452" s="75"/>
      <c r="E4452" s="57"/>
      <c r="F4452" s="57"/>
      <c r="G4452" s="57"/>
      <c r="H4452" s="57"/>
      <c r="I4452" s="57"/>
      <c r="J4452" s="57"/>
      <c r="K4452" s="57"/>
      <c r="L4452" s="57"/>
    </row>
    <row r="4453" spans="2:12" ht="18.95" customHeight="1" x14ac:dyDescent="0.25">
      <c r="B4453" s="75"/>
      <c r="C4453" s="75"/>
      <c r="D4453" s="75"/>
      <c r="E4453" s="57"/>
      <c r="F4453" s="57"/>
      <c r="G4453" s="57"/>
      <c r="H4453" s="57"/>
      <c r="I4453" s="57"/>
      <c r="J4453" s="57"/>
      <c r="K4453" s="57"/>
      <c r="L4453" s="57"/>
    </row>
    <row r="4454" spans="2:12" ht="18.95" customHeight="1" x14ac:dyDescent="0.25">
      <c r="B4454" s="75"/>
      <c r="C4454" s="75"/>
      <c r="D4454" s="75"/>
      <c r="E4454" s="57"/>
      <c r="F4454" s="57"/>
      <c r="G4454" s="57"/>
      <c r="H4454" s="57"/>
      <c r="I4454" s="57"/>
      <c r="J4454" s="57"/>
      <c r="K4454" s="57"/>
      <c r="L4454" s="57"/>
    </row>
    <row r="4455" spans="2:12" ht="18.95" customHeight="1" x14ac:dyDescent="0.25">
      <c r="B4455" s="75"/>
      <c r="C4455" s="75"/>
      <c r="D4455" s="75"/>
      <c r="E4455" s="57"/>
      <c r="F4455" s="57"/>
      <c r="G4455" s="57"/>
      <c r="H4455" s="57"/>
      <c r="I4455" s="57"/>
      <c r="J4455" s="57"/>
      <c r="K4455" s="57"/>
      <c r="L4455" s="57"/>
    </row>
    <row r="4456" spans="2:12" ht="18.95" customHeight="1" x14ac:dyDescent="0.25">
      <c r="B4456" s="75"/>
      <c r="C4456" s="75"/>
      <c r="D4456" s="75"/>
      <c r="E4456" s="57"/>
      <c r="F4456" s="57"/>
      <c r="G4456" s="57"/>
      <c r="H4456" s="57"/>
      <c r="I4456" s="57"/>
      <c r="J4456" s="57"/>
      <c r="K4456" s="57"/>
      <c r="L4456" s="57"/>
    </row>
    <row r="4457" spans="2:12" ht="18.95" customHeight="1" x14ac:dyDescent="0.25">
      <c r="B4457" s="75"/>
      <c r="C4457" s="75"/>
      <c r="D4457" s="75"/>
      <c r="E4457" s="57"/>
      <c r="F4457" s="57"/>
      <c r="G4457" s="57"/>
      <c r="H4457" s="57"/>
      <c r="I4457" s="57"/>
      <c r="J4457" s="57"/>
      <c r="K4457" s="57"/>
      <c r="L4457" s="57"/>
    </row>
    <row r="4458" spans="2:12" ht="18.95" customHeight="1" x14ac:dyDescent="0.25">
      <c r="B4458" s="75"/>
      <c r="C4458" s="75"/>
      <c r="D4458" s="75"/>
      <c r="E4458" s="57"/>
      <c r="F4458" s="57"/>
      <c r="G4458" s="57"/>
      <c r="H4458" s="57"/>
      <c r="I4458" s="57"/>
      <c r="J4458" s="57"/>
      <c r="K4458" s="57"/>
      <c r="L4458" s="57"/>
    </row>
    <row r="4459" spans="2:12" ht="18.95" customHeight="1" x14ac:dyDescent="0.25">
      <c r="B4459" s="75"/>
      <c r="C4459" s="75"/>
      <c r="D4459" s="75"/>
      <c r="E4459" s="57"/>
      <c r="F4459" s="57"/>
      <c r="G4459" s="57"/>
      <c r="H4459" s="57"/>
      <c r="I4459" s="57"/>
      <c r="J4459" s="57"/>
      <c r="K4459" s="57"/>
      <c r="L4459" s="57"/>
    </row>
    <row r="4460" spans="2:12" ht="18.95" customHeight="1" x14ac:dyDescent="0.25">
      <c r="B4460" s="75"/>
      <c r="C4460" s="75"/>
      <c r="D4460" s="75"/>
      <c r="E4460" s="57"/>
      <c r="F4460" s="57"/>
      <c r="G4460" s="57"/>
      <c r="H4460" s="57"/>
      <c r="I4460" s="57"/>
      <c r="J4460" s="57"/>
      <c r="K4460" s="57"/>
      <c r="L4460" s="57"/>
    </row>
    <row r="4461" spans="2:12" ht="18.95" customHeight="1" x14ac:dyDescent="0.25">
      <c r="B4461" s="75"/>
      <c r="C4461" s="75"/>
      <c r="D4461" s="75"/>
      <c r="E4461" s="57"/>
      <c r="F4461" s="57"/>
      <c r="G4461" s="57"/>
      <c r="H4461" s="57"/>
      <c r="I4461" s="57"/>
      <c r="J4461" s="57"/>
      <c r="K4461" s="57"/>
      <c r="L4461" s="57"/>
    </row>
    <row r="4462" spans="2:12" ht="18.95" customHeight="1" x14ac:dyDescent="0.25">
      <c r="B4462" s="75"/>
      <c r="C4462" s="75"/>
      <c r="D4462" s="75"/>
      <c r="E4462" s="57"/>
      <c r="F4462" s="57"/>
      <c r="G4462" s="57"/>
      <c r="H4462" s="57"/>
      <c r="I4462" s="57"/>
      <c r="J4462" s="57"/>
      <c r="K4462" s="57"/>
      <c r="L4462" s="57"/>
    </row>
    <row r="4463" spans="2:12" ht="18.95" customHeight="1" x14ac:dyDescent="0.25">
      <c r="B4463" s="75"/>
      <c r="C4463" s="75"/>
      <c r="D4463" s="75"/>
      <c r="E4463" s="57"/>
      <c r="F4463" s="57"/>
      <c r="G4463" s="57"/>
      <c r="H4463" s="57"/>
      <c r="I4463" s="57"/>
      <c r="J4463" s="57"/>
      <c r="K4463" s="57"/>
      <c r="L4463" s="57"/>
    </row>
    <row r="4464" spans="2:12" ht="18.95" customHeight="1" x14ac:dyDescent="0.25">
      <c r="B4464" s="75"/>
      <c r="C4464" s="75"/>
      <c r="D4464" s="75"/>
      <c r="E4464" s="57"/>
      <c r="F4464" s="57"/>
      <c r="G4464" s="57"/>
      <c r="H4464" s="57"/>
      <c r="I4464" s="57"/>
      <c r="J4464" s="57"/>
      <c r="K4464" s="57"/>
      <c r="L4464" s="57"/>
    </row>
    <row r="4465" spans="2:12" ht="18.95" customHeight="1" x14ac:dyDescent="0.25">
      <c r="B4465" s="75"/>
      <c r="C4465" s="75"/>
      <c r="D4465" s="75"/>
      <c r="E4465" s="57"/>
      <c r="F4465" s="57"/>
      <c r="G4465" s="57"/>
      <c r="H4465" s="57"/>
      <c r="I4465" s="57"/>
      <c r="J4465" s="57"/>
      <c r="K4465" s="57"/>
      <c r="L4465" s="57"/>
    </row>
    <row r="4466" spans="2:12" ht="18.95" customHeight="1" x14ac:dyDescent="0.25">
      <c r="B4466" s="75"/>
      <c r="C4466" s="75"/>
      <c r="D4466" s="75"/>
      <c r="E4466" s="57"/>
      <c r="F4466" s="57"/>
      <c r="G4466" s="57"/>
      <c r="H4466" s="57"/>
      <c r="I4466" s="57"/>
      <c r="J4466" s="57"/>
      <c r="K4466" s="57"/>
      <c r="L4466" s="57"/>
    </row>
    <row r="4467" spans="2:12" ht="18.95" customHeight="1" x14ac:dyDescent="0.25">
      <c r="B4467" s="75"/>
      <c r="C4467" s="75"/>
      <c r="D4467" s="75"/>
      <c r="E4467" s="57"/>
      <c r="F4467" s="57"/>
      <c r="G4467" s="57"/>
      <c r="H4467" s="57"/>
      <c r="I4467" s="57"/>
      <c r="J4467" s="57"/>
      <c r="K4467" s="57"/>
      <c r="L4467" s="57"/>
    </row>
    <row r="4468" spans="2:12" ht="18.95" customHeight="1" x14ac:dyDescent="0.25">
      <c r="B4468" s="75"/>
      <c r="C4468" s="75"/>
      <c r="D4468" s="75"/>
      <c r="E4468" s="57"/>
      <c r="F4468" s="57"/>
      <c r="G4468" s="57"/>
      <c r="H4468" s="57"/>
      <c r="I4468" s="57"/>
      <c r="J4468" s="57"/>
      <c r="K4468" s="57"/>
      <c r="L4468" s="57"/>
    </row>
    <row r="4469" spans="2:12" ht="18.95" customHeight="1" x14ac:dyDescent="0.25">
      <c r="B4469" s="75"/>
      <c r="C4469" s="75"/>
      <c r="D4469" s="75"/>
      <c r="E4469" s="57"/>
      <c r="F4469" s="57"/>
      <c r="G4469" s="57"/>
      <c r="H4469" s="57"/>
      <c r="I4469" s="57"/>
      <c r="J4469" s="57"/>
      <c r="K4469" s="57"/>
      <c r="L4469" s="57"/>
    </row>
    <row r="4470" spans="2:12" ht="18.95" customHeight="1" x14ac:dyDescent="0.25">
      <c r="B4470" s="75"/>
      <c r="C4470" s="75"/>
      <c r="D4470" s="75"/>
      <c r="E4470" s="57"/>
      <c r="F4470" s="57"/>
      <c r="G4470" s="57"/>
      <c r="H4470" s="57"/>
      <c r="I4470" s="57"/>
      <c r="J4470" s="57"/>
      <c r="K4470" s="57"/>
      <c r="L4470" s="57"/>
    </row>
    <row r="4471" spans="2:12" ht="18.95" customHeight="1" x14ac:dyDescent="0.25">
      <c r="B4471" s="75"/>
      <c r="C4471" s="75"/>
      <c r="D4471" s="75"/>
      <c r="E4471" s="57"/>
      <c r="F4471" s="57"/>
      <c r="G4471" s="57"/>
      <c r="H4471" s="57"/>
      <c r="I4471" s="57"/>
      <c r="J4471" s="57"/>
      <c r="K4471" s="57"/>
      <c r="L4471" s="57"/>
    </row>
    <row r="4472" spans="2:12" ht="18.95" customHeight="1" x14ac:dyDescent="0.25">
      <c r="B4472" s="75"/>
      <c r="C4472" s="75"/>
      <c r="D4472" s="75"/>
      <c r="E4472" s="57"/>
      <c r="F4472" s="57"/>
      <c r="G4472" s="57"/>
      <c r="H4472" s="57"/>
      <c r="I4472" s="57"/>
      <c r="J4472" s="57"/>
      <c r="K4472" s="57"/>
      <c r="L4472" s="57"/>
    </row>
    <row r="4473" spans="2:12" ht="18.95" customHeight="1" x14ac:dyDescent="0.25">
      <c r="B4473" s="75"/>
      <c r="C4473" s="75"/>
      <c r="D4473" s="75"/>
      <c r="E4473" s="57"/>
      <c r="F4473" s="57"/>
      <c r="G4473" s="57"/>
      <c r="H4473" s="57"/>
      <c r="I4473" s="57"/>
      <c r="J4473" s="57"/>
      <c r="K4473" s="57"/>
      <c r="L4473" s="57"/>
    </row>
    <row r="4474" spans="2:12" ht="18.95" customHeight="1" x14ac:dyDescent="0.25">
      <c r="B4474" s="75"/>
      <c r="C4474" s="75"/>
      <c r="D4474" s="75"/>
      <c r="E4474" s="57"/>
      <c r="F4474" s="57"/>
      <c r="G4474" s="57"/>
      <c r="H4474" s="57"/>
      <c r="I4474" s="57"/>
      <c r="J4474" s="57"/>
      <c r="K4474" s="57"/>
      <c r="L4474" s="57"/>
    </row>
    <row r="4475" spans="2:12" ht="18.95" customHeight="1" x14ac:dyDescent="0.25">
      <c r="B4475" s="75"/>
      <c r="C4475" s="75"/>
      <c r="D4475" s="75"/>
      <c r="E4475" s="57"/>
      <c r="F4475" s="57"/>
      <c r="G4475" s="57"/>
      <c r="H4475" s="57"/>
      <c r="I4475" s="57"/>
      <c r="J4475" s="57"/>
      <c r="K4475" s="57"/>
      <c r="L4475" s="57"/>
    </row>
    <row r="4476" spans="2:12" ht="18.95" customHeight="1" x14ac:dyDescent="0.25">
      <c r="B4476" s="75"/>
      <c r="C4476" s="75"/>
      <c r="D4476" s="75"/>
      <c r="E4476" s="57"/>
      <c r="F4476" s="57"/>
      <c r="G4476" s="57"/>
      <c r="H4476" s="57"/>
      <c r="I4476" s="57"/>
      <c r="J4476" s="57"/>
      <c r="K4476" s="57"/>
      <c r="L4476" s="57"/>
    </row>
    <row r="4477" spans="2:12" ht="18.95" customHeight="1" x14ac:dyDescent="0.25">
      <c r="B4477" s="75"/>
      <c r="C4477" s="75"/>
      <c r="D4477" s="75"/>
      <c r="E4477" s="57"/>
      <c r="F4477" s="57"/>
      <c r="G4477" s="57"/>
      <c r="H4477" s="57"/>
      <c r="I4477" s="57"/>
      <c r="J4477" s="57"/>
      <c r="K4477" s="57"/>
      <c r="L4477" s="57"/>
    </row>
    <row r="4478" spans="2:12" ht="18.95" customHeight="1" x14ac:dyDescent="0.25">
      <c r="B4478" s="75"/>
      <c r="C4478" s="75"/>
      <c r="D4478" s="75"/>
      <c r="E4478" s="57"/>
      <c r="F4478" s="57"/>
      <c r="G4478" s="57"/>
      <c r="H4478" s="57"/>
      <c r="I4478" s="57"/>
      <c r="J4478" s="57"/>
      <c r="K4478" s="57"/>
      <c r="L4478" s="57"/>
    </row>
    <row r="4479" spans="2:12" ht="18.95" customHeight="1" x14ac:dyDescent="0.25">
      <c r="B4479" s="75"/>
      <c r="C4479" s="75"/>
      <c r="D4479" s="75"/>
      <c r="E4479" s="57"/>
      <c r="F4479" s="57"/>
      <c r="G4479" s="57"/>
      <c r="H4479" s="57"/>
      <c r="I4479" s="57"/>
      <c r="J4479" s="57"/>
      <c r="K4479" s="57"/>
      <c r="L4479" s="57"/>
    </row>
    <row r="4480" spans="2:12" ht="18.95" customHeight="1" x14ac:dyDescent="0.25">
      <c r="B4480" s="75"/>
      <c r="C4480" s="75"/>
      <c r="D4480" s="75"/>
      <c r="E4480" s="57"/>
      <c r="F4480" s="57"/>
      <c r="G4480" s="57"/>
      <c r="H4480" s="57"/>
      <c r="I4480" s="57"/>
      <c r="J4480" s="57"/>
      <c r="K4480" s="57"/>
      <c r="L4480" s="57"/>
    </row>
    <row r="4481" spans="2:12" ht="18.95" customHeight="1" x14ac:dyDescent="0.25">
      <c r="B4481" s="75"/>
      <c r="C4481" s="75"/>
      <c r="D4481" s="75"/>
      <c r="E4481" s="57"/>
      <c r="F4481" s="57"/>
      <c r="G4481" s="57"/>
      <c r="H4481" s="57"/>
      <c r="I4481" s="57"/>
      <c r="J4481" s="57"/>
      <c r="K4481" s="57"/>
      <c r="L4481" s="57"/>
    </row>
    <row r="4482" spans="2:12" ht="18.95" customHeight="1" x14ac:dyDescent="0.25">
      <c r="B4482" s="75"/>
      <c r="C4482" s="75"/>
      <c r="D4482" s="75"/>
      <c r="E4482" s="57"/>
      <c r="F4482" s="57"/>
      <c r="G4482" s="57"/>
      <c r="H4482" s="57"/>
      <c r="I4482" s="57"/>
      <c r="J4482" s="57"/>
      <c r="K4482" s="57"/>
      <c r="L4482" s="57"/>
    </row>
    <row r="4483" spans="2:12" ht="18.95" customHeight="1" x14ac:dyDescent="0.25">
      <c r="B4483" s="75"/>
      <c r="C4483" s="75"/>
      <c r="D4483" s="75"/>
      <c r="E4483" s="57"/>
      <c r="F4483" s="57"/>
      <c r="G4483" s="57"/>
      <c r="H4483" s="57"/>
      <c r="I4483" s="57"/>
      <c r="J4483" s="57"/>
      <c r="K4483" s="57"/>
      <c r="L4483" s="57"/>
    </row>
    <row r="4484" spans="2:12" ht="18.95" customHeight="1" x14ac:dyDescent="0.25">
      <c r="B4484" s="75"/>
      <c r="C4484" s="75"/>
      <c r="D4484" s="75"/>
      <c r="E4484" s="57"/>
      <c r="F4484" s="57"/>
      <c r="G4484" s="57"/>
      <c r="H4484" s="57"/>
      <c r="I4484" s="57"/>
      <c r="J4484" s="57"/>
      <c r="K4484" s="57"/>
      <c r="L4484" s="57"/>
    </row>
    <row r="4485" spans="2:12" ht="18.95" customHeight="1" x14ac:dyDescent="0.25">
      <c r="B4485" s="75"/>
      <c r="C4485" s="75"/>
      <c r="D4485" s="75"/>
      <c r="E4485" s="57"/>
      <c r="F4485" s="57"/>
      <c r="G4485" s="57"/>
      <c r="H4485" s="57"/>
      <c r="I4485" s="57"/>
      <c r="J4485" s="57"/>
      <c r="K4485" s="57"/>
      <c r="L4485" s="57"/>
    </row>
    <row r="4486" spans="2:12" ht="18.95" customHeight="1" x14ac:dyDescent="0.25">
      <c r="B4486" s="75"/>
      <c r="C4486" s="75"/>
      <c r="D4486" s="75"/>
      <c r="E4486" s="57"/>
      <c r="F4486" s="57"/>
      <c r="G4486" s="57"/>
      <c r="H4486" s="57"/>
      <c r="I4486" s="57"/>
      <c r="J4486" s="57"/>
      <c r="K4486" s="57"/>
      <c r="L4486" s="57"/>
    </row>
    <row r="4487" spans="2:12" ht="18.95" customHeight="1" x14ac:dyDescent="0.25">
      <c r="B4487" s="75"/>
      <c r="C4487" s="75"/>
      <c r="D4487" s="75"/>
      <c r="E4487" s="57"/>
      <c r="F4487" s="57"/>
      <c r="G4487" s="57"/>
      <c r="H4487" s="57"/>
      <c r="I4487" s="57"/>
      <c r="J4487" s="57"/>
      <c r="K4487" s="57"/>
      <c r="L4487" s="57"/>
    </row>
    <row r="4488" spans="2:12" ht="18.95" customHeight="1" x14ac:dyDescent="0.25">
      <c r="B4488" s="75"/>
      <c r="C4488" s="75"/>
      <c r="D4488" s="75"/>
      <c r="E4488" s="57"/>
      <c r="F4488" s="57"/>
      <c r="G4488" s="57"/>
      <c r="H4488" s="57"/>
      <c r="I4488" s="57"/>
      <c r="J4488" s="57"/>
      <c r="K4488" s="57"/>
      <c r="L4488" s="57"/>
    </row>
    <row r="4489" spans="2:12" ht="18.95" customHeight="1" x14ac:dyDescent="0.25">
      <c r="B4489" s="75"/>
      <c r="C4489" s="75"/>
      <c r="D4489" s="75"/>
      <c r="E4489" s="57"/>
      <c r="F4489" s="57"/>
      <c r="G4489" s="57"/>
      <c r="H4489" s="57"/>
      <c r="I4489" s="57"/>
      <c r="J4489" s="57"/>
      <c r="K4489" s="57"/>
      <c r="L4489" s="57"/>
    </row>
    <row r="4490" spans="2:12" ht="18.95" customHeight="1" x14ac:dyDescent="0.25">
      <c r="B4490" s="75"/>
      <c r="C4490" s="75"/>
      <c r="D4490" s="75"/>
      <c r="E4490" s="57"/>
      <c r="F4490" s="57"/>
      <c r="G4490" s="57"/>
      <c r="H4490" s="57"/>
      <c r="I4490" s="57"/>
      <c r="J4490" s="57"/>
      <c r="K4490" s="57"/>
      <c r="L4490" s="57"/>
    </row>
    <row r="4491" spans="2:12" ht="18.95" customHeight="1" x14ac:dyDescent="0.25">
      <c r="B4491" s="75"/>
      <c r="C4491" s="75"/>
      <c r="D4491" s="75"/>
      <c r="E4491" s="57"/>
      <c r="F4491" s="57"/>
      <c r="G4491" s="57"/>
      <c r="H4491" s="57"/>
      <c r="I4491" s="57"/>
      <c r="J4491" s="57"/>
      <c r="K4491" s="57"/>
      <c r="L4491" s="57"/>
    </row>
    <row r="4492" spans="2:12" ht="18.95" customHeight="1" x14ac:dyDescent="0.25">
      <c r="B4492" s="75"/>
      <c r="C4492" s="75"/>
      <c r="D4492" s="75"/>
      <c r="E4492" s="57"/>
      <c r="F4492" s="57"/>
      <c r="G4492" s="57"/>
      <c r="H4492" s="57"/>
      <c r="I4492" s="57"/>
      <c r="J4492" s="57"/>
      <c r="K4492" s="57"/>
      <c r="L4492" s="57"/>
    </row>
    <row r="4493" spans="2:12" ht="18.95" customHeight="1" x14ac:dyDescent="0.25">
      <c r="B4493" s="75"/>
      <c r="C4493" s="75"/>
      <c r="D4493" s="75"/>
      <c r="E4493" s="57"/>
      <c r="F4493" s="57"/>
      <c r="G4493" s="57"/>
      <c r="H4493" s="57"/>
      <c r="I4493" s="57"/>
      <c r="J4493" s="57"/>
      <c r="K4493" s="57"/>
      <c r="L4493" s="57"/>
    </row>
    <row r="4494" spans="2:12" ht="18.95" customHeight="1" x14ac:dyDescent="0.25">
      <c r="B4494" s="75"/>
      <c r="C4494" s="75"/>
      <c r="D4494" s="75"/>
      <c r="E4494" s="57"/>
      <c r="F4494" s="57"/>
      <c r="G4494" s="57"/>
      <c r="H4494" s="57"/>
      <c r="I4494" s="57"/>
      <c r="J4494" s="57"/>
      <c r="K4494" s="57"/>
      <c r="L4494" s="57"/>
    </row>
    <row r="4495" spans="2:12" ht="18.95" customHeight="1" x14ac:dyDescent="0.25">
      <c r="B4495" s="75"/>
      <c r="C4495" s="75"/>
      <c r="D4495" s="75"/>
      <c r="E4495" s="57"/>
      <c r="F4495" s="57"/>
      <c r="G4495" s="57"/>
      <c r="H4495" s="57"/>
      <c r="I4495" s="57"/>
      <c r="J4495" s="57"/>
      <c r="K4495" s="57"/>
      <c r="L4495" s="57"/>
    </row>
    <row r="4496" spans="2:12" ht="18.95" customHeight="1" x14ac:dyDescent="0.25">
      <c r="B4496" s="75"/>
      <c r="C4496" s="75"/>
      <c r="D4496" s="75"/>
      <c r="E4496" s="57"/>
      <c r="F4496" s="57"/>
      <c r="G4496" s="57"/>
      <c r="H4496" s="57"/>
      <c r="I4496" s="57"/>
      <c r="J4496" s="57"/>
      <c r="K4496" s="57"/>
      <c r="L4496" s="57"/>
    </row>
    <row r="4497" spans="2:12" ht="18.95" customHeight="1" x14ac:dyDescent="0.25">
      <c r="B4497" s="75"/>
      <c r="C4497" s="75"/>
      <c r="D4497" s="75"/>
      <c r="E4497" s="57"/>
      <c r="F4497" s="57"/>
      <c r="G4497" s="57"/>
      <c r="H4497" s="57"/>
      <c r="I4497" s="57"/>
      <c r="J4497" s="57"/>
      <c r="K4497" s="57"/>
      <c r="L4497" s="57"/>
    </row>
    <row r="4498" spans="2:12" ht="18.95" customHeight="1" x14ac:dyDescent="0.25">
      <c r="B4498" s="75"/>
      <c r="C4498" s="75"/>
      <c r="D4498" s="75"/>
      <c r="E4498" s="57"/>
      <c r="F4498" s="57"/>
      <c r="G4498" s="57"/>
      <c r="H4498" s="57"/>
      <c r="I4498" s="57"/>
      <c r="J4498" s="57"/>
      <c r="K4498" s="57"/>
      <c r="L4498" s="57"/>
    </row>
    <row r="4499" spans="2:12" ht="18.95" customHeight="1" x14ac:dyDescent="0.25">
      <c r="B4499" s="75"/>
      <c r="C4499" s="75"/>
      <c r="D4499" s="75"/>
      <c r="E4499" s="57"/>
      <c r="F4499" s="57"/>
      <c r="G4499" s="57"/>
      <c r="H4499" s="57"/>
      <c r="I4499" s="57"/>
      <c r="J4499" s="57"/>
      <c r="K4499" s="57"/>
      <c r="L4499" s="57"/>
    </row>
    <row r="4500" spans="2:12" ht="18.95" customHeight="1" x14ac:dyDescent="0.25">
      <c r="B4500" s="75"/>
      <c r="C4500" s="75"/>
      <c r="D4500" s="75"/>
      <c r="E4500" s="57"/>
      <c r="F4500" s="57"/>
      <c r="G4500" s="57"/>
      <c r="H4500" s="57"/>
      <c r="I4500" s="57"/>
      <c r="J4500" s="57"/>
      <c r="K4500" s="57"/>
      <c r="L4500" s="57"/>
    </row>
    <row r="4501" spans="2:12" ht="18.95" customHeight="1" x14ac:dyDescent="0.25">
      <c r="B4501" s="75"/>
      <c r="C4501" s="75"/>
      <c r="D4501" s="75"/>
      <c r="E4501" s="57"/>
      <c r="F4501" s="57"/>
      <c r="G4501" s="57"/>
      <c r="H4501" s="57"/>
      <c r="I4501" s="57"/>
      <c r="J4501" s="57"/>
      <c r="K4501" s="57"/>
      <c r="L4501" s="57"/>
    </row>
    <row r="4502" spans="2:12" ht="18.95" customHeight="1" x14ac:dyDescent="0.25">
      <c r="B4502" s="75"/>
      <c r="C4502" s="75"/>
      <c r="D4502" s="75"/>
      <c r="E4502" s="57"/>
      <c r="F4502" s="57"/>
      <c r="G4502" s="57"/>
      <c r="H4502" s="57"/>
      <c r="I4502" s="57"/>
      <c r="J4502" s="57"/>
      <c r="K4502" s="57"/>
      <c r="L4502" s="57"/>
    </row>
    <row r="4503" spans="2:12" ht="18.95" customHeight="1" x14ac:dyDescent="0.25">
      <c r="B4503" s="75"/>
      <c r="C4503" s="75"/>
      <c r="D4503" s="75"/>
      <c r="E4503" s="57"/>
      <c r="F4503" s="57"/>
      <c r="G4503" s="57"/>
      <c r="H4503" s="57"/>
      <c r="I4503" s="57"/>
      <c r="J4503" s="57"/>
      <c r="K4503" s="57"/>
      <c r="L4503" s="57"/>
    </row>
    <row r="4504" spans="2:12" ht="18.95" customHeight="1" x14ac:dyDescent="0.25">
      <c r="B4504" s="75"/>
      <c r="C4504" s="75"/>
      <c r="D4504" s="75"/>
      <c r="E4504" s="57"/>
      <c r="F4504" s="57"/>
      <c r="G4504" s="57"/>
      <c r="H4504" s="57"/>
      <c r="I4504" s="57"/>
      <c r="J4504" s="57"/>
      <c r="K4504" s="57"/>
      <c r="L4504" s="57"/>
    </row>
    <row r="4505" spans="2:12" ht="18.95" customHeight="1" x14ac:dyDescent="0.25">
      <c r="B4505" s="75"/>
      <c r="C4505" s="75"/>
      <c r="D4505" s="75"/>
      <c r="E4505" s="57"/>
      <c r="F4505" s="57"/>
      <c r="G4505" s="57"/>
      <c r="H4505" s="57"/>
      <c r="I4505" s="57"/>
      <c r="J4505" s="57"/>
      <c r="K4505" s="57"/>
      <c r="L4505" s="57"/>
    </row>
    <row r="4506" spans="2:12" ht="18.95" customHeight="1" x14ac:dyDescent="0.25">
      <c r="B4506" s="75"/>
      <c r="C4506" s="75"/>
      <c r="D4506" s="75"/>
      <c r="E4506" s="57"/>
      <c r="F4506" s="57"/>
      <c r="G4506" s="57"/>
      <c r="H4506" s="57"/>
      <c r="I4506" s="57"/>
      <c r="J4506" s="57"/>
      <c r="K4506" s="57"/>
      <c r="L4506" s="57"/>
    </row>
    <row r="4507" spans="2:12" ht="18.95" customHeight="1" x14ac:dyDescent="0.25">
      <c r="B4507" s="75"/>
      <c r="C4507" s="75"/>
      <c r="D4507" s="75"/>
      <c r="E4507" s="57"/>
      <c r="F4507" s="57"/>
      <c r="G4507" s="57"/>
      <c r="H4507" s="57"/>
      <c r="I4507" s="57"/>
      <c r="J4507" s="57"/>
      <c r="K4507" s="57"/>
      <c r="L4507" s="57"/>
    </row>
    <row r="4508" spans="2:12" ht="18.95" customHeight="1" x14ac:dyDescent="0.25">
      <c r="B4508" s="75"/>
      <c r="C4508" s="75"/>
      <c r="D4508" s="75"/>
      <c r="E4508" s="57"/>
      <c r="F4508" s="57"/>
      <c r="G4508" s="57"/>
      <c r="H4508" s="57"/>
      <c r="I4508" s="57"/>
      <c r="J4508" s="57"/>
      <c r="K4508" s="57"/>
      <c r="L4508" s="57"/>
    </row>
    <row r="4509" spans="2:12" ht="18.95" customHeight="1" x14ac:dyDescent="0.25">
      <c r="B4509" s="75"/>
      <c r="C4509" s="75"/>
      <c r="D4509" s="75"/>
      <c r="E4509" s="57"/>
      <c r="F4509" s="57"/>
      <c r="G4509" s="57"/>
      <c r="H4509" s="57"/>
      <c r="I4509" s="57"/>
      <c r="J4509" s="57"/>
      <c r="K4509" s="57"/>
      <c r="L4509" s="57"/>
    </row>
    <row r="4510" spans="2:12" ht="18.95" customHeight="1" x14ac:dyDescent="0.25">
      <c r="B4510" s="75"/>
      <c r="C4510" s="75"/>
      <c r="D4510" s="75"/>
      <c r="E4510" s="57"/>
      <c r="F4510" s="57"/>
      <c r="G4510" s="57"/>
      <c r="H4510" s="57"/>
      <c r="I4510" s="57"/>
      <c r="J4510" s="57"/>
      <c r="K4510" s="57"/>
      <c r="L4510" s="57"/>
    </row>
    <row r="4511" spans="2:12" ht="18.95" customHeight="1" x14ac:dyDescent="0.25">
      <c r="B4511" s="75"/>
      <c r="C4511" s="75"/>
      <c r="D4511" s="75"/>
      <c r="E4511" s="57"/>
      <c r="F4511" s="57"/>
      <c r="G4511" s="57"/>
      <c r="H4511" s="57"/>
      <c r="I4511" s="57"/>
      <c r="J4511" s="57"/>
      <c r="K4511" s="57"/>
      <c r="L4511" s="57"/>
    </row>
    <row r="4512" spans="2:12" ht="18.95" customHeight="1" x14ac:dyDescent="0.25">
      <c r="B4512" s="75"/>
      <c r="C4512" s="75"/>
      <c r="D4512" s="75"/>
      <c r="E4512" s="57"/>
      <c r="F4512" s="57"/>
      <c r="G4512" s="57"/>
      <c r="H4512" s="57"/>
      <c r="I4512" s="57"/>
      <c r="J4512" s="57"/>
      <c r="K4512" s="57"/>
      <c r="L4512" s="57"/>
    </row>
    <row r="4513" spans="2:12" ht="18.95" customHeight="1" x14ac:dyDescent="0.25">
      <c r="B4513" s="75"/>
      <c r="C4513" s="75"/>
      <c r="D4513" s="75"/>
      <c r="E4513" s="57"/>
      <c r="F4513" s="57"/>
      <c r="G4513" s="57"/>
      <c r="H4513" s="57"/>
      <c r="I4513" s="57"/>
      <c r="J4513" s="57"/>
      <c r="K4513" s="57"/>
      <c r="L4513" s="57"/>
    </row>
    <row r="4514" spans="2:12" ht="18.95" customHeight="1" x14ac:dyDescent="0.25">
      <c r="B4514" s="75"/>
      <c r="C4514" s="75"/>
      <c r="D4514" s="75"/>
      <c r="E4514" s="57"/>
      <c r="F4514" s="57"/>
      <c r="G4514" s="57"/>
      <c r="H4514" s="57"/>
      <c r="I4514" s="57"/>
      <c r="J4514" s="57"/>
      <c r="K4514" s="57"/>
      <c r="L4514" s="57"/>
    </row>
    <row r="4515" spans="2:12" ht="18.95" customHeight="1" x14ac:dyDescent="0.25">
      <c r="B4515" s="75"/>
      <c r="C4515" s="75"/>
      <c r="D4515" s="75"/>
      <c r="E4515" s="57"/>
      <c r="F4515" s="57"/>
      <c r="G4515" s="57"/>
      <c r="H4515" s="57"/>
      <c r="I4515" s="57"/>
      <c r="J4515" s="57"/>
      <c r="K4515" s="57"/>
      <c r="L4515" s="57"/>
    </row>
    <row r="4516" spans="2:12" ht="18.95" customHeight="1" x14ac:dyDescent="0.25">
      <c r="B4516" s="75"/>
      <c r="C4516" s="75"/>
      <c r="D4516" s="75"/>
      <c r="E4516" s="57"/>
      <c r="F4516" s="57"/>
      <c r="G4516" s="57"/>
      <c r="H4516" s="57"/>
      <c r="I4516" s="57"/>
      <c r="J4516" s="57"/>
      <c r="K4516" s="57"/>
      <c r="L4516" s="57"/>
    </row>
    <row r="4517" spans="2:12" ht="18.95" customHeight="1" x14ac:dyDescent="0.25">
      <c r="B4517" s="75"/>
      <c r="C4517" s="75"/>
      <c r="D4517" s="75"/>
      <c r="E4517" s="57"/>
      <c r="F4517" s="57"/>
      <c r="G4517" s="57"/>
      <c r="H4517" s="57"/>
      <c r="I4517" s="57"/>
      <c r="J4517" s="57"/>
      <c r="K4517" s="57"/>
      <c r="L4517" s="57"/>
    </row>
    <row r="4518" spans="2:12" ht="18.95" customHeight="1" x14ac:dyDescent="0.25">
      <c r="B4518" s="75"/>
      <c r="C4518" s="75"/>
      <c r="D4518" s="75"/>
      <c r="E4518" s="57"/>
      <c r="F4518" s="57"/>
      <c r="G4518" s="57"/>
      <c r="H4518" s="57"/>
      <c r="I4518" s="57"/>
      <c r="J4518" s="57"/>
      <c r="K4518" s="57"/>
      <c r="L4518" s="57"/>
    </row>
    <row r="4519" spans="2:12" ht="18.95" customHeight="1" x14ac:dyDescent="0.25">
      <c r="B4519" s="75"/>
      <c r="C4519" s="75"/>
      <c r="D4519" s="75"/>
      <c r="E4519" s="57"/>
      <c r="F4519" s="57"/>
      <c r="G4519" s="57"/>
      <c r="H4519" s="57"/>
      <c r="I4519" s="57"/>
      <c r="J4519" s="57"/>
      <c r="K4519" s="57"/>
      <c r="L4519" s="57"/>
    </row>
    <row r="4520" spans="2:12" ht="18.95" customHeight="1" x14ac:dyDescent="0.25">
      <c r="B4520" s="75"/>
      <c r="C4520" s="75"/>
      <c r="D4520" s="75"/>
      <c r="E4520" s="57"/>
      <c r="F4520" s="57"/>
      <c r="G4520" s="57"/>
      <c r="H4520" s="57"/>
      <c r="I4520" s="57"/>
      <c r="J4520" s="57"/>
      <c r="K4520" s="57"/>
      <c r="L4520" s="57"/>
    </row>
    <row r="4521" spans="2:12" ht="18.95" customHeight="1" x14ac:dyDescent="0.25">
      <c r="B4521" s="75"/>
      <c r="C4521" s="75"/>
      <c r="D4521" s="75"/>
      <c r="E4521" s="57"/>
      <c r="F4521" s="57"/>
      <c r="G4521" s="57"/>
      <c r="H4521" s="57"/>
      <c r="I4521" s="57"/>
      <c r="J4521" s="57"/>
      <c r="K4521" s="57"/>
      <c r="L4521" s="57"/>
    </row>
    <row r="4522" spans="2:12" ht="18.95" customHeight="1" x14ac:dyDescent="0.25">
      <c r="B4522" s="75"/>
      <c r="C4522" s="75"/>
      <c r="D4522" s="75"/>
      <c r="E4522" s="57"/>
      <c r="F4522" s="57"/>
      <c r="G4522" s="57"/>
      <c r="H4522" s="57"/>
      <c r="I4522" s="57"/>
      <c r="J4522" s="57"/>
      <c r="K4522" s="57"/>
      <c r="L4522" s="57"/>
    </row>
    <row r="4523" spans="2:12" ht="18.95" customHeight="1" x14ac:dyDescent="0.25">
      <c r="B4523" s="75"/>
      <c r="C4523" s="75"/>
      <c r="D4523" s="75"/>
      <c r="E4523" s="57"/>
      <c r="F4523" s="57"/>
      <c r="G4523" s="57"/>
      <c r="H4523" s="57"/>
      <c r="I4523" s="57"/>
      <c r="J4523" s="57"/>
      <c r="K4523" s="57"/>
      <c r="L4523" s="57"/>
    </row>
    <row r="4524" spans="2:12" ht="18.95" customHeight="1" x14ac:dyDescent="0.25">
      <c r="B4524" s="75"/>
      <c r="C4524" s="75"/>
      <c r="D4524" s="75"/>
      <c r="E4524" s="57"/>
      <c r="F4524" s="57"/>
      <c r="G4524" s="57"/>
      <c r="H4524" s="57"/>
      <c r="I4524" s="57"/>
      <c r="J4524" s="57"/>
      <c r="K4524" s="57"/>
      <c r="L4524" s="57"/>
    </row>
    <row r="4525" spans="2:12" ht="18.95" customHeight="1" x14ac:dyDescent="0.25">
      <c r="B4525" s="75"/>
      <c r="C4525" s="75"/>
      <c r="D4525" s="75"/>
      <c r="E4525" s="57"/>
      <c r="F4525" s="57"/>
      <c r="G4525" s="57"/>
      <c r="H4525" s="57"/>
      <c r="I4525" s="57"/>
      <c r="J4525" s="57"/>
      <c r="K4525" s="57"/>
      <c r="L4525" s="57"/>
    </row>
    <row r="4526" spans="2:12" ht="18.95" customHeight="1" x14ac:dyDescent="0.25">
      <c r="B4526" s="75"/>
      <c r="C4526" s="75"/>
      <c r="D4526" s="75"/>
      <c r="E4526" s="57"/>
      <c r="F4526" s="57"/>
      <c r="G4526" s="57"/>
      <c r="H4526" s="57"/>
      <c r="I4526" s="57"/>
      <c r="J4526" s="57"/>
      <c r="K4526" s="57"/>
      <c r="L4526" s="57"/>
    </row>
    <row r="4527" spans="2:12" ht="18.95" customHeight="1" x14ac:dyDescent="0.25">
      <c r="B4527" s="75"/>
      <c r="C4527" s="75"/>
      <c r="D4527" s="75"/>
      <c r="E4527" s="57"/>
      <c r="F4527" s="57"/>
      <c r="G4527" s="57"/>
      <c r="H4527" s="57"/>
      <c r="I4527" s="57"/>
      <c r="J4527" s="57"/>
      <c r="K4527" s="57"/>
      <c r="L4527" s="57"/>
    </row>
    <row r="4528" spans="2:12" ht="18.95" customHeight="1" x14ac:dyDescent="0.25">
      <c r="B4528" s="75"/>
      <c r="C4528" s="75"/>
      <c r="D4528" s="75"/>
      <c r="E4528" s="57"/>
      <c r="F4528" s="57"/>
      <c r="G4528" s="57"/>
      <c r="H4528" s="57"/>
      <c r="I4528" s="57"/>
      <c r="J4528" s="57"/>
      <c r="K4528" s="57"/>
      <c r="L4528" s="57"/>
    </row>
    <row r="4529" spans="2:12" ht="18.95" customHeight="1" x14ac:dyDescent="0.25">
      <c r="B4529" s="75"/>
      <c r="C4529" s="75"/>
      <c r="D4529" s="75"/>
      <c r="E4529" s="57"/>
      <c r="F4529" s="57"/>
      <c r="G4529" s="57"/>
      <c r="H4529" s="57"/>
      <c r="I4529" s="57"/>
      <c r="J4529" s="57"/>
      <c r="K4529" s="57"/>
      <c r="L4529" s="57"/>
    </row>
    <row r="4530" spans="2:12" ht="18.95" customHeight="1" x14ac:dyDescent="0.25">
      <c r="B4530" s="75"/>
      <c r="C4530" s="75"/>
      <c r="D4530" s="75"/>
      <c r="E4530" s="57"/>
      <c r="F4530" s="57"/>
      <c r="G4530" s="57"/>
      <c r="H4530" s="57"/>
      <c r="I4530" s="57"/>
      <c r="J4530" s="57"/>
      <c r="K4530" s="57"/>
      <c r="L4530" s="57"/>
    </row>
    <row r="4531" spans="2:12" ht="18.95" customHeight="1" x14ac:dyDescent="0.25">
      <c r="B4531" s="75"/>
      <c r="C4531" s="75"/>
      <c r="D4531" s="75"/>
      <c r="E4531" s="57"/>
      <c r="F4531" s="57"/>
      <c r="G4531" s="57"/>
      <c r="H4531" s="57"/>
      <c r="I4531" s="57"/>
      <c r="J4531" s="57"/>
      <c r="K4531" s="57"/>
      <c r="L4531" s="57"/>
    </row>
    <row r="4532" spans="2:12" ht="18.95" customHeight="1" x14ac:dyDescent="0.25">
      <c r="B4532" s="75"/>
      <c r="C4532" s="75"/>
      <c r="D4532" s="75"/>
      <c r="E4532" s="57"/>
      <c r="F4532" s="57"/>
      <c r="G4532" s="57"/>
      <c r="H4532" s="57"/>
      <c r="I4532" s="57"/>
      <c r="J4532" s="57"/>
      <c r="K4532" s="57"/>
      <c r="L4532" s="57"/>
    </row>
    <row r="4533" spans="2:12" ht="18.95" customHeight="1" x14ac:dyDescent="0.25">
      <c r="B4533" s="75"/>
      <c r="C4533" s="75"/>
      <c r="D4533" s="75"/>
      <c r="E4533" s="57"/>
      <c r="F4533" s="57"/>
      <c r="G4533" s="57"/>
      <c r="H4533" s="57"/>
      <c r="I4533" s="57"/>
      <c r="J4533" s="57"/>
      <c r="K4533" s="57"/>
      <c r="L4533" s="57"/>
    </row>
    <row r="4534" spans="2:12" ht="18.95" customHeight="1" x14ac:dyDescent="0.25">
      <c r="B4534" s="75"/>
      <c r="C4534" s="75"/>
      <c r="D4534" s="75"/>
      <c r="E4534" s="57"/>
      <c r="F4534" s="57"/>
      <c r="G4534" s="57"/>
      <c r="H4534" s="57"/>
      <c r="I4534" s="57"/>
      <c r="J4534" s="57"/>
      <c r="K4534" s="57"/>
      <c r="L4534" s="57"/>
    </row>
    <row r="4535" spans="2:12" ht="18.95" customHeight="1" x14ac:dyDescent="0.25">
      <c r="B4535" s="75"/>
      <c r="C4535" s="75"/>
      <c r="D4535" s="75"/>
      <c r="E4535" s="57"/>
      <c r="F4535" s="57"/>
      <c r="G4535" s="57"/>
      <c r="H4535" s="57"/>
      <c r="I4535" s="57"/>
      <c r="J4535" s="57"/>
      <c r="K4535" s="57"/>
      <c r="L4535" s="57"/>
    </row>
    <row r="4536" spans="2:12" ht="18.95" customHeight="1" x14ac:dyDescent="0.25">
      <c r="B4536" s="75"/>
      <c r="C4536" s="75"/>
      <c r="D4536" s="75"/>
      <c r="E4536" s="57"/>
      <c r="F4536" s="57"/>
      <c r="G4536" s="57"/>
      <c r="H4536" s="57"/>
      <c r="I4536" s="57"/>
      <c r="J4536" s="57"/>
      <c r="K4536" s="57"/>
      <c r="L4536" s="57"/>
    </row>
    <row r="4537" spans="2:12" ht="18.95" customHeight="1" x14ac:dyDescent="0.25">
      <c r="B4537" s="75"/>
      <c r="C4537" s="75"/>
      <c r="D4537" s="75"/>
      <c r="E4537" s="57"/>
      <c r="F4537" s="57"/>
      <c r="G4537" s="57"/>
      <c r="H4537" s="57"/>
      <c r="I4537" s="57"/>
      <c r="J4537" s="57"/>
      <c r="K4537" s="57"/>
      <c r="L4537" s="57"/>
    </row>
    <row r="4538" spans="2:12" ht="18.95" customHeight="1" x14ac:dyDescent="0.25">
      <c r="B4538" s="75"/>
      <c r="C4538" s="75"/>
      <c r="D4538" s="75"/>
      <c r="E4538" s="57"/>
      <c r="F4538" s="57"/>
      <c r="G4538" s="57"/>
      <c r="H4538" s="57"/>
      <c r="I4538" s="57"/>
      <c r="J4538" s="57"/>
      <c r="K4538" s="57"/>
      <c r="L4538" s="57"/>
    </row>
    <row r="4539" spans="2:12" ht="18.95" customHeight="1" x14ac:dyDescent="0.25">
      <c r="B4539" s="75"/>
      <c r="C4539" s="75"/>
      <c r="D4539" s="75"/>
      <c r="E4539" s="57"/>
      <c r="F4539" s="57"/>
      <c r="G4539" s="57"/>
      <c r="H4539" s="57"/>
      <c r="I4539" s="57"/>
      <c r="J4539" s="57"/>
      <c r="K4539" s="57"/>
      <c r="L4539" s="57"/>
    </row>
    <row r="4540" spans="2:12" ht="18.95" customHeight="1" x14ac:dyDescent="0.25">
      <c r="B4540" s="75"/>
      <c r="C4540" s="75"/>
      <c r="D4540" s="75"/>
      <c r="E4540" s="57"/>
      <c r="F4540" s="57"/>
      <c r="G4540" s="57"/>
      <c r="H4540" s="57"/>
      <c r="I4540" s="57"/>
      <c r="J4540" s="57"/>
      <c r="K4540" s="57"/>
      <c r="L4540" s="57"/>
    </row>
    <row r="4541" spans="2:12" ht="18.95" customHeight="1" x14ac:dyDescent="0.25">
      <c r="B4541" s="75"/>
      <c r="C4541" s="75"/>
      <c r="D4541" s="75"/>
      <c r="E4541" s="57"/>
      <c r="F4541" s="57"/>
      <c r="G4541" s="57"/>
      <c r="H4541" s="57"/>
      <c r="I4541" s="57"/>
      <c r="J4541" s="57"/>
      <c r="K4541" s="57"/>
      <c r="L4541" s="57"/>
    </row>
    <row r="4542" spans="2:12" ht="18.95" customHeight="1" x14ac:dyDescent="0.25">
      <c r="B4542" s="75"/>
      <c r="C4542" s="75"/>
      <c r="D4542" s="75"/>
      <c r="E4542" s="57"/>
      <c r="F4542" s="57"/>
      <c r="G4542" s="57"/>
      <c r="H4542" s="57"/>
      <c r="I4542" s="57"/>
      <c r="J4542" s="57"/>
      <c r="K4542" s="57"/>
      <c r="L4542" s="57"/>
    </row>
    <row r="4543" spans="2:12" ht="18.95" customHeight="1" x14ac:dyDescent="0.25">
      <c r="B4543" s="75"/>
      <c r="C4543" s="75"/>
      <c r="D4543" s="75"/>
      <c r="E4543" s="57"/>
      <c r="F4543" s="57"/>
      <c r="G4543" s="57"/>
      <c r="H4543" s="57"/>
      <c r="I4543" s="57"/>
      <c r="J4543" s="57"/>
      <c r="K4543" s="57"/>
      <c r="L4543" s="57"/>
    </row>
    <row r="4544" spans="2:12" ht="18.95" customHeight="1" x14ac:dyDescent="0.25">
      <c r="B4544" s="75"/>
      <c r="C4544" s="75"/>
      <c r="D4544" s="75"/>
      <c r="E4544" s="57"/>
      <c r="F4544" s="57"/>
      <c r="G4544" s="57"/>
      <c r="H4544" s="57"/>
      <c r="I4544" s="57"/>
      <c r="J4544" s="57"/>
      <c r="K4544" s="57"/>
      <c r="L4544" s="57"/>
    </row>
    <row r="4545" spans="2:12" ht="18.95" customHeight="1" x14ac:dyDescent="0.25">
      <c r="B4545" s="75"/>
      <c r="C4545" s="75"/>
      <c r="D4545" s="75"/>
      <c r="E4545" s="57"/>
      <c r="F4545" s="57"/>
      <c r="G4545" s="57"/>
      <c r="H4545" s="57"/>
      <c r="I4545" s="57"/>
      <c r="J4545" s="57"/>
      <c r="K4545" s="57"/>
      <c r="L4545" s="57"/>
    </row>
    <row r="4546" spans="2:12" ht="18.95" customHeight="1" x14ac:dyDescent="0.25">
      <c r="B4546" s="75"/>
      <c r="C4546" s="75"/>
      <c r="D4546" s="75"/>
      <c r="E4546" s="57"/>
      <c r="F4546" s="57"/>
      <c r="G4546" s="57"/>
      <c r="H4546" s="57"/>
      <c r="I4546" s="57"/>
      <c r="J4546" s="57"/>
      <c r="K4546" s="57"/>
      <c r="L4546" s="57"/>
    </row>
    <row r="4547" spans="2:12" ht="18.95" customHeight="1" x14ac:dyDescent="0.25">
      <c r="B4547" s="75"/>
      <c r="C4547" s="75"/>
      <c r="D4547" s="75"/>
      <c r="E4547" s="57"/>
      <c r="F4547" s="57"/>
      <c r="G4547" s="57"/>
      <c r="H4547" s="57"/>
      <c r="I4547" s="57"/>
      <c r="J4547" s="57"/>
      <c r="K4547" s="57"/>
      <c r="L4547" s="57"/>
    </row>
    <row r="4548" spans="2:12" ht="18.95" customHeight="1" x14ac:dyDescent="0.25">
      <c r="B4548" s="75"/>
      <c r="C4548" s="75"/>
      <c r="D4548" s="75"/>
      <c r="E4548" s="57"/>
      <c r="F4548" s="57"/>
      <c r="G4548" s="57"/>
      <c r="H4548" s="57"/>
      <c r="I4548" s="57"/>
      <c r="J4548" s="57"/>
      <c r="K4548" s="57"/>
      <c r="L4548" s="57"/>
    </row>
    <row r="4549" spans="2:12" ht="18.95" customHeight="1" x14ac:dyDescent="0.25">
      <c r="B4549" s="75"/>
      <c r="C4549" s="75"/>
      <c r="D4549" s="75"/>
      <c r="E4549" s="57"/>
      <c r="F4549" s="57"/>
      <c r="G4549" s="57"/>
      <c r="H4549" s="57"/>
      <c r="I4549" s="57"/>
      <c r="J4549" s="57"/>
      <c r="K4549" s="57"/>
      <c r="L4549" s="57"/>
    </row>
    <row r="4550" spans="2:12" ht="18.95" customHeight="1" x14ac:dyDescent="0.25">
      <c r="B4550" s="75"/>
      <c r="C4550" s="75"/>
      <c r="D4550" s="75"/>
      <c r="E4550" s="57"/>
      <c r="F4550" s="57"/>
      <c r="G4550" s="57"/>
      <c r="H4550" s="57"/>
      <c r="I4550" s="57"/>
      <c r="J4550" s="57"/>
      <c r="K4550" s="57"/>
      <c r="L4550" s="57"/>
    </row>
    <row r="4551" spans="2:12" ht="18.95" customHeight="1" x14ac:dyDescent="0.25">
      <c r="B4551" s="75"/>
      <c r="C4551" s="75"/>
      <c r="D4551" s="75"/>
      <c r="E4551" s="57"/>
      <c r="F4551" s="57"/>
      <c r="G4551" s="57"/>
      <c r="H4551" s="57"/>
      <c r="I4551" s="57"/>
      <c r="J4551" s="57"/>
      <c r="K4551" s="57"/>
      <c r="L4551" s="57"/>
    </row>
    <row r="4552" spans="2:12" ht="18.95" customHeight="1" x14ac:dyDescent="0.25">
      <c r="B4552" s="75"/>
      <c r="C4552" s="75"/>
      <c r="D4552" s="75"/>
      <c r="E4552" s="57"/>
      <c r="F4552" s="57"/>
      <c r="G4552" s="57"/>
      <c r="H4552" s="57"/>
      <c r="I4552" s="57"/>
      <c r="J4552" s="57"/>
      <c r="K4552" s="57"/>
      <c r="L4552" s="57"/>
    </row>
    <row r="4553" spans="2:12" ht="18.95" customHeight="1" x14ac:dyDescent="0.25">
      <c r="B4553" s="75"/>
      <c r="C4553" s="75"/>
      <c r="D4553" s="75"/>
      <c r="E4553" s="57"/>
      <c r="F4553" s="57"/>
      <c r="G4553" s="57"/>
      <c r="H4553" s="57"/>
      <c r="I4553" s="57"/>
      <c r="J4553" s="57"/>
      <c r="K4553" s="57"/>
      <c r="L4553" s="57"/>
    </row>
    <row r="4554" spans="2:12" ht="18.95" customHeight="1" x14ac:dyDescent="0.25">
      <c r="B4554" s="75"/>
      <c r="C4554" s="75"/>
      <c r="D4554" s="75"/>
      <c r="E4554" s="57"/>
      <c r="F4554" s="57"/>
      <c r="G4554" s="57"/>
      <c r="H4554" s="57"/>
      <c r="I4554" s="57"/>
      <c r="J4554" s="57"/>
      <c r="K4554" s="57"/>
      <c r="L4554" s="57"/>
    </row>
    <row r="4555" spans="2:12" ht="18.95" customHeight="1" x14ac:dyDescent="0.25">
      <c r="B4555" s="75"/>
      <c r="C4555" s="75"/>
      <c r="D4555" s="75"/>
      <c r="E4555" s="57"/>
      <c r="F4555" s="57"/>
      <c r="G4555" s="57"/>
      <c r="H4555" s="57"/>
      <c r="I4555" s="57"/>
      <c r="J4555" s="57"/>
      <c r="K4555" s="57"/>
      <c r="L4555" s="57"/>
    </row>
    <row r="4556" spans="2:12" ht="18.95" customHeight="1" x14ac:dyDescent="0.25">
      <c r="B4556" s="75"/>
      <c r="C4556" s="75"/>
      <c r="D4556" s="75"/>
      <c r="E4556" s="57"/>
      <c r="F4556" s="57"/>
      <c r="G4556" s="57"/>
      <c r="H4556" s="57"/>
      <c r="I4556" s="57"/>
      <c r="J4556" s="57"/>
      <c r="K4556" s="57"/>
      <c r="L4556" s="57"/>
    </row>
    <row r="4557" spans="2:12" ht="18.95" customHeight="1" x14ac:dyDescent="0.25">
      <c r="B4557" s="75"/>
      <c r="C4557" s="75"/>
      <c r="D4557" s="75"/>
      <c r="E4557" s="57"/>
      <c r="F4557" s="57"/>
      <c r="G4557" s="57"/>
      <c r="H4557" s="57"/>
      <c r="I4557" s="57"/>
      <c r="J4557" s="57"/>
      <c r="K4557" s="57"/>
      <c r="L4557" s="57"/>
    </row>
    <row r="4558" spans="2:12" ht="18.95" customHeight="1" x14ac:dyDescent="0.25">
      <c r="B4558" s="75"/>
      <c r="C4558" s="75"/>
      <c r="D4558" s="75"/>
      <c r="E4558" s="57"/>
      <c r="F4558" s="57"/>
      <c r="G4558" s="57"/>
      <c r="H4558" s="57"/>
      <c r="I4558" s="57"/>
      <c r="J4558" s="57"/>
      <c r="K4558" s="57"/>
      <c r="L4558" s="57"/>
    </row>
    <row r="4559" spans="2:12" ht="18.95" customHeight="1" x14ac:dyDescent="0.25">
      <c r="B4559" s="75"/>
      <c r="C4559" s="75"/>
      <c r="D4559" s="75"/>
      <c r="E4559" s="57"/>
      <c r="F4559" s="57"/>
      <c r="G4559" s="57"/>
      <c r="H4559" s="57"/>
      <c r="I4559" s="57"/>
      <c r="J4559" s="57"/>
      <c r="K4559" s="57"/>
      <c r="L4559" s="57"/>
    </row>
    <row r="4560" spans="2:12" ht="18.95" customHeight="1" x14ac:dyDescent="0.25">
      <c r="B4560" s="75"/>
      <c r="C4560" s="75"/>
      <c r="D4560" s="75"/>
      <c r="E4560" s="57"/>
      <c r="F4560" s="57"/>
      <c r="G4560" s="57"/>
      <c r="H4560" s="57"/>
      <c r="I4560" s="57"/>
      <c r="J4560" s="57"/>
      <c r="K4560" s="57"/>
      <c r="L4560" s="57"/>
    </row>
    <row r="4561" spans="2:12" ht="18.95" customHeight="1" x14ac:dyDescent="0.25">
      <c r="B4561" s="75"/>
      <c r="C4561" s="75"/>
      <c r="D4561" s="75"/>
      <c r="E4561" s="57"/>
      <c r="F4561" s="57"/>
      <c r="G4561" s="57"/>
      <c r="H4561" s="57"/>
      <c r="I4561" s="57"/>
      <c r="J4561" s="57"/>
      <c r="K4561" s="57"/>
      <c r="L4561" s="57"/>
    </row>
    <row r="4562" spans="2:12" ht="18.95" customHeight="1" x14ac:dyDescent="0.25">
      <c r="B4562" s="75"/>
      <c r="C4562" s="75"/>
      <c r="D4562" s="75"/>
      <c r="E4562" s="57"/>
      <c r="F4562" s="57"/>
      <c r="G4562" s="57"/>
      <c r="H4562" s="57"/>
      <c r="I4562" s="57"/>
      <c r="J4562" s="57"/>
      <c r="K4562" s="57"/>
      <c r="L4562" s="57"/>
    </row>
    <row r="4563" spans="2:12" ht="18.95" customHeight="1" x14ac:dyDescent="0.25">
      <c r="B4563" s="75"/>
      <c r="C4563" s="75"/>
      <c r="D4563" s="75"/>
      <c r="E4563" s="57"/>
      <c r="F4563" s="57"/>
      <c r="G4563" s="57"/>
      <c r="H4563" s="57"/>
      <c r="I4563" s="57"/>
      <c r="J4563" s="57"/>
      <c r="K4563" s="57"/>
      <c r="L4563" s="57"/>
    </row>
    <row r="4564" spans="2:12" ht="18.95" customHeight="1" x14ac:dyDescent="0.25">
      <c r="B4564" s="75"/>
      <c r="C4564" s="75"/>
      <c r="D4564" s="75"/>
      <c r="E4564" s="57"/>
      <c r="F4564" s="57"/>
      <c r="G4564" s="57"/>
      <c r="H4564" s="57"/>
      <c r="I4564" s="57"/>
      <c r="J4564" s="57"/>
      <c r="K4564" s="57"/>
      <c r="L4564" s="57"/>
    </row>
    <row r="4565" spans="2:12" ht="18.95" customHeight="1" x14ac:dyDescent="0.25">
      <c r="B4565" s="75"/>
      <c r="C4565" s="75"/>
      <c r="D4565" s="75"/>
      <c r="E4565" s="57"/>
      <c r="F4565" s="57"/>
      <c r="G4565" s="57"/>
      <c r="H4565" s="57"/>
      <c r="I4565" s="57"/>
      <c r="J4565" s="57"/>
      <c r="K4565" s="57"/>
      <c r="L4565" s="57"/>
    </row>
    <row r="4566" spans="2:12" ht="18.95" customHeight="1" x14ac:dyDescent="0.25">
      <c r="B4566" s="75"/>
      <c r="C4566" s="75"/>
      <c r="D4566" s="75"/>
      <c r="E4566" s="57"/>
      <c r="F4566" s="57"/>
      <c r="G4566" s="57"/>
      <c r="H4566" s="57"/>
      <c r="I4566" s="57"/>
      <c r="J4566" s="57"/>
      <c r="K4566" s="57"/>
      <c r="L4566" s="57"/>
    </row>
    <row r="4567" spans="2:12" ht="18.95" customHeight="1" x14ac:dyDescent="0.25">
      <c r="B4567" s="75"/>
      <c r="C4567" s="75"/>
      <c r="D4567" s="75"/>
      <c r="E4567" s="57"/>
      <c r="F4567" s="57"/>
      <c r="G4567" s="57"/>
      <c r="H4567" s="57"/>
      <c r="I4567" s="57"/>
      <c r="J4567" s="57"/>
      <c r="K4567" s="57"/>
      <c r="L4567" s="57"/>
    </row>
    <row r="4568" spans="2:12" ht="18.95" customHeight="1" x14ac:dyDescent="0.25">
      <c r="B4568" s="75"/>
      <c r="C4568" s="75"/>
      <c r="D4568" s="75"/>
      <c r="E4568" s="57"/>
      <c r="F4568" s="57"/>
      <c r="G4568" s="57"/>
      <c r="H4568" s="57"/>
      <c r="I4568" s="57"/>
      <c r="J4568" s="57"/>
      <c r="K4568" s="57"/>
      <c r="L4568" s="57"/>
    </row>
    <row r="4569" spans="2:12" ht="18.95" customHeight="1" x14ac:dyDescent="0.25">
      <c r="B4569" s="75"/>
      <c r="C4569" s="75"/>
      <c r="D4569" s="75"/>
      <c r="E4569" s="57"/>
      <c r="F4569" s="57"/>
      <c r="G4569" s="57"/>
      <c r="H4569" s="57"/>
      <c r="I4569" s="57"/>
      <c r="J4569" s="57"/>
      <c r="K4569" s="57"/>
      <c r="L4569" s="57"/>
    </row>
    <row r="4570" spans="2:12" ht="18.95" customHeight="1" x14ac:dyDescent="0.25">
      <c r="B4570" s="75"/>
      <c r="C4570" s="75"/>
      <c r="D4570" s="75"/>
      <c r="E4570" s="57"/>
      <c r="F4570" s="57"/>
      <c r="G4570" s="57"/>
      <c r="H4570" s="57"/>
      <c r="I4570" s="57"/>
      <c r="J4570" s="57"/>
      <c r="K4570" s="57"/>
      <c r="L4570" s="57"/>
    </row>
    <row r="4571" spans="2:12" ht="18.95" customHeight="1" x14ac:dyDescent="0.25">
      <c r="B4571" s="75"/>
      <c r="C4571" s="75"/>
      <c r="D4571" s="75"/>
      <c r="E4571" s="57"/>
      <c r="F4571" s="57"/>
      <c r="G4571" s="57"/>
      <c r="H4571" s="57"/>
      <c r="I4571" s="57"/>
      <c r="J4571" s="57"/>
      <c r="K4571" s="57"/>
      <c r="L4571" s="57"/>
    </row>
    <row r="4572" spans="2:12" ht="18.95" customHeight="1" x14ac:dyDescent="0.25">
      <c r="B4572" s="75"/>
      <c r="C4572" s="75"/>
      <c r="D4572" s="75"/>
      <c r="E4572" s="57"/>
      <c r="F4572" s="57"/>
      <c r="G4572" s="57"/>
      <c r="H4572" s="57"/>
      <c r="I4572" s="57"/>
      <c r="J4572" s="57"/>
      <c r="K4572" s="57"/>
      <c r="L4572" s="57"/>
    </row>
    <row r="4573" spans="2:12" ht="18.95" customHeight="1" x14ac:dyDescent="0.25">
      <c r="B4573" s="75"/>
      <c r="C4573" s="75"/>
      <c r="D4573" s="75"/>
      <c r="E4573" s="57"/>
      <c r="F4573" s="57"/>
      <c r="G4573" s="57"/>
      <c r="H4573" s="57"/>
      <c r="I4573" s="57"/>
      <c r="J4573" s="57"/>
      <c r="K4573" s="57"/>
      <c r="L4573" s="57"/>
    </row>
    <row r="4574" spans="2:12" ht="18.95" customHeight="1" x14ac:dyDescent="0.25">
      <c r="B4574" s="75"/>
      <c r="C4574" s="75"/>
      <c r="D4574" s="75"/>
      <c r="E4574" s="57"/>
      <c r="F4574" s="57"/>
      <c r="G4574" s="57"/>
      <c r="H4574" s="57"/>
      <c r="I4574" s="57"/>
      <c r="J4574" s="57"/>
      <c r="K4574" s="57"/>
      <c r="L4574" s="57"/>
    </row>
    <row r="4575" spans="2:12" ht="18.95" customHeight="1" x14ac:dyDescent="0.25">
      <c r="B4575" s="75"/>
      <c r="C4575" s="75"/>
      <c r="D4575" s="75"/>
      <c r="E4575" s="57"/>
      <c r="F4575" s="57"/>
      <c r="G4575" s="57"/>
      <c r="H4575" s="57"/>
      <c r="I4575" s="57"/>
      <c r="J4575" s="57"/>
      <c r="K4575" s="57"/>
      <c r="L4575" s="57"/>
    </row>
    <row r="4576" spans="2:12" ht="18.95" customHeight="1" x14ac:dyDescent="0.25">
      <c r="B4576" s="75"/>
      <c r="C4576" s="75"/>
      <c r="D4576" s="75"/>
      <c r="E4576" s="57"/>
      <c r="F4576" s="57"/>
      <c r="G4576" s="57"/>
      <c r="H4576" s="57"/>
      <c r="I4576" s="57"/>
      <c r="J4576" s="57"/>
      <c r="K4576" s="57"/>
      <c r="L4576" s="57"/>
    </row>
    <row r="4577" spans="2:12" ht="18.95" customHeight="1" x14ac:dyDescent="0.25">
      <c r="B4577" s="75"/>
      <c r="C4577" s="75"/>
      <c r="D4577" s="75"/>
      <c r="E4577" s="57"/>
      <c r="F4577" s="57"/>
      <c r="G4577" s="57"/>
      <c r="H4577" s="57"/>
      <c r="I4577" s="57"/>
      <c r="J4577" s="57"/>
      <c r="K4577" s="57"/>
      <c r="L4577" s="57"/>
    </row>
    <row r="4578" spans="2:12" ht="18.95" customHeight="1" x14ac:dyDescent="0.25">
      <c r="B4578" s="75"/>
      <c r="C4578" s="75"/>
      <c r="D4578" s="75"/>
      <c r="E4578" s="57"/>
      <c r="F4578" s="57"/>
      <c r="G4578" s="57"/>
      <c r="H4578" s="57"/>
      <c r="I4578" s="57"/>
      <c r="J4578" s="57"/>
      <c r="K4578" s="57"/>
      <c r="L4578" s="57"/>
    </row>
    <row r="4579" spans="2:12" ht="18.95" customHeight="1" x14ac:dyDescent="0.25">
      <c r="B4579" s="75"/>
      <c r="C4579" s="75"/>
      <c r="D4579" s="75"/>
      <c r="E4579" s="57"/>
      <c r="F4579" s="57"/>
      <c r="G4579" s="57"/>
      <c r="H4579" s="57"/>
      <c r="I4579" s="57"/>
      <c r="J4579" s="57"/>
      <c r="K4579" s="57"/>
      <c r="L4579" s="57"/>
    </row>
    <row r="4580" spans="2:12" ht="18.95" customHeight="1" x14ac:dyDescent="0.25">
      <c r="B4580" s="75"/>
      <c r="C4580" s="75"/>
      <c r="D4580" s="75"/>
      <c r="E4580" s="57"/>
      <c r="F4580" s="57"/>
      <c r="G4580" s="57"/>
      <c r="H4580" s="57"/>
      <c r="I4580" s="57"/>
      <c r="J4580" s="57"/>
      <c r="K4580" s="57"/>
      <c r="L4580" s="57"/>
    </row>
    <row r="4581" spans="2:12" ht="18.95" customHeight="1" x14ac:dyDescent="0.25">
      <c r="B4581" s="75"/>
      <c r="C4581" s="75"/>
      <c r="D4581" s="75"/>
      <c r="E4581" s="57"/>
      <c r="F4581" s="57"/>
      <c r="G4581" s="57"/>
      <c r="H4581" s="57"/>
      <c r="I4581" s="57"/>
      <c r="J4581" s="57"/>
      <c r="K4581" s="57"/>
      <c r="L4581" s="57"/>
    </row>
    <row r="4582" spans="2:12" ht="18.95" customHeight="1" x14ac:dyDescent="0.25">
      <c r="B4582" s="75"/>
      <c r="C4582" s="75"/>
      <c r="D4582" s="75"/>
      <c r="E4582" s="57"/>
      <c r="F4582" s="57"/>
      <c r="G4582" s="57"/>
      <c r="H4582" s="57"/>
      <c r="I4582" s="57"/>
      <c r="J4582" s="57"/>
      <c r="K4582" s="57"/>
      <c r="L4582" s="57"/>
    </row>
    <row r="4583" spans="2:12" ht="18.95" customHeight="1" x14ac:dyDescent="0.25">
      <c r="B4583" s="75"/>
      <c r="C4583" s="75"/>
      <c r="D4583" s="75"/>
      <c r="E4583" s="57"/>
      <c r="F4583" s="57"/>
      <c r="G4583" s="57"/>
      <c r="H4583" s="57"/>
      <c r="I4583" s="57"/>
      <c r="J4583" s="57"/>
      <c r="K4583" s="57"/>
      <c r="L4583" s="57"/>
    </row>
    <row r="4584" spans="2:12" ht="18.95" customHeight="1" x14ac:dyDescent="0.25">
      <c r="B4584" s="75"/>
      <c r="C4584" s="75"/>
      <c r="D4584" s="75"/>
      <c r="E4584" s="57"/>
      <c r="F4584" s="57"/>
      <c r="G4584" s="57"/>
      <c r="H4584" s="57"/>
      <c r="I4584" s="57"/>
      <c r="J4584" s="57"/>
      <c r="K4584" s="57"/>
      <c r="L4584" s="57"/>
    </row>
    <row r="4585" spans="2:12" ht="18.95" customHeight="1" x14ac:dyDescent="0.25">
      <c r="B4585" s="75"/>
      <c r="C4585" s="75"/>
      <c r="D4585" s="75"/>
      <c r="E4585" s="57"/>
      <c r="F4585" s="57"/>
      <c r="G4585" s="57"/>
      <c r="H4585" s="57"/>
      <c r="I4585" s="57"/>
      <c r="J4585" s="57"/>
      <c r="K4585" s="57"/>
      <c r="L4585" s="57"/>
    </row>
    <row r="4586" spans="2:12" ht="18.95" customHeight="1" x14ac:dyDescent="0.25">
      <c r="B4586" s="75"/>
      <c r="C4586" s="75"/>
      <c r="D4586" s="75"/>
      <c r="E4586" s="57"/>
      <c r="F4586" s="57"/>
      <c r="G4586" s="57"/>
      <c r="H4586" s="57"/>
      <c r="I4586" s="57"/>
      <c r="J4586" s="57"/>
      <c r="K4586" s="57"/>
      <c r="L4586" s="57"/>
    </row>
    <row r="4587" spans="2:12" ht="18.95" customHeight="1" x14ac:dyDescent="0.25">
      <c r="B4587" s="75"/>
      <c r="C4587" s="75"/>
      <c r="D4587" s="75"/>
      <c r="E4587" s="57"/>
      <c r="F4587" s="57"/>
      <c r="G4587" s="57"/>
      <c r="H4587" s="57"/>
      <c r="I4587" s="57"/>
      <c r="J4587" s="57"/>
      <c r="K4587" s="57"/>
      <c r="L4587" s="57"/>
    </row>
    <row r="4588" spans="2:12" ht="18.95" customHeight="1" x14ac:dyDescent="0.25">
      <c r="B4588" s="75"/>
      <c r="C4588" s="75"/>
      <c r="D4588" s="75"/>
      <c r="E4588" s="57"/>
      <c r="F4588" s="57"/>
      <c r="G4588" s="57"/>
      <c r="H4588" s="57"/>
      <c r="I4588" s="57"/>
      <c r="J4588" s="57"/>
      <c r="K4588" s="57"/>
      <c r="L4588" s="57"/>
    </row>
    <row r="4589" spans="2:12" ht="18.95" customHeight="1" x14ac:dyDescent="0.25">
      <c r="B4589" s="75"/>
      <c r="C4589" s="75"/>
      <c r="D4589" s="75"/>
      <c r="E4589" s="57"/>
      <c r="F4589" s="57"/>
      <c r="G4589" s="57"/>
      <c r="H4589" s="57"/>
      <c r="I4589" s="57"/>
      <c r="J4589" s="57"/>
      <c r="K4589" s="57"/>
      <c r="L4589" s="57"/>
    </row>
    <row r="4590" spans="2:12" ht="18.95" customHeight="1" x14ac:dyDescent="0.25">
      <c r="B4590" s="75"/>
      <c r="C4590" s="75"/>
      <c r="D4590" s="75"/>
      <c r="E4590" s="57"/>
      <c r="F4590" s="57"/>
      <c r="G4590" s="57"/>
      <c r="H4590" s="57"/>
      <c r="I4590" s="57"/>
      <c r="J4590" s="57"/>
      <c r="K4590" s="57"/>
      <c r="L4590" s="57"/>
    </row>
    <row r="4591" spans="2:12" ht="18.95" customHeight="1" x14ac:dyDescent="0.25">
      <c r="B4591" s="75"/>
      <c r="C4591" s="75"/>
      <c r="D4591" s="75"/>
      <c r="E4591" s="57"/>
      <c r="F4591" s="57"/>
      <c r="G4591" s="57"/>
      <c r="H4591" s="57"/>
      <c r="I4591" s="57"/>
      <c r="J4591" s="57"/>
      <c r="K4591" s="57"/>
      <c r="L4591" s="57"/>
    </row>
    <row r="4592" spans="2:12" ht="18.95" customHeight="1" x14ac:dyDescent="0.25">
      <c r="B4592" s="75"/>
      <c r="C4592" s="75"/>
      <c r="D4592" s="75"/>
      <c r="E4592" s="57"/>
      <c r="F4592" s="57"/>
      <c r="G4592" s="57"/>
      <c r="H4592" s="57"/>
      <c r="I4592" s="57"/>
      <c r="J4592" s="57"/>
      <c r="K4592" s="57"/>
      <c r="L4592" s="57"/>
    </row>
    <row r="4593" spans="2:12" ht="18.95" customHeight="1" x14ac:dyDescent="0.25">
      <c r="B4593" s="75"/>
      <c r="C4593" s="75"/>
      <c r="D4593" s="75"/>
      <c r="E4593" s="57"/>
      <c r="F4593" s="57"/>
      <c r="G4593" s="57"/>
      <c r="H4593" s="57"/>
      <c r="I4593" s="57"/>
      <c r="J4593" s="57"/>
      <c r="K4593" s="57"/>
      <c r="L4593" s="57"/>
    </row>
    <row r="4594" spans="2:12" ht="18.95" customHeight="1" x14ac:dyDescent="0.25">
      <c r="B4594" s="75"/>
      <c r="C4594" s="75"/>
      <c r="D4594" s="75"/>
      <c r="E4594" s="57"/>
      <c r="F4594" s="57"/>
      <c r="G4594" s="57"/>
      <c r="H4594" s="57"/>
      <c r="I4594" s="57"/>
      <c r="J4594" s="57"/>
      <c r="K4594" s="57"/>
      <c r="L4594" s="57"/>
    </row>
    <row r="4595" spans="2:12" ht="18.95" customHeight="1" x14ac:dyDescent="0.25">
      <c r="B4595" s="75"/>
      <c r="C4595" s="75"/>
      <c r="D4595" s="75"/>
      <c r="E4595" s="57"/>
      <c r="F4595" s="57"/>
      <c r="G4595" s="57"/>
      <c r="H4595" s="57"/>
      <c r="I4595" s="57"/>
      <c r="J4595" s="57"/>
      <c r="K4595" s="57"/>
      <c r="L4595" s="57"/>
    </row>
    <row r="4596" spans="2:12" ht="18.95" customHeight="1" x14ac:dyDescent="0.25">
      <c r="B4596" s="75"/>
      <c r="C4596" s="75"/>
      <c r="D4596" s="75"/>
      <c r="E4596" s="57"/>
      <c r="F4596" s="57"/>
      <c r="G4596" s="57"/>
      <c r="H4596" s="57"/>
      <c r="I4596" s="57"/>
      <c r="J4596" s="57"/>
      <c r="K4596" s="57"/>
      <c r="L4596" s="57"/>
    </row>
    <row r="4597" spans="2:12" ht="18.95" customHeight="1" x14ac:dyDescent="0.25">
      <c r="B4597" s="75"/>
      <c r="C4597" s="75"/>
      <c r="D4597" s="75"/>
      <c r="E4597" s="57"/>
      <c r="F4597" s="57"/>
      <c r="G4597" s="57"/>
      <c r="H4597" s="57"/>
      <c r="I4597" s="57"/>
      <c r="J4597" s="57"/>
      <c r="K4597" s="57"/>
      <c r="L4597" s="57"/>
    </row>
    <row r="4598" spans="2:12" ht="18.95" customHeight="1" x14ac:dyDescent="0.25">
      <c r="B4598" s="75"/>
      <c r="C4598" s="75"/>
      <c r="D4598" s="75"/>
      <c r="E4598" s="57"/>
      <c r="F4598" s="57"/>
      <c r="G4598" s="57"/>
      <c r="H4598" s="57"/>
      <c r="I4598" s="57"/>
      <c r="J4598" s="57"/>
      <c r="K4598" s="57"/>
      <c r="L4598" s="57"/>
    </row>
    <row r="4599" spans="2:12" ht="18.95" customHeight="1" x14ac:dyDescent="0.25">
      <c r="B4599" s="75"/>
      <c r="C4599" s="75"/>
      <c r="D4599" s="75"/>
      <c r="E4599" s="57"/>
      <c r="F4599" s="57"/>
      <c r="G4599" s="57"/>
      <c r="H4599" s="57"/>
      <c r="I4599" s="57"/>
      <c r="J4599" s="57"/>
      <c r="K4599" s="57"/>
      <c r="L4599" s="57"/>
    </row>
    <row r="4600" spans="2:12" ht="18.95" customHeight="1" x14ac:dyDescent="0.25">
      <c r="B4600" s="75"/>
      <c r="C4600" s="75"/>
      <c r="D4600" s="75"/>
      <c r="E4600" s="57"/>
      <c r="F4600" s="57"/>
      <c r="G4600" s="57"/>
      <c r="H4600" s="57"/>
      <c r="I4600" s="57"/>
      <c r="J4600" s="57"/>
      <c r="K4600" s="57"/>
      <c r="L4600" s="57"/>
    </row>
    <row r="4601" spans="2:12" ht="18.95" customHeight="1" x14ac:dyDescent="0.25">
      <c r="B4601" s="75"/>
      <c r="C4601" s="75"/>
      <c r="D4601" s="75"/>
      <c r="E4601" s="57"/>
      <c r="F4601" s="57"/>
      <c r="G4601" s="57"/>
      <c r="H4601" s="57"/>
      <c r="I4601" s="57"/>
      <c r="J4601" s="57"/>
      <c r="K4601" s="57"/>
      <c r="L4601" s="57"/>
    </row>
    <row r="4602" spans="2:12" ht="18.95" customHeight="1" x14ac:dyDescent="0.25">
      <c r="B4602" s="75"/>
      <c r="C4602" s="75"/>
      <c r="D4602" s="75"/>
      <c r="E4602" s="57"/>
      <c r="F4602" s="57"/>
      <c r="G4602" s="57"/>
      <c r="H4602" s="57"/>
      <c r="I4602" s="57"/>
      <c r="J4602" s="57"/>
      <c r="K4602" s="57"/>
      <c r="L4602" s="57"/>
    </row>
    <row r="4603" spans="2:12" ht="18.95" customHeight="1" x14ac:dyDescent="0.25">
      <c r="B4603" s="75"/>
      <c r="C4603" s="75"/>
      <c r="D4603" s="75"/>
      <c r="E4603" s="57"/>
      <c r="F4603" s="57"/>
      <c r="G4603" s="57"/>
      <c r="H4603" s="57"/>
      <c r="I4603" s="57"/>
      <c r="J4603" s="57"/>
      <c r="K4603" s="57"/>
      <c r="L4603" s="57"/>
    </row>
    <row r="4604" spans="2:12" ht="18.95" customHeight="1" x14ac:dyDescent="0.25">
      <c r="B4604" s="75"/>
      <c r="C4604" s="75"/>
      <c r="D4604" s="75"/>
      <c r="E4604" s="57"/>
      <c r="F4604" s="57"/>
      <c r="G4604" s="57"/>
      <c r="H4604" s="57"/>
      <c r="I4604" s="57"/>
      <c r="J4604" s="57"/>
      <c r="K4604" s="57"/>
      <c r="L4604" s="57"/>
    </row>
    <row r="4605" spans="2:12" ht="18.95" customHeight="1" x14ac:dyDescent="0.25">
      <c r="B4605" s="75"/>
      <c r="C4605" s="75"/>
      <c r="D4605" s="75"/>
      <c r="E4605" s="57"/>
      <c r="F4605" s="57"/>
      <c r="G4605" s="57"/>
      <c r="H4605" s="57"/>
      <c r="I4605" s="57"/>
      <c r="J4605" s="57"/>
      <c r="K4605" s="57"/>
      <c r="L4605" s="57"/>
    </row>
    <row r="4606" spans="2:12" ht="18.95" customHeight="1" x14ac:dyDescent="0.25">
      <c r="B4606" s="75"/>
      <c r="C4606" s="75"/>
      <c r="D4606" s="75"/>
      <c r="E4606" s="57"/>
      <c r="F4606" s="57"/>
      <c r="G4606" s="57"/>
      <c r="H4606" s="57"/>
      <c r="I4606" s="57"/>
      <c r="J4606" s="57"/>
      <c r="K4606" s="57"/>
      <c r="L4606" s="57"/>
    </row>
    <row r="4607" spans="2:12" ht="18.95" customHeight="1" x14ac:dyDescent="0.25">
      <c r="B4607" s="75"/>
      <c r="C4607" s="75"/>
      <c r="D4607" s="75"/>
      <c r="E4607" s="57"/>
      <c r="F4607" s="57"/>
      <c r="G4607" s="57"/>
      <c r="H4607" s="57"/>
      <c r="I4607" s="57"/>
      <c r="J4607" s="57"/>
      <c r="K4607" s="57"/>
      <c r="L4607" s="57"/>
    </row>
    <row r="4608" spans="2:12" ht="18.95" customHeight="1" x14ac:dyDescent="0.25">
      <c r="B4608" s="75"/>
      <c r="C4608" s="75"/>
      <c r="D4608" s="75"/>
      <c r="E4608" s="57"/>
      <c r="F4608" s="57"/>
      <c r="G4608" s="57"/>
      <c r="H4608" s="57"/>
      <c r="I4608" s="57"/>
      <c r="J4608" s="57"/>
      <c r="K4608" s="57"/>
      <c r="L4608" s="57"/>
    </row>
    <row r="4609" spans="2:12" ht="18.95" customHeight="1" x14ac:dyDescent="0.25">
      <c r="B4609" s="75"/>
      <c r="C4609" s="75"/>
      <c r="D4609" s="75"/>
      <c r="E4609" s="57"/>
      <c r="F4609" s="57"/>
      <c r="G4609" s="57"/>
      <c r="H4609" s="57"/>
      <c r="I4609" s="57"/>
      <c r="J4609" s="57"/>
      <c r="K4609" s="57"/>
      <c r="L4609" s="57"/>
    </row>
    <row r="4610" spans="2:12" ht="18.95" customHeight="1" x14ac:dyDescent="0.25">
      <c r="B4610" s="75"/>
      <c r="C4610" s="75"/>
      <c r="D4610" s="75"/>
      <c r="E4610" s="57"/>
      <c r="F4610" s="57"/>
      <c r="G4610" s="57"/>
      <c r="H4610" s="57"/>
      <c r="I4610" s="57"/>
      <c r="J4610" s="57"/>
      <c r="K4610" s="57"/>
      <c r="L4610" s="57"/>
    </row>
    <row r="4611" spans="2:12" ht="18.95" customHeight="1" x14ac:dyDescent="0.25">
      <c r="B4611" s="75"/>
      <c r="C4611" s="75"/>
      <c r="D4611" s="75"/>
      <c r="E4611" s="57"/>
      <c r="F4611" s="57"/>
      <c r="G4611" s="57"/>
      <c r="H4611" s="57"/>
      <c r="I4611" s="57"/>
      <c r="J4611" s="57"/>
      <c r="K4611" s="57"/>
      <c r="L4611" s="57"/>
    </row>
    <row r="4612" spans="2:12" ht="18.95" customHeight="1" x14ac:dyDescent="0.25">
      <c r="B4612" s="75"/>
      <c r="C4612" s="75"/>
      <c r="D4612" s="75"/>
      <c r="E4612" s="57"/>
      <c r="F4612" s="57"/>
      <c r="G4612" s="57"/>
      <c r="H4612" s="57"/>
      <c r="I4612" s="57"/>
      <c r="J4612" s="57"/>
      <c r="K4612" s="57"/>
      <c r="L4612" s="57"/>
    </row>
    <row r="4613" spans="2:12" ht="18.95" customHeight="1" x14ac:dyDescent="0.25">
      <c r="B4613" s="75"/>
      <c r="C4613" s="75"/>
      <c r="D4613" s="75"/>
      <c r="E4613" s="57"/>
      <c r="F4613" s="57"/>
      <c r="G4613" s="57"/>
      <c r="H4613" s="57"/>
      <c r="I4613" s="57"/>
      <c r="J4613" s="57"/>
      <c r="K4613" s="57"/>
      <c r="L4613" s="57"/>
    </row>
    <row r="4614" spans="2:12" ht="18.95" customHeight="1" x14ac:dyDescent="0.25">
      <c r="B4614" s="75"/>
      <c r="C4614" s="75"/>
      <c r="D4614" s="75"/>
      <c r="E4614" s="57"/>
      <c r="F4614" s="57"/>
      <c r="G4614" s="57"/>
      <c r="H4614" s="57"/>
      <c r="I4614" s="57"/>
      <c r="J4614" s="57"/>
      <c r="K4614" s="57"/>
      <c r="L4614" s="57"/>
    </row>
    <row r="4615" spans="2:12" ht="18.95" customHeight="1" x14ac:dyDescent="0.25">
      <c r="B4615" s="75"/>
      <c r="C4615" s="75"/>
      <c r="D4615" s="75"/>
      <c r="E4615" s="57"/>
      <c r="F4615" s="57"/>
      <c r="G4615" s="57"/>
      <c r="H4615" s="57"/>
      <c r="I4615" s="57"/>
      <c r="J4615" s="57"/>
      <c r="K4615" s="57"/>
      <c r="L4615" s="57"/>
    </row>
    <row r="4616" spans="2:12" ht="18.95" customHeight="1" x14ac:dyDescent="0.25">
      <c r="B4616" s="75"/>
      <c r="C4616" s="75"/>
      <c r="D4616" s="75"/>
      <c r="E4616" s="57"/>
      <c r="F4616" s="57"/>
      <c r="G4616" s="57"/>
      <c r="H4616" s="57"/>
      <c r="I4616" s="57"/>
      <c r="J4616" s="57"/>
      <c r="K4616" s="57"/>
      <c r="L4616" s="57"/>
    </row>
    <row r="4617" spans="2:12" ht="18.95" customHeight="1" x14ac:dyDescent="0.25">
      <c r="B4617" s="75"/>
      <c r="C4617" s="75"/>
      <c r="D4617" s="75"/>
      <c r="E4617" s="57"/>
      <c r="F4617" s="57"/>
      <c r="G4617" s="57"/>
      <c r="H4617" s="57"/>
      <c r="I4617" s="57"/>
      <c r="J4617" s="57"/>
      <c r="K4617" s="57"/>
      <c r="L4617" s="57"/>
    </row>
    <row r="4618" spans="2:12" ht="18.95" customHeight="1" x14ac:dyDescent="0.25">
      <c r="B4618" s="75"/>
      <c r="C4618" s="75"/>
      <c r="D4618" s="75"/>
      <c r="E4618" s="57"/>
      <c r="F4618" s="57"/>
      <c r="G4618" s="57"/>
      <c r="H4618" s="57"/>
      <c r="I4618" s="57"/>
      <c r="J4618" s="57"/>
      <c r="K4618" s="57"/>
      <c r="L4618" s="57"/>
    </row>
    <row r="4619" spans="2:12" ht="18.95" customHeight="1" x14ac:dyDescent="0.25">
      <c r="B4619" s="75"/>
      <c r="C4619" s="75"/>
      <c r="D4619" s="75"/>
      <c r="E4619" s="57"/>
      <c r="F4619" s="57"/>
      <c r="G4619" s="57"/>
      <c r="H4619" s="57"/>
      <c r="I4619" s="57"/>
      <c r="J4619" s="57"/>
      <c r="K4619" s="57"/>
      <c r="L4619" s="57"/>
    </row>
    <row r="4620" spans="2:12" ht="18.95" customHeight="1" x14ac:dyDescent="0.25">
      <c r="B4620" s="75"/>
      <c r="C4620" s="75"/>
      <c r="D4620" s="75"/>
      <c r="E4620" s="57"/>
      <c r="F4620" s="57"/>
      <c r="G4620" s="57"/>
      <c r="H4620" s="57"/>
      <c r="I4620" s="57"/>
      <c r="J4620" s="57"/>
      <c r="K4620" s="57"/>
      <c r="L4620" s="57"/>
    </row>
    <row r="4621" spans="2:12" ht="18.95" customHeight="1" x14ac:dyDescent="0.25">
      <c r="B4621" s="75"/>
      <c r="C4621" s="75"/>
      <c r="D4621" s="75"/>
      <c r="E4621" s="57"/>
      <c r="F4621" s="57"/>
      <c r="G4621" s="57"/>
      <c r="H4621" s="57"/>
      <c r="I4621" s="57"/>
      <c r="J4621" s="57"/>
      <c r="K4621" s="57"/>
      <c r="L4621" s="57"/>
    </row>
    <row r="4622" spans="2:12" ht="18.95" customHeight="1" x14ac:dyDescent="0.25">
      <c r="B4622" s="75"/>
      <c r="C4622" s="75"/>
      <c r="D4622" s="75"/>
      <c r="E4622" s="57"/>
      <c r="F4622" s="57"/>
      <c r="G4622" s="57"/>
      <c r="H4622" s="57"/>
      <c r="I4622" s="57"/>
      <c r="J4622" s="57"/>
      <c r="K4622" s="57"/>
      <c r="L4622" s="57"/>
    </row>
    <row r="4623" spans="2:12" ht="18.95" customHeight="1" x14ac:dyDescent="0.25">
      <c r="B4623" s="75"/>
      <c r="C4623" s="75"/>
      <c r="D4623" s="75"/>
      <c r="E4623" s="57"/>
      <c r="F4623" s="57"/>
      <c r="G4623" s="57"/>
      <c r="H4623" s="57"/>
      <c r="I4623" s="57"/>
      <c r="J4623" s="57"/>
      <c r="K4623" s="57"/>
      <c r="L4623" s="57"/>
    </row>
    <row r="4624" spans="2:12" ht="18.95" customHeight="1" x14ac:dyDescent="0.25">
      <c r="B4624" s="75"/>
      <c r="C4624" s="75"/>
      <c r="D4624" s="75"/>
      <c r="E4624" s="57"/>
      <c r="F4624" s="57"/>
      <c r="G4624" s="57"/>
      <c r="H4624" s="57"/>
      <c r="I4624" s="57"/>
      <c r="J4624" s="57"/>
      <c r="K4624" s="57"/>
      <c r="L4624" s="57"/>
    </row>
    <row r="4625" spans="2:12" ht="18.95" customHeight="1" x14ac:dyDescent="0.25">
      <c r="B4625" s="75"/>
      <c r="C4625" s="75"/>
      <c r="D4625" s="75"/>
      <c r="E4625" s="57"/>
      <c r="F4625" s="57"/>
      <c r="G4625" s="57"/>
      <c r="H4625" s="57"/>
      <c r="I4625" s="57"/>
      <c r="J4625" s="57"/>
      <c r="K4625" s="57"/>
      <c r="L4625" s="57"/>
    </row>
    <row r="4626" spans="2:12" ht="18.95" customHeight="1" x14ac:dyDescent="0.25">
      <c r="B4626" s="75"/>
      <c r="C4626" s="75"/>
      <c r="D4626" s="75"/>
      <c r="E4626" s="57"/>
      <c r="F4626" s="57"/>
      <c r="G4626" s="57"/>
      <c r="H4626" s="57"/>
      <c r="I4626" s="57"/>
      <c r="J4626" s="57"/>
      <c r="K4626" s="57"/>
      <c r="L4626" s="57"/>
    </row>
    <row r="4627" spans="2:12" ht="18.95" customHeight="1" x14ac:dyDescent="0.25">
      <c r="B4627" s="75"/>
      <c r="C4627" s="75"/>
      <c r="D4627" s="75"/>
      <c r="E4627" s="57"/>
      <c r="F4627" s="57"/>
      <c r="G4627" s="57"/>
      <c r="H4627" s="57"/>
      <c r="I4627" s="57"/>
      <c r="J4627" s="57"/>
      <c r="K4627" s="57"/>
      <c r="L4627" s="57"/>
    </row>
    <row r="4628" spans="2:12" ht="18.95" customHeight="1" x14ac:dyDescent="0.25">
      <c r="B4628" s="75"/>
      <c r="C4628" s="75"/>
      <c r="D4628" s="75"/>
      <c r="E4628" s="57"/>
      <c r="F4628" s="57"/>
      <c r="G4628" s="57"/>
      <c r="H4628" s="57"/>
      <c r="I4628" s="57"/>
      <c r="J4628" s="57"/>
      <c r="K4628" s="57"/>
      <c r="L4628" s="57"/>
    </row>
    <row r="4629" spans="2:12" ht="18.95" customHeight="1" x14ac:dyDescent="0.25">
      <c r="B4629" s="75"/>
      <c r="C4629" s="75"/>
      <c r="D4629" s="75"/>
      <c r="E4629" s="57"/>
      <c r="F4629" s="57"/>
      <c r="G4629" s="57"/>
      <c r="H4629" s="57"/>
      <c r="I4629" s="57"/>
      <c r="J4629" s="57"/>
      <c r="K4629" s="57"/>
      <c r="L4629" s="57"/>
    </row>
    <row r="4630" spans="2:12" ht="18.95" customHeight="1" x14ac:dyDescent="0.25">
      <c r="B4630" s="75"/>
      <c r="C4630" s="75"/>
      <c r="D4630" s="75"/>
      <c r="E4630" s="57"/>
      <c r="F4630" s="57"/>
      <c r="G4630" s="57"/>
      <c r="H4630" s="57"/>
      <c r="I4630" s="57"/>
      <c r="J4630" s="57"/>
      <c r="K4630" s="57"/>
      <c r="L4630" s="57"/>
    </row>
    <row r="4631" spans="2:12" ht="18.95" customHeight="1" x14ac:dyDescent="0.25">
      <c r="B4631" s="75"/>
      <c r="C4631" s="75"/>
      <c r="D4631" s="75"/>
      <c r="E4631" s="57"/>
      <c r="F4631" s="57"/>
      <c r="G4631" s="57"/>
      <c r="H4631" s="57"/>
      <c r="I4631" s="57"/>
      <c r="J4631" s="57"/>
      <c r="K4631" s="57"/>
      <c r="L4631" s="57"/>
    </row>
    <row r="4632" spans="2:12" ht="18.95" customHeight="1" x14ac:dyDescent="0.25">
      <c r="B4632" s="75"/>
      <c r="C4632" s="75"/>
      <c r="D4632" s="75"/>
      <c r="E4632" s="57"/>
      <c r="F4632" s="57"/>
      <c r="G4632" s="57"/>
      <c r="H4632" s="57"/>
      <c r="I4632" s="57"/>
      <c r="J4632" s="57"/>
      <c r="K4632" s="57"/>
      <c r="L4632" s="57"/>
    </row>
    <row r="4633" spans="2:12" ht="18.95" customHeight="1" x14ac:dyDescent="0.25">
      <c r="B4633" s="75"/>
      <c r="C4633" s="75"/>
      <c r="D4633" s="75"/>
      <c r="E4633" s="57"/>
      <c r="F4633" s="57"/>
      <c r="G4633" s="57"/>
      <c r="H4633" s="57"/>
      <c r="I4633" s="57"/>
      <c r="J4633" s="57"/>
      <c r="K4633" s="57"/>
      <c r="L4633" s="57"/>
    </row>
    <row r="4634" spans="2:12" ht="18.95" customHeight="1" x14ac:dyDescent="0.25">
      <c r="B4634" s="75"/>
      <c r="C4634" s="75"/>
      <c r="D4634" s="75"/>
      <c r="E4634" s="57"/>
      <c r="F4634" s="57"/>
      <c r="G4634" s="57"/>
      <c r="H4634" s="57"/>
      <c r="I4634" s="57"/>
      <c r="J4634" s="57"/>
      <c r="K4634" s="57"/>
      <c r="L4634" s="57"/>
    </row>
    <row r="4635" spans="2:12" ht="18.95" customHeight="1" x14ac:dyDescent="0.25">
      <c r="B4635" s="75"/>
      <c r="C4635" s="75"/>
      <c r="D4635" s="75"/>
      <c r="E4635" s="57"/>
      <c r="F4635" s="57"/>
      <c r="G4635" s="57"/>
      <c r="H4635" s="57"/>
      <c r="I4635" s="57"/>
      <c r="J4635" s="57"/>
      <c r="K4635" s="57"/>
      <c r="L4635" s="57"/>
    </row>
    <row r="4636" spans="2:12" ht="18.95" customHeight="1" x14ac:dyDescent="0.25">
      <c r="B4636" s="75"/>
      <c r="C4636" s="75"/>
      <c r="D4636" s="75"/>
      <c r="E4636" s="57"/>
      <c r="F4636" s="57"/>
      <c r="G4636" s="57"/>
      <c r="H4636" s="57"/>
      <c r="I4636" s="57"/>
      <c r="J4636" s="57"/>
      <c r="K4636" s="57"/>
      <c r="L4636" s="57"/>
    </row>
    <row r="4637" spans="2:12" ht="18.95" customHeight="1" x14ac:dyDescent="0.25">
      <c r="B4637" s="75"/>
      <c r="C4637" s="75"/>
      <c r="D4637" s="75"/>
      <c r="E4637" s="57"/>
      <c r="F4637" s="57"/>
      <c r="G4637" s="57"/>
      <c r="H4637" s="57"/>
      <c r="I4637" s="57"/>
      <c r="J4637" s="57"/>
      <c r="K4637" s="57"/>
      <c r="L4637" s="57"/>
    </row>
    <row r="4638" spans="2:12" ht="18.95" customHeight="1" x14ac:dyDescent="0.25">
      <c r="B4638" s="75"/>
      <c r="C4638" s="75"/>
      <c r="D4638" s="75"/>
      <c r="E4638" s="57"/>
      <c r="F4638" s="57"/>
      <c r="G4638" s="57"/>
      <c r="H4638" s="57"/>
      <c r="I4638" s="57"/>
      <c r="J4638" s="57"/>
      <c r="K4638" s="57"/>
      <c r="L4638" s="57"/>
    </row>
    <row r="4639" spans="2:12" ht="18.95" customHeight="1" x14ac:dyDescent="0.25">
      <c r="B4639" s="75"/>
      <c r="C4639" s="75"/>
      <c r="D4639" s="75"/>
      <c r="E4639" s="57"/>
      <c r="F4639" s="57"/>
      <c r="G4639" s="57"/>
      <c r="H4639" s="57"/>
      <c r="I4639" s="57"/>
      <c r="J4639" s="57"/>
      <c r="K4639" s="57"/>
      <c r="L4639" s="57"/>
    </row>
    <row r="4640" spans="2:12" ht="18.95" customHeight="1" x14ac:dyDescent="0.25">
      <c r="B4640" s="75"/>
      <c r="C4640" s="75"/>
      <c r="D4640" s="75"/>
      <c r="E4640" s="57"/>
      <c r="F4640" s="57"/>
      <c r="G4640" s="57"/>
      <c r="H4640" s="57"/>
      <c r="I4640" s="57"/>
      <c r="J4640" s="57"/>
      <c r="K4640" s="57"/>
      <c r="L4640" s="57"/>
    </row>
    <row r="4641" spans="2:12" ht="18.95" customHeight="1" x14ac:dyDescent="0.25">
      <c r="B4641" s="75"/>
      <c r="C4641" s="75"/>
      <c r="D4641" s="75"/>
      <c r="E4641" s="57"/>
      <c r="F4641" s="57"/>
      <c r="G4641" s="57"/>
      <c r="H4641" s="57"/>
      <c r="I4641" s="57"/>
      <c r="J4641" s="57"/>
      <c r="K4641" s="57"/>
      <c r="L4641" s="57"/>
    </row>
    <row r="4642" spans="2:12" ht="18.95" customHeight="1" x14ac:dyDescent="0.25">
      <c r="B4642" s="75"/>
      <c r="C4642" s="75"/>
      <c r="D4642" s="75"/>
      <c r="E4642" s="57"/>
      <c r="F4642" s="57"/>
      <c r="G4642" s="57"/>
      <c r="H4642" s="57"/>
      <c r="I4642" s="57"/>
      <c r="J4642" s="57"/>
      <c r="K4642" s="57"/>
      <c r="L4642" s="57"/>
    </row>
    <row r="4643" spans="2:12" ht="18.95" customHeight="1" x14ac:dyDescent="0.25">
      <c r="B4643" s="75"/>
      <c r="C4643" s="75"/>
      <c r="D4643" s="75"/>
      <c r="E4643" s="57"/>
      <c r="F4643" s="57"/>
      <c r="G4643" s="57"/>
      <c r="H4643" s="57"/>
      <c r="I4643" s="57"/>
      <c r="J4643" s="57"/>
      <c r="K4643" s="57"/>
      <c r="L4643" s="57"/>
    </row>
    <row r="4644" spans="2:12" ht="18.95" customHeight="1" x14ac:dyDescent="0.25">
      <c r="B4644" s="75"/>
      <c r="C4644" s="75"/>
      <c r="D4644" s="75"/>
      <c r="E4644" s="57"/>
      <c r="F4644" s="57"/>
      <c r="G4644" s="57"/>
      <c r="H4644" s="57"/>
      <c r="I4644" s="57"/>
      <c r="J4644" s="57"/>
      <c r="K4644" s="57"/>
      <c r="L4644" s="57"/>
    </row>
    <row r="4645" spans="2:12" ht="18.95" customHeight="1" x14ac:dyDescent="0.25">
      <c r="B4645" s="75"/>
      <c r="C4645" s="75"/>
      <c r="D4645" s="75"/>
      <c r="E4645" s="57"/>
      <c r="F4645" s="57"/>
      <c r="G4645" s="57"/>
      <c r="H4645" s="57"/>
      <c r="I4645" s="57"/>
      <c r="J4645" s="57"/>
      <c r="K4645" s="57"/>
      <c r="L4645" s="57"/>
    </row>
    <row r="4646" spans="2:12" ht="18.95" customHeight="1" x14ac:dyDescent="0.25">
      <c r="B4646" s="75"/>
      <c r="C4646" s="75"/>
      <c r="D4646" s="75"/>
      <c r="E4646" s="57"/>
      <c r="F4646" s="57"/>
      <c r="G4646" s="57"/>
      <c r="H4646" s="57"/>
      <c r="I4646" s="57"/>
      <c r="J4646" s="57"/>
      <c r="K4646" s="57"/>
      <c r="L4646" s="57"/>
    </row>
    <row r="4647" spans="2:12" ht="18.95" customHeight="1" x14ac:dyDescent="0.25">
      <c r="B4647" s="75"/>
      <c r="C4647" s="75"/>
      <c r="D4647" s="75"/>
      <c r="E4647" s="57"/>
      <c r="F4647" s="57"/>
      <c r="G4647" s="57"/>
      <c r="H4647" s="57"/>
      <c r="I4647" s="57"/>
      <c r="J4647" s="57"/>
      <c r="K4647" s="57"/>
      <c r="L4647" s="57"/>
    </row>
    <row r="4648" spans="2:12" ht="18.95" customHeight="1" x14ac:dyDescent="0.25">
      <c r="B4648" s="75"/>
      <c r="C4648" s="75"/>
      <c r="D4648" s="75"/>
      <c r="E4648" s="57"/>
      <c r="F4648" s="57"/>
      <c r="G4648" s="57"/>
      <c r="H4648" s="57"/>
      <c r="I4648" s="57"/>
      <c r="J4648" s="57"/>
      <c r="K4648" s="57"/>
      <c r="L4648" s="57"/>
    </row>
    <row r="4649" spans="2:12" ht="18.95" customHeight="1" x14ac:dyDescent="0.25">
      <c r="B4649" s="75"/>
      <c r="C4649" s="75"/>
      <c r="D4649" s="75"/>
      <c r="E4649" s="57"/>
      <c r="F4649" s="57"/>
      <c r="G4649" s="57"/>
      <c r="H4649" s="57"/>
      <c r="I4649" s="57"/>
      <c r="J4649" s="57"/>
      <c r="K4649" s="57"/>
      <c r="L4649" s="57"/>
    </row>
    <row r="4650" spans="2:12" ht="18.95" customHeight="1" x14ac:dyDescent="0.25">
      <c r="B4650" s="75"/>
      <c r="C4650" s="75"/>
      <c r="D4650" s="75"/>
      <c r="E4650" s="57"/>
      <c r="F4650" s="57"/>
      <c r="G4650" s="57"/>
      <c r="H4650" s="57"/>
      <c r="I4650" s="57"/>
      <c r="J4650" s="57"/>
      <c r="K4650" s="57"/>
      <c r="L4650" s="57"/>
    </row>
    <row r="4651" spans="2:12" ht="18.95" customHeight="1" x14ac:dyDescent="0.25">
      <c r="B4651" s="75"/>
      <c r="C4651" s="75"/>
      <c r="D4651" s="75"/>
      <c r="E4651" s="57"/>
      <c r="F4651" s="57"/>
      <c r="G4651" s="57"/>
      <c r="H4651" s="57"/>
      <c r="I4651" s="57"/>
      <c r="J4651" s="57"/>
      <c r="K4651" s="57"/>
      <c r="L4651" s="57"/>
    </row>
    <row r="4652" spans="2:12" ht="18.95" customHeight="1" x14ac:dyDescent="0.25">
      <c r="B4652" s="75"/>
      <c r="C4652" s="75"/>
      <c r="D4652" s="75"/>
      <c r="E4652" s="57"/>
      <c r="F4652" s="57"/>
      <c r="G4652" s="57"/>
      <c r="H4652" s="57"/>
      <c r="I4652" s="57"/>
      <c r="J4652" s="57"/>
      <c r="K4652" s="57"/>
      <c r="L4652" s="57"/>
    </row>
    <row r="4653" spans="2:12" ht="18.95" customHeight="1" x14ac:dyDescent="0.25">
      <c r="B4653" s="75"/>
      <c r="C4653" s="75"/>
      <c r="D4653" s="75"/>
      <c r="E4653" s="57"/>
      <c r="F4653" s="57"/>
      <c r="G4653" s="57"/>
      <c r="H4653" s="57"/>
      <c r="I4653" s="57"/>
      <c r="J4653" s="57"/>
      <c r="K4653" s="57"/>
      <c r="L4653" s="57"/>
    </row>
    <row r="4654" spans="2:12" ht="18.95" customHeight="1" x14ac:dyDescent="0.25">
      <c r="B4654" s="75"/>
      <c r="C4654" s="75"/>
      <c r="D4654" s="75"/>
      <c r="E4654" s="57"/>
      <c r="F4654" s="57"/>
      <c r="G4654" s="57"/>
      <c r="H4654" s="57"/>
      <c r="I4654" s="57"/>
      <c r="J4654" s="57"/>
      <c r="K4654" s="57"/>
      <c r="L4654" s="57"/>
    </row>
    <row r="4655" spans="2:12" ht="18.95" customHeight="1" x14ac:dyDescent="0.25">
      <c r="B4655" s="75"/>
      <c r="C4655" s="75"/>
      <c r="D4655" s="75"/>
      <c r="E4655" s="57"/>
      <c r="F4655" s="57"/>
      <c r="G4655" s="57"/>
      <c r="H4655" s="57"/>
      <c r="I4655" s="57"/>
      <c r="J4655" s="57"/>
      <c r="K4655" s="57"/>
      <c r="L4655" s="57"/>
    </row>
    <row r="4656" spans="2:12" ht="18.95" customHeight="1" x14ac:dyDescent="0.25">
      <c r="B4656" s="75"/>
      <c r="C4656" s="75"/>
      <c r="D4656" s="75"/>
      <c r="E4656" s="57"/>
      <c r="F4656" s="57"/>
      <c r="G4656" s="57"/>
      <c r="H4656" s="57"/>
      <c r="I4656" s="57"/>
      <c r="J4656" s="57"/>
      <c r="K4656" s="57"/>
      <c r="L4656" s="57"/>
    </row>
    <row r="4657" spans="2:12" ht="18.95" customHeight="1" x14ac:dyDescent="0.25">
      <c r="B4657" s="75"/>
      <c r="C4657" s="75"/>
      <c r="D4657" s="75"/>
      <c r="E4657" s="57"/>
      <c r="F4657" s="57"/>
      <c r="G4657" s="57"/>
      <c r="H4657" s="57"/>
      <c r="I4657" s="57"/>
      <c r="J4657" s="57"/>
      <c r="K4657" s="57"/>
      <c r="L4657" s="57"/>
    </row>
    <row r="4658" spans="2:12" ht="18.95" customHeight="1" x14ac:dyDescent="0.25">
      <c r="B4658" s="75"/>
      <c r="C4658" s="75"/>
      <c r="D4658" s="75"/>
      <c r="E4658" s="57"/>
      <c r="F4658" s="57"/>
      <c r="G4658" s="57"/>
      <c r="H4658" s="57"/>
      <c r="I4658" s="57"/>
      <c r="J4658" s="57"/>
      <c r="K4658" s="57"/>
      <c r="L4658" s="57"/>
    </row>
    <row r="4659" spans="2:12" ht="18.95" customHeight="1" x14ac:dyDescent="0.25">
      <c r="B4659" s="75"/>
      <c r="C4659" s="75"/>
      <c r="D4659" s="75"/>
      <c r="E4659" s="57"/>
      <c r="F4659" s="57"/>
      <c r="G4659" s="57"/>
      <c r="H4659" s="57"/>
      <c r="I4659" s="57"/>
      <c r="J4659" s="57"/>
      <c r="K4659" s="57"/>
      <c r="L4659" s="57"/>
    </row>
    <row r="4660" spans="2:12" ht="18.95" customHeight="1" x14ac:dyDescent="0.25">
      <c r="B4660" s="75"/>
      <c r="C4660" s="75"/>
      <c r="D4660" s="75"/>
      <c r="E4660" s="57"/>
      <c r="F4660" s="57"/>
      <c r="G4660" s="57"/>
      <c r="H4660" s="57"/>
      <c r="I4660" s="57"/>
      <c r="J4660" s="57"/>
      <c r="K4660" s="57"/>
      <c r="L4660" s="57"/>
    </row>
    <row r="4661" spans="2:12" ht="18.95" customHeight="1" x14ac:dyDescent="0.25">
      <c r="B4661" s="75"/>
      <c r="C4661" s="75"/>
      <c r="D4661" s="75"/>
      <c r="E4661" s="57"/>
      <c r="F4661" s="57"/>
      <c r="G4661" s="57"/>
      <c r="H4661" s="57"/>
      <c r="I4661" s="57"/>
      <c r="J4661" s="57"/>
      <c r="K4661" s="57"/>
      <c r="L4661" s="57"/>
    </row>
    <row r="4662" spans="2:12" ht="18.95" customHeight="1" x14ac:dyDescent="0.25">
      <c r="B4662" s="75"/>
      <c r="C4662" s="75"/>
      <c r="D4662" s="75"/>
      <c r="E4662" s="57"/>
      <c r="F4662" s="57"/>
      <c r="G4662" s="57"/>
      <c r="H4662" s="57"/>
      <c r="I4662" s="57"/>
      <c r="J4662" s="57"/>
      <c r="K4662" s="57"/>
      <c r="L4662" s="57"/>
    </row>
    <row r="4663" spans="2:12" ht="18.95" customHeight="1" x14ac:dyDescent="0.25">
      <c r="B4663" s="75"/>
      <c r="C4663" s="75"/>
      <c r="D4663" s="75"/>
      <c r="E4663" s="57"/>
      <c r="F4663" s="57"/>
      <c r="G4663" s="57"/>
      <c r="H4663" s="57"/>
      <c r="I4663" s="57"/>
      <c r="J4663" s="57"/>
      <c r="K4663" s="57"/>
      <c r="L4663" s="57"/>
    </row>
    <row r="4664" spans="2:12" ht="18.95" customHeight="1" x14ac:dyDescent="0.25">
      <c r="B4664" s="75"/>
      <c r="C4664" s="75"/>
      <c r="D4664" s="75"/>
      <c r="E4664" s="57"/>
      <c r="F4664" s="57"/>
      <c r="G4664" s="57"/>
      <c r="H4664" s="57"/>
      <c r="I4664" s="57"/>
      <c r="J4664" s="57"/>
      <c r="K4664" s="57"/>
      <c r="L4664" s="57"/>
    </row>
    <row r="4665" spans="2:12" ht="18.95" customHeight="1" x14ac:dyDescent="0.25">
      <c r="B4665" s="75"/>
      <c r="C4665" s="75"/>
      <c r="D4665" s="75"/>
      <c r="E4665" s="57"/>
      <c r="F4665" s="57"/>
      <c r="G4665" s="57"/>
      <c r="H4665" s="57"/>
      <c r="I4665" s="57"/>
      <c r="J4665" s="57"/>
      <c r="K4665" s="57"/>
      <c r="L4665" s="57"/>
    </row>
    <row r="4666" spans="2:12" ht="18.95" customHeight="1" x14ac:dyDescent="0.25">
      <c r="B4666" s="75"/>
      <c r="C4666" s="75"/>
      <c r="D4666" s="75"/>
      <c r="E4666" s="57"/>
      <c r="F4666" s="57"/>
      <c r="G4666" s="57"/>
      <c r="H4666" s="57"/>
      <c r="I4666" s="57"/>
      <c r="J4666" s="57"/>
      <c r="K4666" s="57"/>
      <c r="L4666" s="57"/>
    </row>
    <row r="4667" spans="2:12" ht="18.95" customHeight="1" x14ac:dyDescent="0.25">
      <c r="B4667" s="75"/>
      <c r="C4667" s="75"/>
      <c r="D4667" s="75"/>
      <c r="E4667" s="57"/>
      <c r="F4667" s="57"/>
      <c r="G4667" s="57"/>
      <c r="H4667" s="57"/>
      <c r="I4667" s="57"/>
      <c r="J4667" s="57"/>
      <c r="K4667" s="57"/>
      <c r="L4667" s="57"/>
    </row>
    <row r="4668" spans="2:12" ht="18.95" customHeight="1" x14ac:dyDescent="0.25">
      <c r="B4668" s="75"/>
      <c r="C4668" s="75"/>
      <c r="D4668" s="75"/>
      <c r="E4668" s="57"/>
      <c r="F4668" s="57"/>
      <c r="G4668" s="57"/>
      <c r="H4668" s="57"/>
      <c r="I4668" s="57"/>
      <c r="J4668" s="57"/>
      <c r="K4668" s="57"/>
      <c r="L4668" s="57"/>
    </row>
    <row r="4669" spans="2:12" ht="18.95" customHeight="1" x14ac:dyDescent="0.25">
      <c r="B4669" s="75"/>
      <c r="C4669" s="75"/>
      <c r="D4669" s="75"/>
      <c r="E4669" s="57"/>
      <c r="F4669" s="57"/>
      <c r="G4669" s="57"/>
      <c r="H4669" s="57"/>
      <c r="I4669" s="57"/>
      <c r="J4669" s="57"/>
      <c r="K4669" s="57"/>
      <c r="L4669" s="57"/>
    </row>
    <row r="4670" spans="2:12" ht="18.95" customHeight="1" x14ac:dyDescent="0.25">
      <c r="B4670" s="75"/>
      <c r="C4670" s="75"/>
      <c r="D4670" s="75"/>
      <c r="E4670" s="57"/>
      <c r="F4670" s="57"/>
      <c r="G4670" s="57"/>
      <c r="H4670" s="57"/>
      <c r="I4670" s="57"/>
      <c r="J4670" s="57"/>
      <c r="K4670" s="57"/>
      <c r="L4670" s="57"/>
    </row>
    <row r="4671" spans="2:12" ht="18.95" customHeight="1" x14ac:dyDescent="0.25">
      <c r="B4671" s="75"/>
      <c r="C4671" s="75"/>
      <c r="D4671" s="75"/>
      <c r="E4671" s="57"/>
      <c r="F4671" s="57"/>
      <c r="G4671" s="57"/>
      <c r="H4671" s="57"/>
      <c r="I4671" s="57"/>
      <c r="J4671" s="57"/>
      <c r="K4671" s="57"/>
      <c r="L4671" s="57"/>
    </row>
    <row r="4672" spans="2:12" ht="18.95" customHeight="1" x14ac:dyDescent="0.25">
      <c r="B4672" s="75"/>
      <c r="C4672" s="75"/>
      <c r="D4672" s="75"/>
      <c r="E4672" s="57"/>
      <c r="F4672" s="57"/>
      <c r="G4672" s="57"/>
      <c r="H4672" s="57"/>
      <c r="I4672" s="57"/>
      <c r="J4672" s="57"/>
      <c r="K4672" s="57"/>
      <c r="L4672" s="57"/>
    </row>
    <row r="4673" spans="2:12" ht="18.95" customHeight="1" x14ac:dyDescent="0.25">
      <c r="B4673" s="75"/>
      <c r="C4673" s="75"/>
      <c r="D4673" s="75"/>
      <c r="E4673" s="57"/>
      <c r="F4673" s="57"/>
      <c r="G4673" s="57"/>
      <c r="H4673" s="57"/>
      <c r="I4673" s="57"/>
      <c r="J4673" s="57"/>
      <c r="K4673" s="57"/>
      <c r="L4673" s="57"/>
    </row>
    <row r="4674" spans="2:12" ht="18.95" customHeight="1" x14ac:dyDescent="0.25">
      <c r="B4674" s="75"/>
      <c r="C4674" s="75"/>
      <c r="D4674" s="75"/>
      <c r="E4674" s="57"/>
      <c r="F4674" s="57"/>
      <c r="G4674" s="57"/>
      <c r="H4674" s="57"/>
      <c r="I4674" s="57"/>
      <c r="J4674" s="57"/>
      <c r="K4674" s="57"/>
      <c r="L4674" s="57"/>
    </row>
    <row r="4675" spans="2:12" ht="18.95" customHeight="1" x14ac:dyDescent="0.25">
      <c r="B4675" s="75"/>
      <c r="C4675" s="75"/>
      <c r="D4675" s="75"/>
      <c r="E4675" s="57"/>
      <c r="F4675" s="57"/>
      <c r="G4675" s="57"/>
      <c r="H4675" s="57"/>
      <c r="I4675" s="57"/>
      <c r="J4675" s="57"/>
      <c r="K4675" s="57"/>
      <c r="L4675" s="57"/>
    </row>
    <row r="4676" spans="2:12" ht="18.95" customHeight="1" x14ac:dyDescent="0.25">
      <c r="B4676" s="75"/>
      <c r="C4676" s="75"/>
      <c r="D4676" s="75"/>
      <c r="E4676" s="57"/>
      <c r="F4676" s="57"/>
      <c r="G4676" s="57"/>
      <c r="H4676" s="57"/>
      <c r="I4676" s="57"/>
      <c r="J4676" s="57"/>
      <c r="K4676" s="57"/>
      <c r="L4676" s="57"/>
    </row>
    <row r="4677" spans="2:12" ht="18.95" customHeight="1" x14ac:dyDescent="0.25">
      <c r="B4677" s="75"/>
      <c r="C4677" s="75"/>
      <c r="D4677" s="75"/>
      <c r="E4677" s="57"/>
      <c r="F4677" s="57"/>
      <c r="G4677" s="57"/>
      <c r="H4677" s="57"/>
      <c r="I4677" s="57"/>
      <c r="J4677" s="57"/>
      <c r="K4677" s="57"/>
      <c r="L4677" s="57"/>
    </row>
    <row r="4678" spans="2:12" ht="18.95" customHeight="1" x14ac:dyDescent="0.25">
      <c r="B4678" s="75"/>
      <c r="C4678" s="75"/>
      <c r="D4678" s="75"/>
      <c r="E4678" s="57"/>
      <c r="F4678" s="57"/>
      <c r="G4678" s="57"/>
      <c r="H4678" s="57"/>
      <c r="I4678" s="57"/>
      <c r="J4678" s="57"/>
      <c r="K4678" s="57"/>
      <c r="L4678" s="57"/>
    </row>
    <row r="4679" spans="2:12" ht="18.95" customHeight="1" x14ac:dyDescent="0.25">
      <c r="B4679" s="75"/>
      <c r="C4679" s="75"/>
      <c r="D4679" s="75"/>
      <c r="E4679" s="57"/>
      <c r="F4679" s="57"/>
      <c r="G4679" s="57"/>
      <c r="H4679" s="57"/>
      <c r="I4679" s="57"/>
      <c r="J4679" s="57"/>
      <c r="K4679" s="57"/>
      <c r="L4679" s="57"/>
    </row>
    <row r="4680" spans="2:12" ht="18.95" customHeight="1" x14ac:dyDescent="0.25">
      <c r="B4680" s="75"/>
      <c r="C4680" s="75"/>
      <c r="D4680" s="75"/>
      <c r="E4680" s="57"/>
      <c r="F4680" s="57"/>
      <c r="G4680" s="57"/>
      <c r="H4680" s="57"/>
      <c r="I4680" s="57"/>
      <c r="J4680" s="57"/>
      <c r="K4680" s="57"/>
      <c r="L4680" s="57"/>
    </row>
    <row r="4681" spans="2:12" ht="18.95" customHeight="1" x14ac:dyDescent="0.25">
      <c r="B4681" s="75"/>
      <c r="C4681" s="75"/>
      <c r="D4681" s="75"/>
      <c r="E4681" s="57"/>
      <c r="F4681" s="57"/>
      <c r="G4681" s="57"/>
      <c r="H4681" s="57"/>
      <c r="I4681" s="57"/>
      <c r="J4681" s="57"/>
      <c r="K4681" s="57"/>
      <c r="L4681" s="57"/>
    </row>
    <row r="4682" spans="2:12" ht="18.95" customHeight="1" x14ac:dyDescent="0.25">
      <c r="B4682" s="75"/>
      <c r="C4682" s="75"/>
      <c r="D4682" s="75"/>
      <c r="E4682" s="57"/>
      <c r="F4682" s="57"/>
      <c r="G4682" s="57"/>
      <c r="H4682" s="57"/>
      <c r="I4682" s="57"/>
      <c r="J4682" s="57"/>
      <c r="K4682" s="57"/>
      <c r="L4682" s="57"/>
    </row>
    <row r="4683" spans="2:12" ht="18.95" customHeight="1" x14ac:dyDescent="0.25">
      <c r="B4683" s="75"/>
      <c r="C4683" s="75"/>
      <c r="D4683" s="75"/>
      <c r="E4683" s="57"/>
      <c r="F4683" s="57"/>
      <c r="G4683" s="57"/>
      <c r="H4683" s="57"/>
      <c r="I4683" s="57"/>
      <c r="J4683" s="57"/>
      <c r="K4683" s="57"/>
      <c r="L4683" s="57"/>
    </row>
    <row r="4684" spans="2:12" ht="18.95" customHeight="1" x14ac:dyDescent="0.25">
      <c r="B4684" s="75"/>
      <c r="C4684" s="75"/>
      <c r="D4684" s="75"/>
      <c r="E4684" s="57"/>
      <c r="F4684" s="57"/>
      <c r="G4684" s="57"/>
      <c r="H4684" s="57"/>
      <c r="I4684" s="57"/>
      <c r="J4684" s="57"/>
      <c r="K4684" s="57"/>
      <c r="L4684" s="57"/>
    </row>
    <row r="4685" spans="2:12" ht="18.95" customHeight="1" x14ac:dyDescent="0.25">
      <c r="B4685" s="75"/>
      <c r="C4685" s="75"/>
      <c r="D4685" s="75"/>
      <c r="E4685" s="57"/>
      <c r="F4685" s="57"/>
      <c r="G4685" s="57"/>
      <c r="H4685" s="57"/>
      <c r="I4685" s="57"/>
      <c r="J4685" s="57"/>
      <c r="K4685" s="57"/>
      <c r="L4685" s="57"/>
    </row>
    <row r="4686" spans="2:12" ht="18.95" customHeight="1" x14ac:dyDescent="0.25">
      <c r="B4686" s="75"/>
      <c r="C4686" s="75"/>
      <c r="D4686" s="75"/>
      <c r="E4686" s="57"/>
      <c r="F4686" s="57"/>
      <c r="G4686" s="57"/>
      <c r="H4686" s="57"/>
      <c r="I4686" s="57"/>
      <c r="J4686" s="57"/>
      <c r="K4686" s="57"/>
      <c r="L4686" s="57"/>
    </row>
    <row r="4687" spans="2:12" ht="18.95" customHeight="1" x14ac:dyDescent="0.25">
      <c r="B4687" s="75"/>
      <c r="C4687" s="75"/>
      <c r="D4687" s="75"/>
      <c r="E4687" s="57"/>
      <c r="F4687" s="57"/>
      <c r="G4687" s="57"/>
      <c r="H4687" s="57"/>
      <c r="I4687" s="57"/>
      <c r="J4687" s="57"/>
      <c r="K4687" s="57"/>
      <c r="L4687" s="57"/>
    </row>
    <row r="4688" spans="2:12" ht="18.95" customHeight="1" x14ac:dyDescent="0.25">
      <c r="B4688" s="75"/>
      <c r="C4688" s="75"/>
      <c r="D4688" s="75"/>
      <c r="E4688" s="57"/>
      <c r="F4688" s="57"/>
      <c r="G4688" s="57"/>
      <c r="H4688" s="57"/>
      <c r="I4688" s="57"/>
      <c r="J4688" s="57"/>
      <c r="K4688" s="57"/>
      <c r="L4688" s="57"/>
    </row>
    <row r="4689" spans="2:12" ht="18.95" customHeight="1" x14ac:dyDescent="0.25">
      <c r="B4689" s="75"/>
      <c r="C4689" s="75"/>
      <c r="D4689" s="75"/>
      <c r="E4689" s="57"/>
      <c r="F4689" s="57"/>
      <c r="G4689" s="57"/>
      <c r="H4689" s="57"/>
      <c r="I4689" s="57"/>
      <c r="J4689" s="57"/>
      <c r="K4689" s="57"/>
      <c r="L4689" s="57"/>
    </row>
    <row r="4690" spans="2:12" ht="18.95" customHeight="1" x14ac:dyDescent="0.25">
      <c r="B4690" s="75"/>
      <c r="C4690" s="75"/>
      <c r="D4690" s="75"/>
      <c r="E4690" s="57"/>
      <c r="F4690" s="57"/>
      <c r="G4690" s="57"/>
      <c r="H4690" s="57"/>
      <c r="I4690" s="57"/>
      <c r="J4690" s="57"/>
      <c r="K4690" s="57"/>
      <c r="L4690" s="57"/>
    </row>
    <row r="4691" spans="2:12" ht="18.95" customHeight="1" x14ac:dyDescent="0.25">
      <c r="B4691" s="75"/>
      <c r="C4691" s="75"/>
      <c r="D4691" s="75"/>
      <c r="E4691" s="57"/>
      <c r="F4691" s="57"/>
      <c r="G4691" s="57"/>
      <c r="H4691" s="57"/>
      <c r="I4691" s="57"/>
      <c r="J4691" s="57"/>
      <c r="K4691" s="57"/>
      <c r="L4691" s="57"/>
    </row>
    <row r="4692" spans="2:12" ht="18.95" customHeight="1" x14ac:dyDescent="0.25">
      <c r="B4692" s="75"/>
      <c r="C4692" s="75"/>
      <c r="D4692" s="75"/>
      <c r="E4692" s="57"/>
      <c r="F4692" s="57"/>
      <c r="G4692" s="57"/>
      <c r="H4692" s="57"/>
      <c r="I4692" s="57"/>
      <c r="J4692" s="57"/>
      <c r="K4692" s="57"/>
      <c r="L4692" s="57"/>
    </row>
    <row r="4693" spans="2:12" ht="18.95" customHeight="1" x14ac:dyDescent="0.25">
      <c r="B4693" s="75"/>
      <c r="C4693" s="75"/>
      <c r="D4693" s="75"/>
      <c r="E4693" s="57"/>
      <c r="F4693" s="57"/>
      <c r="G4693" s="57"/>
      <c r="H4693" s="57"/>
      <c r="I4693" s="57"/>
      <c r="J4693" s="57"/>
      <c r="K4693" s="57"/>
      <c r="L4693" s="57"/>
    </row>
    <row r="4694" spans="2:12" ht="18.95" customHeight="1" x14ac:dyDescent="0.25">
      <c r="B4694" s="75"/>
      <c r="C4694" s="75"/>
      <c r="D4694" s="75"/>
      <c r="E4694" s="57"/>
      <c r="F4694" s="57"/>
      <c r="G4694" s="57"/>
      <c r="H4694" s="57"/>
      <c r="I4694" s="57"/>
      <c r="J4694" s="57"/>
      <c r="K4694" s="57"/>
      <c r="L4694" s="57"/>
    </row>
    <row r="4695" spans="2:12" ht="18.95" customHeight="1" x14ac:dyDescent="0.25">
      <c r="B4695" s="75"/>
      <c r="C4695" s="75"/>
      <c r="D4695" s="75"/>
      <c r="E4695" s="57"/>
      <c r="F4695" s="57"/>
      <c r="G4695" s="57"/>
      <c r="H4695" s="57"/>
      <c r="I4695" s="57"/>
      <c r="J4695" s="57"/>
      <c r="K4695" s="57"/>
      <c r="L4695" s="57"/>
    </row>
    <row r="4696" spans="2:12" ht="18.95" customHeight="1" x14ac:dyDescent="0.25">
      <c r="B4696" s="75"/>
      <c r="C4696" s="75"/>
      <c r="D4696" s="75"/>
      <c r="E4696" s="57"/>
      <c r="F4696" s="57"/>
      <c r="G4696" s="57"/>
      <c r="H4696" s="57"/>
      <c r="I4696" s="57"/>
      <c r="J4696" s="57"/>
      <c r="K4696" s="57"/>
      <c r="L4696" s="57"/>
    </row>
    <row r="4697" spans="2:12" ht="18.95" customHeight="1" x14ac:dyDescent="0.25">
      <c r="B4697" s="75"/>
      <c r="C4697" s="75"/>
      <c r="D4697" s="75"/>
      <c r="E4697" s="57"/>
      <c r="F4697" s="57"/>
      <c r="G4697" s="57"/>
      <c r="H4697" s="57"/>
      <c r="I4697" s="57"/>
      <c r="J4697" s="57"/>
      <c r="K4697" s="57"/>
      <c r="L4697" s="57"/>
    </row>
    <row r="4698" spans="2:12" ht="18.95" customHeight="1" x14ac:dyDescent="0.25">
      <c r="B4698" s="75"/>
      <c r="C4698" s="75"/>
      <c r="D4698" s="75"/>
      <c r="E4698" s="57"/>
      <c r="F4698" s="57"/>
      <c r="G4698" s="57"/>
      <c r="H4698" s="57"/>
      <c r="I4698" s="57"/>
      <c r="J4698" s="57"/>
      <c r="K4698" s="57"/>
      <c r="L4698" s="57"/>
    </row>
    <row r="4699" spans="2:12" ht="18.95" customHeight="1" x14ac:dyDescent="0.25">
      <c r="B4699" s="75"/>
      <c r="C4699" s="75"/>
      <c r="D4699" s="75"/>
      <c r="E4699" s="57"/>
      <c r="F4699" s="57"/>
      <c r="G4699" s="57"/>
      <c r="H4699" s="57"/>
      <c r="I4699" s="57"/>
      <c r="J4699" s="57"/>
      <c r="K4699" s="57"/>
      <c r="L4699" s="57"/>
    </row>
    <row r="4700" spans="2:12" ht="18.95" customHeight="1" x14ac:dyDescent="0.25">
      <c r="B4700" s="75"/>
      <c r="C4700" s="75"/>
      <c r="D4700" s="75"/>
      <c r="E4700" s="57"/>
      <c r="F4700" s="57"/>
      <c r="G4700" s="57"/>
      <c r="H4700" s="57"/>
      <c r="I4700" s="57"/>
      <c r="J4700" s="57"/>
      <c r="K4700" s="57"/>
      <c r="L4700" s="57"/>
    </row>
    <row r="4701" spans="2:12" ht="18.95" customHeight="1" x14ac:dyDescent="0.25">
      <c r="B4701" s="75"/>
      <c r="C4701" s="75"/>
      <c r="D4701" s="75"/>
      <c r="E4701" s="57"/>
      <c r="F4701" s="57"/>
      <c r="G4701" s="57"/>
      <c r="H4701" s="57"/>
      <c r="I4701" s="57"/>
      <c r="J4701" s="57"/>
      <c r="K4701" s="57"/>
      <c r="L4701" s="57"/>
    </row>
    <row r="4702" spans="2:12" ht="18.95" customHeight="1" x14ac:dyDescent="0.25">
      <c r="B4702" s="75"/>
      <c r="C4702" s="75"/>
      <c r="D4702" s="75"/>
      <c r="E4702" s="57"/>
      <c r="F4702" s="57"/>
      <c r="G4702" s="57"/>
      <c r="H4702" s="57"/>
      <c r="I4702" s="57"/>
      <c r="J4702" s="57"/>
      <c r="K4702" s="57"/>
      <c r="L4702" s="57"/>
    </row>
    <row r="4703" spans="2:12" ht="18.95" customHeight="1" x14ac:dyDescent="0.25">
      <c r="B4703" s="75"/>
      <c r="C4703" s="75"/>
      <c r="D4703" s="75"/>
      <c r="E4703" s="57"/>
      <c r="F4703" s="57"/>
      <c r="G4703" s="57"/>
      <c r="H4703" s="57"/>
      <c r="I4703" s="57"/>
      <c r="J4703" s="57"/>
      <c r="K4703" s="57"/>
      <c r="L4703" s="57"/>
    </row>
    <row r="4704" spans="2:12" ht="18.95" customHeight="1" x14ac:dyDescent="0.25">
      <c r="B4704" s="75"/>
      <c r="C4704" s="75"/>
      <c r="D4704" s="75"/>
      <c r="E4704" s="57"/>
      <c r="F4704" s="57"/>
      <c r="G4704" s="57"/>
      <c r="H4704" s="57"/>
      <c r="I4704" s="57"/>
      <c r="J4704" s="57"/>
      <c r="K4704" s="57"/>
      <c r="L4704" s="57"/>
    </row>
    <row r="4705" spans="2:12" ht="18.95" customHeight="1" x14ac:dyDescent="0.25">
      <c r="B4705" s="75"/>
      <c r="C4705" s="75"/>
      <c r="D4705" s="75"/>
      <c r="E4705" s="57"/>
      <c r="F4705" s="57"/>
      <c r="G4705" s="57"/>
      <c r="H4705" s="57"/>
      <c r="I4705" s="57"/>
      <c r="J4705" s="57"/>
      <c r="K4705" s="57"/>
      <c r="L4705" s="57"/>
    </row>
    <row r="4706" spans="2:12" ht="18.95" customHeight="1" x14ac:dyDescent="0.25">
      <c r="B4706" s="75"/>
      <c r="C4706" s="75"/>
      <c r="D4706" s="75"/>
      <c r="E4706" s="57"/>
      <c r="F4706" s="57"/>
      <c r="G4706" s="57"/>
      <c r="H4706" s="57"/>
      <c r="I4706" s="57"/>
      <c r="J4706" s="57"/>
      <c r="K4706" s="57"/>
      <c r="L4706" s="57"/>
    </row>
    <row r="4707" spans="2:12" ht="18.95" customHeight="1" x14ac:dyDescent="0.25">
      <c r="B4707" s="75"/>
      <c r="C4707" s="75"/>
      <c r="D4707" s="75"/>
      <c r="E4707" s="57"/>
      <c r="F4707" s="57"/>
      <c r="G4707" s="57"/>
      <c r="H4707" s="57"/>
      <c r="I4707" s="57"/>
      <c r="J4707" s="57"/>
      <c r="K4707" s="57"/>
      <c r="L4707" s="57"/>
    </row>
    <row r="4708" spans="2:12" ht="18.95" customHeight="1" x14ac:dyDescent="0.25">
      <c r="B4708" s="75"/>
      <c r="C4708" s="75"/>
      <c r="D4708" s="75"/>
      <c r="E4708" s="57"/>
      <c r="F4708" s="57"/>
      <c r="G4708" s="57"/>
      <c r="H4708" s="57"/>
      <c r="I4708" s="57"/>
      <c r="J4708" s="57"/>
      <c r="K4708" s="57"/>
      <c r="L4708" s="57"/>
    </row>
    <row r="4709" spans="2:12" ht="18.95" customHeight="1" x14ac:dyDescent="0.25">
      <c r="B4709" s="75"/>
      <c r="C4709" s="75"/>
      <c r="D4709" s="75"/>
      <c r="E4709" s="57"/>
      <c r="F4709" s="57"/>
      <c r="G4709" s="57"/>
      <c r="H4709" s="57"/>
      <c r="I4709" s="57"/>
      <c r="J4709" s="57"/>
      <c r="K4709" s="57"/>
      <c r="L4709" s="57"/>
    </row>
    <row r="4710" spans="2:12" ht="18.95" customHeight="1" x14ac:dyDescent="0.25">
      <c r="B4710" s="75"/>
      <c r="C4710" s="75"/>
      <c r="D4710" s="75"/>
      <c r="E4710" s="57"/>
      <c r="F4710" s="57"/>
      <c r="G4710" s="57"/>
      <c r="H4710" s="57"/>
      <c r="I4710" s="57"/>
      <c r="J4710" s="57"/>
      <c r="K4710" s="57"/>
      <c r="L4710" s="57"/>
    </row>
    <row r="4711" spans="2:12" ht="18.95" customHeight="1" x14ac:dyDescent="0.25">
      <c r="B4711" s="75"/>
      <c r="C4711" s="75"/>
      <c r="D4711" s="75"/>
      <c r="E4711" s="57"/>
      <c r="F4711" s="57"/>
      <c r="G4711" s="57"/>
      <c r="H4711" s="57"/>
      <c r="I4711" s="57"/>
      <c r="J4711" s="57"/>
      <c r="K4711" s="57"/>
      <c r="L4711" s="57"/>
    </row>
    <row r="4712" spans="2:12" ht="18.95" customHeight="1" x14ac:dyDescent="0.25">
      <c r="B4712" s="75"/>
      <c r="C4712" s="75"/>
      <c r="D4712" s="75"/>
      <c r="E4712" s="57"/>
      <c r="F4712" s="57"/>
      <c r="G4712" s="57"/>
      <c r="H4712" s="57"/>
      <c r="I4712" s="57"/>
      <c r="J4712" s="57"/>
      <c r="K4712" s="57"/>
      <c r="L4712" s="57"/>
    </row>
    <row r="4713" spans="2:12" ht="18.95" customHeight="1" x14ac:dyDescent="0.25">
      <c r="B4713" s="75"/>
      <c r="C4713" s="75"/>
      <c r="D4713" s="75"/>
      <c r="E4713" s="57"/>
      <c r="F4713" s="57"/>
      <c r="G4713" s="57"/>
      <c r="H4713" s="57"/>
      <c r="I4713" s="57"/>
      <c r="J4713" s="57"/>
      <c r="K4713" s="57"/>
      <c r="L4713" s="57"/>
    </row>
    <row r="4714" spans="2:12" ht="18.95" customHeight="1" x14ac:dyDescent="0.25">
      <c r="B4714" s="75"/>
      <c r="C4714" s="75"/>
      <c r="D4714" s="75"/>
      <c r="E4714" s="57"/>
      <c r="F4714" s="57"/>
      <c r="G4714" s="57"/>
      <c r="H4714" s="57"/>
      <c r="I4714" s="57"/>
      <c r="J4714" s="57"/>
      <c r="K4714" s="57"/>
      <c r="L4714" s="57"/>
    </row>
    <row r="4715" spans="2:12" ht="18.95" customHeight="1" x14ac:dyDescent="0.25">
      <c r="B4715" s="75"/>
      <c r="C4715" s="75"/>
      <c r="D4715" s="75"/>
      <c r="E4715" s="57"/>
      <c r="F4715" s="57"/>
      <c r="G4715" s="57"/>
      <c r="H4715" s="57"/>
      <c r="I4715" s="57"/>
      <c r="J4715" s="57"/>
      <c r="K4715" s="57"/>
      <c r="L4715" s="57"/>
    </row>
    <row r="4716" spans="2:12" ht="18.95" customHeight="1" x14ac:dyDescent="0.25">
      <c r="B4716" s="75"/>
      <c r="C4716" s="75"/>
      <c r="D4716" s="75"/>
      <c r="E4716" s="57"/>
      <c r="F4716" s="57"/>
      <c r="G4716" s="57"/>
      <c r="H4716" s="57"/>
      <c r="I4716" s="57"/>
      <c r="J4716" s="57"/>
      <c r="K4716" s="57"/>
      <c r="L4716" s="57"/>
    </row>
    <row r="4717" spans="2:12" ht="18.95" customHeight="1" x14ac:dyDescent="0.25">
      <c r="B4717" s="75"/>
      <c r="C4717" s="75"/>
      <c r="D4717" s="75"/>
      <c r="E4717" s="57"/>
      <c r="F4717" s="57"/>
      <c r="G4717" s="57"/>
      <c r="H4717" s="57"/>
      <c r="I4717" s="57"/>
      <c r="J4717" s="57"/>
      <c r="K4717" s="57"/>
      <c r="L4717" s="57"/>
    </row>
    <row r="4718" spans="2:12" ht="18.95" customHeight="1" x14ac:dyDescent="0.25">
      <c r="B4718" s="75"/>
      <c r="C4718" s="75"/>
      <c r="D4718" s="75"/>
      <c r="E4718" s="57"/>
      <c r="F4718" s="57"/>
      <c r="G4718" s="57"/>
      <c r="H4718" s="57"/>
      <c r="I4718" s="57"/>
      <c r="J4718" s="57"/>
      <c r="K4718" s="57"/>
      <c r="L4718" s="57"/>
    </row>
    <row r="4719" spans="2:12" ht="18.95" customHeight="1" x14ac:dyDescent="0.25">
      <c r="B4719" s="75"/>
      <c r="C4719" s="75"/>
      <c r="D4719" s="75"/>
      <c r="E4719" s="57"/>
      <c r="F4719" s="57"/>
      <c r="G4719" s="57"/>
      <c r="H4719" s="57"/>
      <c r="I4719" s="57"/>
      <c r="J4719" s="57"/>
      <c r="K4719" s="57"/>
      <c r="L4719" s="57"/>
    </row>
    <row r="4720" spans="2:12" ht="18.95" customHeight="1" x14ac:dyDescent="0.25">
      <c r="B4720" s="75"/>
      <c r="C4720" s="75"/>
      <c r="D4720" s="75"/>
      <c r="E4720" s="57"/>
      <c r="F4720" s="57"/>
      <c r="G4720" s="57"/>
      <c r="H4720" s="57"/>
      <c r="I4720" s="57"/>
      <c r="J4720" s="57"/>
      <c r="K4720" s="57"/>
      <c r="L4720" s="57"/>
    </row>
    <row r="4721" spans="2:12" ht="18.95" customHeight="1" x14ac:dyDescent="0.25">
      <c r="B4721" s="75"/>
      <c r="C4721" s="75"/>
      <c r="D4721" s="75"/>
      <c r="E4721" s="57"/>
      <c r="F4721" s="57"/>
      <c r="G4721" s="57"/>
      <c r="H4721" s="57"/>
      <c r="I4721" s="57"/>
      <c r="J4721" s="57"/>
      <c r="K4721" s="57"/>
      <c r="L4721" s="57"/>
    </row>
    <row r="4722" spans="2:12" ht="18.95" customHeight="1" x14ac:dyDescent="0.25">
      <c r="B4722" s="75"/>
      <c r="C4722" s="75"/>
      <c r="D4722" s="75"/>
      <c r="E4722" s="57"/>
      <c r="F4722" s="57"/>
      <c r="G4722" s="57"/>
      <c r="H4722" s="57"/>
      <c r="I4722" s="57"/>
      <c r="J4722" s="57"/>
      <c r="K4722" s="57"/>
      <c r="L4722" s="57"/>
    </row>
    <row r="4723" spans="2:12" ht="18.95" customHeight="1" x14ac:dyDescent="0.25">
      <c r="B4723" s="75"/>
      <c r="C4723" s="75"/>
      <c r="D4723" s="75"/>
      <c r="E4723" s="57"/>
      <c r="F4723" s="57"/>
      <c r="G4723" s="57"/>
      <c r="H4723" s="57"/>
      <c r="I4723" s="57"/>
      <c r="J4723" s="57"/>
      <c r="K4723" s="57"/>
      <c r="L4723" s="57"/>
    </row>
    <row r="4724" spans="2:12" ht="18.95" customHeight="1" x14ac:dyDescent="0.25">
      <c r="B4724" s="75"/>
      <c r="C4724" s="75"/>
      <c r="D4724" s="75"/>
      <c r="E4724" s="57"/>
      <c r="F4724" s="57"/>
      <c r="G4724" s="57"/>
      <c r="H4724" s="57"/>
      <c r="I4724" s="57"/>
      <c r="J4724" s="57"/>
      <c r="K4724" s="57"/>
      <c r="L4724" s="57"/>
    </row>
    <row r="4725" spans="2:12" ht="18.95" customHeight="1" x14ac:dyDescent="0.25">
      <c r="B4725" s="75"/>
      <c r="C4725" s="75"/>
      <c r="D4725" s="75"/>
      <c r="E4725" s="57"/>
      <c r="F4725" s="57"/>
      <c r="G4725" s="57"/>
      <c r="H4725" s="57"/>
      <c r="I4725" s="57"/>
      <c r="J4725" s="57"/>
      <c r="K4725" s="57"/>
      <c r="L4725" s="57"/>
    </row>
    <row r="4726" spans="2:12" ht="18.95" customHeight="1" x14ac:dyDescent="0.25">
      <c r="B4726" s="75"/>
      <c r="C4726" s="75"/>
      <c r="D4726" s="75"/>
      <c r="E4726" s="57"/>
      <c r="F4726" s="57"/>
      <c r="G4726" s="57"/>
      <c r="H4726" s="57"/>
      <c r="I4726" s="57"/>
      <c r="J4726" s="57"/>
      <c r="K4726" s="57"/>
      <c r="L4726" s="57"/>
    </row>
    <row r="4727" spans="2:12" ht="18.95" customHeight="1" x14ac:dyDescent="0.25">
      <c r="B4727" s="75"/>
      <c r="C4727" s="75"/>
      <c r="D4727" s="75"/>
      <c r="E4727" s="57"/>
      <c r="F4727" s="57"/>
      <c r="G4727" s="57"/>
      <c r="H4727" s="57"/>
      <c r="I4727" s="57"/>
      <c r="J4727" s="57"/>
      <c r="K4727" s="57"/>
      <c r="L4727" s="57"/>
    </row>
    <row r="4728" spans="2:12" ht="18.95" customHeight="1" x14ac:dyDescent="0.25">
      <c r="B4728" s="75"/>
      <c r="C4728" s="75"/>
      <c r="D4728" s="75"/>
      <c r="E4728" s="57"/>
      <c r="F4728" s="57"/>
      <c r="G4728" s="57"/>
      <c r="H4728" s="57"/>
      <c r="I4728" s="57"/>
      <c r="J4728" s="57"/>
      <c r="K4728" s="57"/>
      <c r="L4728" s="57"/>
    </row>
    <row r="4729" spans="2:12" ht="18.95" customHeight="1" x14ac:dyDescent="0.25">
      <c r="B4729" s="75"/>
      <c r="C4729" s="75"/>
      <c r="D4729" s="75"/>
      <c r="E4729" s="57"/>
      <c r="F4729" s="57"/>
      <c r="G4729" s="57"/>
      <c r="H4729" s="57"/>
      <c r="I4729" s="57"/>
      <c r="J4729" s="57"/>
      <c r="K4729" s="57"/>
      <c r="L4729" s="57"/>
    </row>
    <row r="4730" spans="2:12" ht="18.95" customHeight="1" x14ac:dyDescent="0.25">
      <c r="B4730" s="75"/>
      <c r="C4730" s="75"/>
      <c r="D4730" s="75"/>
      <c r="E4730" s="57"/>
      <c r="F4730" s="57"/>
      <c r="G4730" s="57"/>
      <c r="H4730" s="57"/>
      <c r="I4730" s="57"/>
      <c r="J4730" s="57"/>
      <c r="K4730" s="57"/>
      <c r="L4730" s="57"/>
    </row>
    <row r="4731" spans="2:12" ht="18.95" customHeight="1" x14ac:dyDescent="0.25">
      <c r="B4731" s="75"/>
      <c r="C4731" s="75"/>
      <c r="D4731" s="75"/>
      <c r="E4731" s="57"/>
      <c r="F4731" s="57"/>
      <c r="G4731" s="57"/>
      <c r="H4731" s="57"/>
      <c r="I4731" s="57"/>
      <c r="J4731" s="57"/>
      <c r="K4731" s="57"/>
      <c r="L4731" s="57"/>
    </row>
    <row r="4732" spans="2:12" ht="18.95" customHeight="1" x14ac:dyDescent="0.25">
      <c r="B4732" s="75"/>
      <c r="C4732" s="75"/>
      <c r="D4732" s="75"/>
      <c r="E4732" s="57"/>
      <c r="F4732" s="57"/>
      <c r="G4732" s="57"/>
      <c r="H4732" s="57"/>
      <c r="I4732" s="57"/>
      <c r="J4732" s="57"/>
      <c r="K4732" s="57"/>
      <c r="L4732" s="57"/>
    </row>
    <row r="4733" spans="2:12" ht="18.95" customHeight="1" x14ac:dyDescent="0.25">
      <c r="B4733" s="75"/>
      <c r="C4733" s="75"/>
      <c r="D4733" s="75"/>
      <c r="E4733" s="57"/>
      <c r="F4733" s="57"/>
      <c r="G4733" s="57"/>
      <c r="H4733" s="57"/>
      <c r="I4733" s="57"/>
      <c r="J4733" s="57"/>
      <c r="K4733" s="57"/>
      <c r="L4733" s="57"/>
    </row>
    <row r="4734" spans="2:12" ht="18.95" customHeight="1" x14ac:dyDescent="0.25">
      <c r="B4734" s="75"/>
      <c r="C4734" s="75"/>
      <c r="D4734" s="75"/>
      <c r="E4734" s="57"/>
      <c r="F4734" s="57"/>
      <c r="G4734" s="57"/>
      <c r="H4734" s="57"/>
      <c r="I4734" s="57"/>
      <c r="J4734" s="57"/>
      <c r="K4734" s="57"/>
      <c r="L4734" s="57"/>
    </row>
    <row r="4735" spans="2:12" ht="18.95" customHeight="1" x14ac:dyDescent="0.25">
      <c r="B4735" s="75"/>
      <c r="C4735" s="75"/>
      <c r="D4735" s="75"/>
      <c r="E4735" s="57"/>
      <c r="F4735" s="57"/>
      <c r="G4735" s="57"/>
      <c r="H4735" s="57"/>
      <c r="I4735" s="57"/>
      <c r="J4735" s="57"/>
      <c r="K4735" s="57"/>
      <c r="L4735" s="57"/>
    </row>
    <row r="4736" spans="2:12" ht="18.95" customHeight="1" x14ac:dyDescent="0.25">
      <c r="B4736" s="75"/>
      <c r="C4736" s="75"/>
      <c r="D4736" s="75"/>
      <c r="E4736" s="57"/>
      <c r="F4736" s="57"/>
      <c r="G4736" s="57"/>
      <c r="H4736" s="57"/>
      <c r="I4736" s="57"/>
      <c r="J4736" s="57"/>
      <c r="K4736" s="57"/>
      <c r="L4736" s="57"/>
    </row>
    <row r="4737" spans="2:12" ht="18.95" customHeight="1" x14ac:dyDescent="0.25">
      <c r="B4737" s="75"/>
      <c r="C4737" s="75"/>
      <c r="D4737" s="75"/>
      <c r="E4737" s="57"/>
      <c r="F4737" s="57"/>
      <c r="G4737" s="57"/>
      <c r="H4737" s="57"/>
      <c r="I4737" s="57"/>
      <c r="J4737" s="57"/>
      <c r="K4737" s="57"/>
      <c r="L4737" s="57"/>
    </row>
    <row r="4738" spans="2:12" ht="18.95" customHeight="1" x14ac:dyDescent="0.25">
      <c r="B4738" s="75"/>
      <c r="C4738" s="75"/>
      <c r="D4738" s="75"/>
      <c r="E4738" s="57"/>
      <c r="F4738" s="57"/>
      <c r="G4738" s="57"/>
      <c r="H4738" s="57"/>
      <c r="I4738" s="57"/>
      <c r="J4738" s="57"/>
      <c r="K4738" s="57"/>
      <c r="L4738" s="57"/>
    </row>
    <row r="4739" spans="2:12" ht="18.95" customHeight="1" x14ac:dyDescent="0.25">
      <c r="B4739" s="75"/>
      <c r="C4739" s="75"/>
      <c r="D4739" s="75"/>
      <c r="E4739" s="57"/>
      <c r="F4739" s="57"/>
      <c r="G4739" s="57"/>
      <c r="H4739" s="57"/>
      <c r="I4739" s="57"/>
      <c r="J4739" s="57"/>
      <c r="K4739" s="57"/>
      <c r="L4739" s="57"/>
    </row>
    <row r="4740" spans="2:12" ht="18.95" customHeight="1" x14ac:dyDescent="0.25">
      <c r="B4740" s="75"/>
      <c r="C4740" s="75"/>
      <c r="D4740" s="75"/>
      <c r="E4740" s="57"/>
      <c r="F4740" s="57"/>
      <c r="G4740" s="57"/>
      <c r="H4740" s="57"/>
      <c r="I4740" s="57"/>
      <c r="J4740" s="57"/>
      <c r="K4740" s="57"/>
      <c r="L4740" s="57"/>
    </row>
    <row r="4741" spans="2:12" ht="18.95" customHeight="1" x14ac:dyDescent="0.25">
      <c r="B4741" s="75"/>
      <c r="C4741" s="75"/>
      <c r="D4741" s="75"/>
      <c r="E4741" s="57"/>
      <c r="F4741" s="57"/>
      <c r="G4741" s="57"/>
      <c r="H4741" s="57"/>
      <c r="I4741" s="57"/>
      <c r="J4741" s="57"/>
      <c r="K4741" s="57"/>
      <c r="L4741" s="57"/>
    </row>
    <row r="4742" spans="2:12" ht="18.95" customHeight="1" x14ac:dyDescent="0.25">
      <c r="B4742" s="75"/>
      <c r="C4742" s="75"/>
      <c r="D4742" s="75"/>
      <c r="E4742" s="57"/>
      <c r="F4742" s="57"/>
      <c r="G4742" s="57"/>
      <c r="H4742" s="57"/>
      <c r="I4742" s="57"/>
      <c r="J4742" s="57"/>
      <c r="K4742" s="57"/>
      <c r="L4742" s="57"/>
    </row>
    <row r="4743" spans="2:12" ht="18.95" customHeight="1" x14ac:dyDescent="0.25">
      <c r="B4743" s="75"/>
      <c r="C4743" s="75"/>
      <c r="D4743" s="75"/>
      <c r="E4743" s="57"/>
      <c r="F4743" s="57"/>
      <c r="G4743" s="57"/>
      <c r="H4743" s="57"/>
      <c r="I4743" s="57"/>
      <c r="J4743" s="57"/>
      <c r="K4743" s="57"/>
      <c r="L4743" s="57"/>
    </row>
    <row r="4744" spans="2:12" ht="18.95" customHeight="1" x14ac:dyDescent="0.25">
      <c r="B4744" s="75"/>
      <c r="C4744" s="75"/>
      <c r="D4744" s="75"/>
      <c r="E4744" s="57"/>
      <c r="F4744" s="57"/>
      <c r="G4744" s="57"/>
      <c r="H4744" s="57"/>
      <c r="I4744" s="57"/>
      <c r="J4744" s="57"/>
      <c r="K4744" s="57"/>
      <c r="L4744" s="57"/>
    </row>
    <row r="4745" spans="2:12" ht="18.95" customHeight="1" x14ac:dyDescent="0.25">
      <c r="B4745" s="75"/>
      <c r="C4745" s="75"/>
      <c r="D4745" s="75"/>
      <c r="E4745" s="57"/>
      <c r="F4745" s="57"/>
      <c r="G4745" s="57"/>
      <c r="H4745" s="57"/>
      <c r="I4745" s="57"/>
      <c r="J4745" s="57"/>
      <c r="K4745" s="57"/>
      <c r="L4745" s="57"/>
    </row>
    <row r="4746" spans="2:12" ht="18.95" customHeight="1" x14ac:dyDescent="0.25">
      <c r="B4746" s="75"/>
      <c r="C4746" s="75"/>
      <c r="D4746" s="75"/>
      <c r="E4746" s="57"/>
      <c r="F4746" s="57"/>
      <c r="G4746" s="57"/>
      <c r="H4746" s="57"/>
      <c r="I4746" s="57"/>
      <c r="J4746" s="57"/>
      <c r="K4746" s="57"/>
      <c r="L4746" s="57"/>
    </row>
    <row r="4747" spans="2:12" ht="18.95" customHeight="1" x14ac:dyDescent="0.25">
      <c r="B4747" s="75"/>
      <c r="C4747" s="75"/>
      <c r="D4747" s="75"/>
      <c r="E4747" s="57"/>
      <c r="F4747" s="57"/>
      <c r="G4747" s="57"/>
      <c r="H4747" s="57"/>
      <c r="I4747" s="57"/>
      <c r="J4747" s="57"/>
      <c r="K4747" s="57"/>
      <c r="L4747" s="57"/>
    </row>
    <row r="4748" spans="2:12" ht="18.95" customHeight="1" x14ac:dyDescent="0.25">
      <c r="B4748" s="75"/>
      <c r="C4748" s="75"/>
      <c r="D4748" s="75"/>
      <c r="E4748" s="57"/>
      <c r="F4748" s="57"/>
      <c r="G4748" s="57"/>
      <c r="H4748" s="57"/>
      <c r="I4748" s="57"/>
      <c r="J4748" s="57"/>
      <c r="K4748" s="57"/>
      <c r="L4748" s="57"/>
    </row>
    <row r="4749" spans="2:12" ht="18.95" customHeight="1" x14ac:dyDescent="0.25">
      <c r="B4749" s="75"/>
      <c r="C4749" s="75"/>
      <c r="D4749" s="75"/>
      <c r="E4749" s="57"/>
      <c r="F4749" s="57"/>
      <c r="G4749" s="57"/>
      <c r="H4749" s="57"/>
      <c r="I4749" s="57"/>
      <c r="J4749" s="57"/>
      <c r="K4749" s="57"/>
      <c r="L4749" s="57"/>
    </row>
    <row r="4750" spans="2:12" ht="18.95" customHeight="1" x14ac:dyDescent="0.25">
      <c r="B4750" s="75"/>
      <c r="C4750" s="75"/>
      <c r="D4750" s="75"/>
      <c r="E4750" s="57"/>
      <c r="F4750" s="57"/>
      <c r="G4750" s="57"/>
      <c r="H4750" s="57"/>
      <c r="I4750" s="57"/>
      <c r="J4750" s="57"/>
      <c r="K4750" s="57"/>
      <c r="L4750" s="57"/>
    </row>
    <row r="4751" spans="2:12" ht="18.95" customHeight="1" x14ac:dyDescent="0.25">
      <c r="B4751" s="75"/>
      <c r="C4751" s="75"/>
      <c r="D4751" s="75"/>
      <c r="E4751" s="57"/>
      <c r="F4751" s="57"/>
      <c r="G4751" s="57"/>
      <c r="H4751" s="57"/>
      <c r="I4751" s="57"/>
      <c r="J4751" s="57"/>
      <c r="K4751" s="57"/>
      <c r="L4751" s="57"/>
    </row>
    <row r="4752" spans="2:12" ht="18.95" customHeight="1" x14ac:dyDescent="0.25">
      <c r="B4752" s="75"/>
      <c r="C4752" s="75"/>
      <c r="D4752" s="75"/>
      <c r="E4752" s="57"/>
      <c r="F4752" s="57"/>
      <c r="G4752" s="57"/>
      <c r="H4752" s="57"/>
      <c r="I4752" s="57"/>
      <c r="J4752" s="57"/>
      <c r="K4752" s="57"/>
      <c r="L4752" s="57"/>
    </row>
    <row r="4753" spans="2:12" ht="18.95" customHeight="1" x14ac:dyDescent="0.25">
      <c r="B4753" s="75"/>
      <c r="C4753" s="75"/>
      <c r="D4753" s="75"/>
      <c r="E4753" s="57"/>
      <c r="F4753" s="57"/>
      <c r="G4753" s="57"/>
      <c r="H4753" s="57"/>
      <c r="I4753" s="57"/>
      <c r="J4753" s="57"/>
      <c r="K4753" s="57"/>
      <c r="L4753" s="57"/>
    </row>
    <row r="4754" spans="2:12" ht="18.95" customHeight="1" x14ac:dyDescent="0.25">
      <c r="B4754" s="75"/>
      <c r="C4754" s="75"/>
      <c r="D4754" s="75"/>
      <c r="E4754" s="57"/>
      <c r="F4754" s="57"/>
      <c r="G4754" s="57"/>
      <c r="H4754" s="57"/>
      <c r="I4754" s="57"/>
      <c r="J4754" s="57"/>
      <c r="K4754" s="57"/>
      <c r="L4754" s="57"/>
    </row>
    <row r="4755" spans="2:12" ht="18.95" customHeight="1" x14ac:dyDescent="0.25">
      <c r="B4755" s="75"/>
      <c r="C4755" s="75"/>
      <c r="D4755" s="75"/>
      <c r="E4755" s="57"/>
      <c r="F4755" s="57"/>
      <c r="G4755" s="57"/>
      <c r="H4755" s="57"/>
      <c r="I4755" s="57"/>
      <c r="J4755" s="57"/>
      <c r="K4755" s="57"/>
      <c r="L4755" s="57"/>
    </row>
    <row r="4756" spans="2:12" ht="18.95" customHeight="1" x14ac:dyDescent="0.25">
      <c r="B4756" s="75"/>
      <c r="C4756" s="75"/>
      <c r="D4756" s="75"/>
      <c r="E4756" s="57"/>
      <c r="F4756" s="57"/>
      <c r="G4756" s="57"/>
      <c r="H4756" s="57"/>
      <c r="I4756" s="57"/>
      <c r="J4756" s="57"/>
      <c r="K4756" s="57"/>
      <c r="L4756" s="57"/>
    </row>
    <row r="4757" spans="2:12" ht="18.95" customHeight="1" x14ac:dyDescent="0.25">
      <c r="B4757" s="75"/>
      <c r="C4757" s="75"/>
      <c r="D4757" s="75"/>
      <c r="E4757" s="57"/>
      <c r="F4757" s="57"/>
      <c r="G4757" s="57"/>
      <c r="H4757" s="57"/>
      <c r="I4757" s="57"/>
      <c r="J4757" s="57"/>
      <c r="K4757" s="57"/>
      <c r="L4757" s="57"/>
    </row>
    <row r="4758" spans="2:12" ht="18.95" customHeight="1" x14ac:dyDescent="0.25">
      <c r="B4758" s="75"/>
      <c r="C4758" s="75"/>
      <c r="D4758" s="75"/>
      <c r="E4758" s="57"/>
      <c r="F4758" s="57"/>
      <c r="G4758" s="57"/>
      <c r="H4758" s="57"/>
      <c r="I4758" s="57"/>
      <c r="J4758" s="57"/>
      <c r="K4758" s="57"/>
      <c r="L4758" s="57"/>
    </row>
    <row r="4759" spans="2:12" ht="18.95" customHeight="1" x14ac:dyDescent="0.25">
      <c r="B4759" s="75"/>
      <c r="C4759" s="75"/>
      <c r="D4759" s="75"/>
      <c r="E4759" s="57"/>
      <c r="F4759" s="57"/>
      <c r="G4759" s="57"/>
      <c r="H4759" s="57"/>
      <c r="I4759" s="57"/>
      <c r="J4759" s="57"/>
      <c r="K4759" s="57"/>
      <c r="L4759" s="57"/>
    </row>
    <row r="4760" spans="2:12" ht="18.95" customHeight="1" x14ac:dyDescent="0.25">
      <c r="B4760" s="75"/>
      <c r="C4760" s="75"/>
      <c r="D4760" s="75"/>
      <c r="E4760" s="57"/>
      <c r="F4760" s="57"/>
      <c r="G4760" s="57"/>
      <c r="H4760" s="57"/>
      <c r="I4760" s="57"/>
      <c r="J4760" s="57"/>
      <c r="K4760" s="57"/>
      <c r="L4760" s="57"/>
    </row>
    <row r="4761" spans="2:12" ht="18.95" customHeight="1" x14ac:dyDescent="0.25">
      <c r="B4761" s="75"/>
      <c r="C4761" s="75"/>
      <c r="D4761" s="75"/>
      <c r="E4761" s="57"/>
      <c r="F4761" s="57"/>
      <c r="G4761" s="57"/>
      <c r="H4761" s="57"/>
      <c r="I4761" s="57"/>
      <c r="J4761" s="57"/>
      <c r="K4761" s="57"/>
      <c r="L4761" s="57"/>
    </row>
    <row r="4762" spans="2:12" ht="18.95" customHeight="1" x14ac:dyDescent="0.25">
      <c r="B4762" s="75"/>
      <c r="C4762" s="75"/>
      <c r="D4762" s="75"/>
      <c r="E4762" s="57"/>
      <c r="F4762" s="57"/>
      <c r="G4762" s="57"/>
      <c r="H4762" s="57"/>
      <c r="I4762" s="57"/>
      <c r="J4762" s="57"/>
      <c r="K4762" s="57"/>
      <c r="L4762" s="57"/>
    </row>
    <row r="4763" spans="2:12" ht="18.95" customHeight="1" x14ac:dyDescent="0.25">
      <c r="B4763" s="75"/>
      <c r="C4763" s="75"/>
      <c r="D4763" s="75"/>
      <c r="E4763" s="57"/>
      <c r="F4763" s="57"/>
      <c r="G4763" s="57"/>
      <c r="H4763" s="57"/>
      <c r="I4763" s="57"/>
      <c r="J4763" s="57"/>
      <c r="K4763" s="57"/>
      <c r="L4763" s="57"/>
    </row>
    <row r="4764" spans="2:12" ht="18.95" customHeight="1" x14ac:dyDescent="0.25">
      <c r="B4764" s="75"/>
      <c r="C4764" s="75"/>
      <c r="D4764" s="75"/>
      <c r="E4764" s="57"/>
      <c r="F4764" s="57"/>
      <c r="G4764" s="57"/>
      <c r="H4764" s="57"/>
      <c r="I4764" s="57"/>
      <c r="J4764" s="57"/>
      <c r="K4764" s="57"/>
      <c r="L4764" s="57"/>
    </row>
    <row r="4765" spans="2:12" ht="18.95" customHeight="1" x14ac:dyDescent="0.25">
      <c r="B4765" s="75"/>
      <c r="C4765" s="75"/>
      <c r="D4765" s="75"/>
      <c r="E4765" s="57"/>
      <c r="F4765" s="57"/>
      <c r="G4765" s="57"/>
      <c r="H4765" s="57"/>
      <c r="I4765" s="57"/>
      <c r="J4765" s="57"/>
      <c r="K4765" s="57"/>
      <c r="L4765" s="57"/>
    </row>
    <row r="4766" spans="2:12" ht="18.95" customHeight="1" x14ac:dyDescent="0.25">
      <c r="B4766" s="75"/>
      <c r="C4766" s="75"/>
      <c r="D4766" s="75"/>
      <c r="E4766" s="57"/>
      <c r="F4766" s="57"/>
      <c r="G4766" s="57"/>
      <c r="H4766" s="57"/>
      <c r="I4766" s="57"/>
      <c r="J4766" s="57"/>
      <c r="K4766" s="57"/>
      <c r="L4766" s="57"/>
    </row>
    <row r="4767" spans="2:12" ht="18.95" customHeight="1" x14ac:dyDescent="0.25">
      <c r="B4767" s="75"/>
      <c r="C4767" s="75"/>
      <c r="D4767" s="75"/>
      <c r="E4767" s="57"/>
      <c r="F4767" s="57"/>
      <c r="G4767" s="57"/>
      <c r="H4767" s="57"/>
      <c r="I4767" s="57"/>
      <c r="J4767" s="57"/>
      <c r="K4767" s="57"/>
      <c r="L4767" s="57"/>
    </row>
    <row r="4768" spans="2:12" ht="18.95" customHeight="1" x14ac:dyDescent="0.25">
      <c r="B4768" s="75"/>
      <c r="C4768" s="75"/>
      <c r="D4768" s="75"/>
      <c r="E4768" s="57"/>
      <c r="F4768" s="57"/>
      <c r="G4768" s="57"/>
      <c r="H4768" s="57"/>
      <c r="I4768" s="57"/>
      <c r="J4768" s="57"/>
      <c r="K4768" s="57"/>
      <c r="L4768" s="57"/>
    </row>
    <row r="4769" spans="2:12" ht="18.95" customHeight="1" x14ac:dyDescent="0.25">
      <c r="B4769" s="75"/>
      <c r="C4769" s="75"/>
      <c r="D4769" s="75"/>
      <c r="E4769" s="57"/>
      <c r="F4769" s="57"/>
      <c r="G4769" s="57"/>
      <c r="H4769" s="57"/>
      <c r="I4769" s="57"/>
      <c r="J4769" s="57"/>
      <c r="K4769" s="57"/>
      <c r="L4769" s="57"/>
    </row>
    <row r="4770" spans="2:12" ht="18.95" customHeight="1" x14ac:dyDescent="0.25">
      <c r="B4770" s="75"/>
      <c r="C4770" s="75"/>
      <c r="D4770" s="75"/>
      <c r="E4770" s="57"/>
      <c r="F4770" s="57"/>
      <c r="G4770" s="57"/>
      <c r="H4770" s="57"/>
      <c r="I4770" s="57"/>
      <c r="J4770" s="57"/>
      <c r="K4770" s="57"/>
      <c r="L4770" s="57"/>
    </row>
    <row r="4771" spans="2:12" ht="18.95" customHeight="1" x14ac:dyDescent="0.25">
      <c r="B4771" s="75"/>
      <c r="C4771" s="75"/>
      <c r="D4771" s="75"/>
      <c r="E4771" s="57"/>
      <c r="F4771" s="57"/>
      <c r="G4771" s="57"/>
      <c r="H4771" s="57"/>
      <c r="I4771" s="57"/>
      <c r="J4771" s="57"/>
      <c r="K4771" s="57"/>
      <c r="L4771" s="57"/>
    </row>
    <row r="4772" spans="2:12" ht="18.95" customHeight="1" x14ac:dyDescent="0.25">
      <c r="B4772" s="75"/>
      <c r="C4772" s="75"/>
      <c r="D4772" s="75"/>
      <c r="E4772" s="57"/>
      <c r="F4772" s="57"/>
      <c r="G4772" s="57"/>
      <c r="H4772" s="57"/>
      <c r="I4772" s="57"/>
      <c r="J4772" s="57"/>
      <c r="K4772" s="57"/>
      <c r="L4772" s="57"/>
    </row>
    <row r="4773" spans="2:12" ht="18.95" customHeight="1" x14ac:dyDescent="0.25">
      <c r="B4773" s="75"/>
      <c r="C4773" s="75"/>
      <c r="D4773" s="75"/>
      <c r="E4773" s="57"/>
      <c r="F4773" s="57"/>
      <c r="G4773" s="57"/>
      <c r="H4773" s="57"/>
      <c r="I4773" s="57"/>
      <c r="J4773" s="57"/>
      <c r="K4773" s="57"/>
      <c r="L4773" s="57"/>
    </row>
    <row r="4774" spans="2:12" ht="18.95" customHeight="1" x14ac:dyDescent="0.25">
      <c r="B4774" s="75"/>
      <c r="C4774" s="75"/>
      <c r="D4774" s="75"/>
      <c r="E4774" s="57"/>
      <c r="F4774" s="57"/>
      <c r="G4774" s="57"/>
      <c r="H4774" s="57"/>
      <c r="I4774" s="57"/>
      <c r="J4774" s="57"/>
      <c r="K4774" s="57"/>
      <c r="L4774" s="57"/>
    </row>
    <row r="4775" spans="2:12" ht="18.95" customHeight="1" x14ac:dyDescent="0.25">
      <c r="B4775" s="75"/>
      <c r="C4775" s="75"/>
      <c r="D4775" s="75"/>
      <c r="E4775" s="57"/>
      <c r="F4775" s="57"/>
      <c r="G4775" s="57"/>
      <c r="H4775" s="57"/>
      <c r="I4775" s="57"/>
      <c r="J4775" s="57"/>
      <c r="K4775" s="57"/>
      <c r="L4775" s="57"/>
    </row>
    <row r="4776" spans="2:12" ht="18.95" customHeight="1" x14ac:dyDescent="0.25">
      <c r="B4776" s="75"/>
      <c r="C4776" s="75"/>
      <c r="D4776" s="75"/>
      <c r="E4776" s="57"/>
      <c r="F4776" s="57"/>
      <c r="G4776" s="57"/>
      <c r="H4776" s="57"/>
      <c r="I4776" s="57"/>
      <c r="J4776" s="57"/>
      <c r="K4776" s="57"/>
      <c r="L4776" s="57"/>
    </row>
    <row r="4777" spans="2:12" ht="18.95" customHeight="1" x14ac:dyDescent="0.25">
      <c r="B4777" s="75"/>
      <c r="C4777" s="75"/>
      <c r="D4777" s="75"/>
      <c r="E4777" s="57"/>
      <c r="F4777" s="57"/>
      <c r="G4777" s="57"/>
      <c r="H4777" s="57"/>
      <c r="I4777" s="57"/>
      <c r="J4777" s="57"/>
      <c r="K4777" s="57"/>
      <c r="L4777" s="57"/>
    </row>
    <row r="4778" spans="2:12" ht="18.95" customHeight="1" x14ac:dyDescent="0.25">
      <c r="B4778" s="75"/>
      <c r="C4778" s="75"/>
      <c r="D4778" s="75"/>
      <c r="E4778" s="57"/>
      <c r="F4778" s="57"/>
      <c r="G4778" s="57"/>
      <c r="H4778" s="57"/>
      <c r="I4778" s="57"/>
      <c r="J4778" s="57"/>
      <c r="K4778" s="57"/>
      <c r="L4778" s="57"/>
    </row>
    <row r="4779" spans="2:12" ht="18.95" customHeight="1" x14ac:dyDescent="0.25">
      <c r="B4779" s="75"/>
      <c r="C4779" s="75"/>
      <c r="D4779" s="75"/>
      <c r="E4779" s="57"/>
      <c r="F4779" s="57"/>
      <c r="G4779" s="57"/>
      <c r="H4779" s="57"/>
      <c r="I4779" s="57"/>
      <c r="J4779" s="57"/>
      <c r="K4779" s="57"/>
      <c r="L4779" s="57"/>
    </row>
    <row r="4780" spans="2:12" ht="18.95" customHeight="1" x14ac:dyDescent="0.25">
      <c r="B4780" s="75"/>
      <c r="C4780" s="75"/>
      <c r="D4780" s="75"/>
      <c r="E4780" s="57"/>
      <c r="F4780" s="57"/>
      <c r="G4780" s="57"/>
      <c r="H4780" s="57"/>
      <c r="I4780" s="57"/>
      <c r="J4780" s="57"/>
      <c r="K4780" s="57"/>
      <c r="L4780" s="57"/>
    </row>
    <row r="4781" spans="2:12" ht="18.95" customHeight="1" x14ac:dyDescent="0.25">
      <c r="B4781" s="75"/>
      <c r="C4781" s="75"/>
      <c r="D4781" s="75"/>
      <c r="E4781" s="57"/>
      <c r="F4781" s="57"/>
      <c r="G4781" s="57"/>
      <c r="H4781" s="57"/>
      <c r="I4781" s="57"/>
      <c r="J4781" s="57"/>
      <c r="K4781" s="57"/>
      <c r="L4781" s="57"/>
    </row>
    <row r="4782" spans="2:12" ht="18.95" customHeight="1" x14ac:dyDescent="0.25">
      <c r="B4782" s="75"/>
      <c r="C4782" s="75"/>
      <c r="D4782" s="75"/>
      <c r="E4782" s="57"/>
      <c r="F4782" s="57"/>
      <c r="G4782" s="57"/>
      <c r="H4782" s="57"/>
      <c r="I4782" s="57"/>
      <c r="J4782" s="57"/>
      <c r="K4782" s="57"/>
      <c r="L4782" s="57"/>
    </row>
    <row r="4783" spans="2:12" ht="18.95" customHeight="1" x14ac:dyDescent="0.25">
      <c r="B4783" s="75"/>
      <c r="C4783" s="75"/>
      <c r="D4783" s="75"/>
      <c r="E4783" s="57"/>
      <c r="F4783" s="57"/>
      <c r="G4783" s="57"/>
      <c r="H4783" s="57"/>
      <c r="I4783" s="57"/>
      <c r="J4783" s="57"/>
      <c r="K4783" s="57"/>
      <c r="L4783" s="57"/>
    </row>
    <row r="4784" spans="2:12" ht="18.95" customHeight="1" x14ac:dyDescent="0.25">
      <c r="B4784" s="75"/>
      <c r="C4784" s="75"/>
      <c r="D4784" s="75"/>
      <c r="E4784" s="57"/>
      <c r="F4784" s="57"/>
      <c r="G4784" s="57"/>
      <c r="H4784" s="57"/>
      <c r="I4784" s="57"/>
      <c r="J4784" s="57"/>
      <c r="K4784" s="57"/>
      <c r="L4784" s="57"/>
    </row>
    <row r="4785" spans="2:12" ht="18.95" customHeight="1" x14ac:dyDescent="0.25">
      <c r="B4785" s="75"/>
      <c r="C4785" s="75"/>
      <c r="D4785" s="75"/>
      <c r="E4785" s="57"/>
      <c r="F4785" s="57"/>
      <c r="G4785" s="57"/>
      <c r="H4785" s="57"/>
      <c r="I4785" s="57"/>
      <c r="J4785" s="57"/>
      <c r="K4785" s="57"/>
      <c r="L4785" s="57"/>
    </row>
    <row r="4786" spans="2:12" ht="18.95" customHeight="1" x14ac:dyDescent="0.25">
      <c r="B4786" s="75"/>
      <c r="C4786" s="75"/>
      <c r="D4786" s="75"/>
      <c r="E4786" s="57"/>
      <c r="F4786" s="57"/>
      <c r="G4786" s="57"/>
      <c r="H4786" s="57"/>
      <c r="I4786" s="57"/>
      <c r="J4786" s="57"/>
      <c r="K4786" s="57"/>
      <c r="L4786" s="57"/>
    </row>
    <row r="4787" spans="2:12" ht="18.95" customHeight="1" x14ac:dyDescent="0.25">
      <c r="B4787" s="75"/>
      <c r="C4787" s="75"/>
      <c r="D4787" s="75"/>
      <c r="E4787" s="57"/>
      <c r="F4787" s="57"/>
      <c r="G4787" s="57"/>
      <c r="H4787" s="57"/>
      <c r="I4787" s="57"/>
      <c r="J4787" s="57"/>
      <c r="K4787" s="57"/>
      <c r="L4787" s="57"/>
    </row>
    <row r="4788" spans="2:12" ht="18.95" customHeight="1" x14ac:dyDescent="0.25">
      <c r="B4788" s="75"/>
      <c r="C4788" s="75"/>
      <c r="D4788" s="75"/>
      <c r="E4788" s="57"/>
      <c r="F4788" s="57"/>
      <c r="G4788" s="57"/>
      <c r="H4788" s="57"/>
      <c r="I4788" s="57"/>
      <c r="J4788" s="57"/>
      <c r="K4788" s="57"/>
      <c r="L4788" s="57"/>
    </row>
    <row r="4789" spans="2:12" ht="18.95" customHeight="1" x14ac:dyDescent="0.25">
      <c r="B4789" s="75"/>
      <c r="C4789" s="75"/>
      <c r="D4789" s="75"/>
      <c r="E4789" s="57"/>
      <c r="F4789" s="57"/>
      <c r="G4789" s="57"/>
      <c r="H4789" s="57"/>
      <c r="I4789" s="57"/>
      <c r="J4789" s="57"/>
      <c r="K4789" s="57"/>
      <c r="L4789" s="57"/>
    </row>
    <row r="4790" spans="2:12" ht="18.95" customHeight="1" x14ac:dyDescent="0.25">
      <c r="B4790" s="75"/>
      <c r="C4790" s="75"/>
      <c r="D4790" s="75"/>
      <c r="E4790" s="57"/>
      <c r="F4790" s="57"/>
      <c r="G4790" s="57"/>
      <c r="H4790" s="57"/>
      <c r="I4790" s="57"/>
      <c r="J4790" s="57"/>
      <c r="K4790" s="57"/>
      <c r="L4790" s="57"/>
    </row>
    <row r="4791" spans="2:12" ht="18.95" customHeight="1" x14ac:dyDescent="0.25">
      <c r="B4791" s="75"/>
      <c r="C4791" s="75"/>
      <c r="D4791" s="75"/>
      <c r="E4791" s="57"/>
      <c r="F4791" s="57"/>
      <c r="G4791" s="57"/>
      <c r="H4791" s="57"/>
      <c r="I4791" s="57"/>
      <c r="J4791" s="57"/>
      <c r="K4791" s="57"/>
      <c r="L4791" s="57"/>
    </row>
    <row r="4792" spans="2:12" ht="18.95" customHeight="1" x14ac:dyDescent="0.25">
      <c r="B4792" s="75"/>
      <c r="C4792" s="75"/>
      <c r="D4792" s="75"/>
      <c r="E4792" s="57"/>
      <c r="F4792" s="57"/>
      <c r="G4792" s="57"/>
      <c r="H4792" s="57"/>
      <c r="I4792" s="57"/>
      <c r="J4792" s="57"/>
      <c r="K4792" s="57"/>
      <c r="L4792" s="57"/>
    </row>
    <row r="4793" spans="2:12" ht="18.95" customHeight="1" x14ac:dyDescent="0.25">
      <c r="B4793" s="75"/>
      <c r="C4793" s="75"/>
      <c r="D4793" s="75"/>
      <c r="E4793" s="57"/>
      <c r="F4793" s="57"/>
      <c r="G4793" s="57"/>
      <c r="H4793" s="57"/>
      <c r="I4793" s="57"/>
      <c r="J4793" s="57"/>
      <c r="K4793" s="57"/>
      <c r="L4793" s="57"/>
    </row>
    <row r="4794" spans="2:12" ht="18.95" customHeight="1" x14ac:dyDescent="0.25">
      <c r="B4794" s="75"/>
      <c r="C4794" s="75"/>
      <c r="D4794" s="75"/>
      <c r="E4794" s="57"/>
      <c r="F4794" s="57"/>
      <c r="G4794" s="57"/>
      <c r="H4794" s="57"/>
      <c r="I4794" s="57"/>
      <c r="J4794" s="57"/>
      <c r="K4794" s="57"/>
      <c r="L4794" s="57"/>
    </row>
    <row r="4795" spans="2:12" ht="18.95" customHeight="1" x14ac:dyDescent="0.25">
      <c r="B4795" s="75"/>
      <c r="C4795" s="75"/>
      <c r="D4795" s="75"/>
      <c r="E4795" s="57"/>
      <c r="F4795" s="57"/>
      <c r="G4795" s="57"/>
      <c r="H4795" s="57"/>
      <c r="I4795" s="57"/>
      <c r="J4795" s="57"/>
      <c r="K4795" s="57"/>
      <c r="L4795" s="57"/>
    </row>
    <row r="4796" spans="2:12" ht="18.95" customHeight="1" x14ac:dyDescent="0.25">
      <c r="B4796" s="75"/>
      <c r="C4796" s="75"/>
      <c r="D4796" s="75"/>
      <c r="E4796" s="57"/>
      <c r="F4796" s="57"/>
      <c r="G4796" s="57"/>
      <c r="H4796" s="57"/>
      <c r="I4796" s="57"/>
      <c r="J4796" s="57"/>
      <c r="K4796" s="57"/>
      <c r="L4796" s="57"/>
    </row>
    <row r="4797" spans="2:12" ht="18.95" customHeight="1" x14ac:dyDescent="0.25">
      <c r="B4797" s="75"/>
      <c r="C4797" s="75"/>
      <c r="D4797" s="75"/>
      <c r="E4797" s="57"/>
      <c r="F4797" s="57"/>
      <c r="G4797" s="57"/>
      <c r="H4797" s="57"/>
      <c r="I4797" s="57"/>
      <c r="J4797" s="57"/>
      <c r="K4797" s="57"/>
      <c r="L4797" s="57"/>
    </row>
    <row r="4798" spans="2:12" ht="18.95" customHeight="1" x14ac:dyDescent="0.25">
      <c r="B4798" s="75"/>
      <c r="C4798" s="75"/>
      <c r="D4798" s="75"/>
      <c r="E4798" s="57"/>
      <c r="F4798" s="57"/>
      <c r="G4798" s="57"/>
      <c r="H4798" s="57"/>
      <c r="I4798" s="57"/>
      <c r="J4798" s="57"/>
      <c r="K4798" s="57"/>
      <c r="L4798" s="57"/>
    </row>
    <row r="4799" spans="2:12" ht="18.95" customHeight="1" x14ac:dyDescent="0.25">
      <c r="B4799" s="75"/>
      <c r="C4799" s="75"/>
      <c r="D4799" s="75"/>
      <c r="E4799" s="57"/>
      <c r="F4799" s="57"/>
      <c r="G4799" s="57"/>
      <c r="H4799" s="57"/>
      <c r="I4799" s="57"/>
      <c r="J4799" s="57"/>
      <c r="K4799" s="57"/>
      <c r="L4799" s="57"/>
    </row>
    <row r="4800" spans="2:12" ht="18.95" customHeight="1" x14ac:dyDescent="0.25">
      <c r="B4800" s="75"/>
      <c r="C4800" s="75"/>
      <c r="D4800" s="75"/>
      <c r="E4800" s="57"/>
      <c r="F4800" s="57"/>
      <c r="G4800" s="57"/>
      <c r="H4800" s="57"/>
      <c r="I4800" s="57"/>
      <c r="J4800" s="57"/>
      <c r="K4800" s="57"/>
      <c r="L4800" s="57"/>
    </row>
    <row r="4801" spans="2:12" ht="18.95" customHeight="1" x14ac:dyDescent="0.25">
      <c r="B4801" s="75"/>
      <c r="C4801" s="75"/>
      <c r="D4801" s="75"/>
      <c r="E4801" s="57"/>
      <c r="F4801" s="57"/>
      <c r="G4801" s="57"/>
      <c r="H4801" s="57"/>
      <c r="I4801" s="57"/>
      <c r="J4801" s="57"/>
      <c r="K4801" s="57"/>
      <c r="L4801" s="57"/>
    </row>
    <row r="4802" spans="2:12" ht="18.95" customHeight="1" x14ac:dyDescent="0.25">
      <c r="B4802" s="75"/>
      <c r="C4802" s="75"/>
      <c r="D4802" s="75"/>
      <c r="E4802" s="57"/>
      <c r="F4802" s="57"/>
      <c r="G4802" s="57"/>
      <c r="H4802" s="57"/>
      <c r="I4802" s="57"/>
      <c r="J4802" s="57"/>
      <c r="K4802" s="57"/>
      <c r="L4802" s="57"/>
    </row>
    <row r="4803" spans="2:12" ht="18.95" customHeight="1" x14ac:dyDescent="0.25">
      <c r="B4803" s="75"/>
      <c r="C4803" s="75"/>
      <c r="D4803" s="75"/>
      <c r="E4803" s="57"/>
      <c r="F4803" s="57"/>
      <c r="G4803" s="57"/>
      <c r="H4803" s="57"/>
      <c r="I4803" s="57"/>
      <c r="J4803" s="57"/>
      <c r="K4803" s="57"/>
      <c r="L4803" s="57"/>
    </row>
    <row r="4804" spans="2:12" ht="18.95" customHeight="1" x14ac:dyDescent="0.25">
      <c r="B4804" s="75"/>
      <c r="C4804" s="75"/>
      <c r="D4804" s="75"/>
      <c r="E4804" s="57"/>
      <c r="F4804" s="57"/>
      <c r="G4804" s="57"/>
      <c r="H4804" s="57"/>
      <c r="I4804" s="57"/>
      <c r="J4804" s="57"/>
      <c r="K4804" s="57"/>
      <c r="L4804" s="57"/>
    </row>
    <row r="4805" spans="2:12" ht="18.95" customHeight="1" x14ac:dyDescent="0.25">
      <c r="B4805" s="75"/>
      <c r="C4805" s="75"/>
      <c r="D4805" s="75"/>
      <c r="E4805" s="57"/>
      <c r="F4805" s="57"/>
      <c r="G4805" s="57"/>
      <c r="H4805" s="57"/>
      <c r="I4805" s="57"/>
      <c r="J4805" s="57"/>
      <c r="K4805" s="57"/>
      <c r="L4805" s="57"/>
    </row>
    <row r="4806" spans="2:12" ht="18.95" customHeight="1" x14ac:dyDescent="0.25">
      <c r="B4806" s="75"/>
      <c r="C4806" s="75"/>
      <c r="D4806" s="75"/>
      <c r="E4806" s="57"/>
      <c r="F4806" s="57"/>
      <c r="G4806" s="57"/>
      <c r="H4806" s="57"/>
      <c r="I4806" s="57"/>
      <c r="J4806" s="57"/>
      <c r="K4806" s="57"/>
      <c r="L4806" s="57"/>
    </row>
    <row r="4807" spans="2:12" ht="18.95" customHeight="1" x14ac:dyDescent="0.25">
      <c r="B4807" s="75"/>
      <c r="C4807" s="75"/>
      <c r="D4807" s="75"/>
      <c r="E4807" s="57"/>
      <c r="F4807" s="57"/>
      <c r="G4807" s="57"/>
      <c r="H4807" s="57"/>
      <c r="I4807" s="57"/>
      <c r="J4807" s="57"/>
      <c r="K4807" s="57"/>
      <c r="L4807" s="57"/>
    </row>
    <row r="4808" spans="2:12" ht="18.95" customHeight="1" x14ac:dyDescent="0.25">
      <c r="B4808" s="75"/>
      <c r="C4808" s="75"/>
      <c r="D4808" s="75"/>
      <c r="E4808" s="57"/>
      <c r="F4808" s="57"/>
      <c r="G4808" s="57"/>
      <c r="H4808" s="57"/>
      <c r="I4808" s="57"/>
      <c r="J4808" s="57"/>
      <c r="K4808" s="57"/>
      <c r="L4808" s="57"/>
    </row>
    <row r="4809" spans="2:12" ht="18.95" customHeight="1" x14ac:dyDescent="0.25">
      <c r="B4809" s="75"/>
      <c r="C4809" s="75"/>
      <c r="D4809" s="75"/>
      <c r="E4809" s="57"/>
      <c r="F4809" s="57"/>
      <c r="G4809" s="57"/>
      <c r="H4809" s="57"/>
      <c r="I4809" s="57"/>
      <c r="J4809" s="57"/>
      <c r="K4809" s="57"/>
      <c r="L4809" s="57"/>
    </row>
    <row r="4810" spans="2:12" ht="18.95" customHeight="1" x14ac:dyDescent="0.25">
      <c r="B4810" s="75"/>
      <c r="C4810" s="75"/>
      <c r="D4810" s="75"/>
      <c r="E4810" s="57"/>
      <c r="F4810" s="57"/>
      <c r="G4810" s="57"/>
      <c r="H4810" s="57"/>
      <c r="I4810" s="57"/>
      <c r="J4810" s="57"/>
      <c r="K4810" s="57"/>
      <c r="L4810" s="57"/>
    </row>
    <row r="4811" spans="2:12" ht="18.95" customHeight="1" x14ac:dyDescent="0.25">
      <c r="B4811" s="75"/>
      <c r="C4811" s="75"/>
      <c r="D4811" s="75"/>
      <c r="E4811" s="57"/>
      <c r="F4811" s="57"/>
      <c r="G4811" s="57"/>
      <c r="H4811" s="57"/>
      <c r="I4811" s="57"/>
      <c r="J4811" s="57"/>
      <c r="K4811" s="57"/>
      <c r="L4811" s="57"/>
    </row>
    <row r="4812" spans="2:12" ht="18.95" customHeight="1" x14ac:dyDescent="0.25">
      <c r="B4812" s="75"/>
      <c r="C4812" s="75"/>
      <c r="D4812" s="75"/>
      <c r="E4812" s="57"/>
      <c r="F4812" s="57"/>
      <c r="G4812" s="57"/>
      <c r="H4812" s="57"/>
      <c r="I4812" s="57"/>
      <c r="J4812" s="57"/>
      <c r="K4812" s="57"/>
      <c r="L4812" s="57"/>
    </row>
    <row r="4813" spans="2:12" ht="18.95" customHeight="1" x14ac:dyDescent="0.25">
      <c r="B4813" s="75"/>
      <c r="C4813" s="75"/>
      <c r="D4813" s="75"/>
      <c r="E4813" s="57"/>
      <c r="F4813" s="57"/>
      <c r="G4813" s="57"/>
      <c r="H4813" s="57"/>
      <c r="I4813" s="57"/>
      <c r="J4813" s="57"/>
      <c r="K4813" s="57"/>
      <c r="L4813" s="57"/>
    </row>
    <row r="4814" spans="2:12" ht="18.95" customHeight="1" x14ac:dyDescent="0.25">
      <c r="B4814" s="75"/>
      <c r="C4814" s="75"/>
      <c r="D4814" s="75"/>
      <c r="E4814" s="57"/>
      <c r="F4814" s="57"/>
      <c r="G4814" s="57"/>
      <c r="H4814" s="57"/>
      <c r="I4814" s="57"/>
      <c r="J4814" s="57"/>
      <c r="K4814" s="57"/>
      <c r="L4814" s="57"/>
    </row>
    <row r="4815" spans="2:12" ht="18.95" customHeight="1" x14ac:dyDescent="0.25">
      <c r="B4815" s="75"/>
      <c r="C4815" s="75"/>
      <c r="D4815" s="75"/>
      <c r="E4815" s="57"/>
      <c r="F4815" s="57"/>
      <c r="G4815" s="57"/>
      <c r="H4815" s="57"/>
      <c r="I4815" s="57"/>
      <c r="J4815" s="57"/>
      <c r="K4815" s="57"/>
      <c r="L4815" s="57"/>
    </row>
    <row r="4816" spans="2:12" ht="18.95" customHeight="1" x14ac:dyDescent="0.25">
      <c r="B4816" s="75"/>
      <c r="C4816" s="75"/>
      <c r="D4816" s="75"/>
      <c r="E4816" s="57"/>
      <c r="F4816" s="57"/>
      <c r="G4816" s="57"/>
      <c r="H4816" s="57"/>
      <c r="I4816" s="57"/>
      <c r="J4816" s="57"/>
      <c r="K4816" s="57"/>
      <c r="L4816" s="57"/>
    </row>
    <row r="4817" spans="2:12" ht="18.95" customHeight="1" x14ac:dyDescent="0.25">
      <c r="B4817" s="75"/>
      <c r="C4817" s="75"/>
      <c r="D4817" s="75"/>
      <c r="E4817" s="57"/>
      <c r="F4817" s="57"/>
      <c r="G4817" s="57"/>
      <c r="H4817" s="57"/>
      <c r="I4817" s="57"/>
      <c r="J4817" s="57"/>
      <c r="K4817" s="57"/>
      <c r="L4817" s="57"/>
    </row>
    <row r="4818" spans="2:12" ht="18.95" customHeight="1" x14ac:dyDescent="0.25">
      <c r="B4818" s="75"/>
      <c r="C4818" s="75"/>
      <c r="D4818" s="75"/>
      <c r="E4818" s="57"/>
      <c r="F4818" s="57"/>
      <c r="G4818" s="57"/>
      <c r="H4818" s="57"/>
      <c r="I4818" s="57"/>
      <c r="J4818" s="57"/>
      <c r="K4818" s="57"/>
      <c r="L4818" s="57"/>
    </row>
    <row r="4819" spans="2:12" ht="18.95" customHeight="1" x14ac:dyDescent="0.25">
      <c r="B4819" s="75"/>
      <c r="C4819" s="75"/>
      <c r="D4819" s="75"/>
      <c r="E4819" s="57"/>
      <c r="F4819" s="57"/>
      <c r="G4819" s="57"/>
      <c r="H4819" s="57"/>
      <c r="I4819" s="57"/>
      <c r="J4819" s="57"/>
      <c r="K4819" s="57"/>
      <c r="L4819" s="57"/>
    </row>
    <row r="4820" spans="2:12" ht="18.95" customHeight="1" x14ac:dyDescent="0.25">
      <c r="B4820" s="75"/>
      <c r="C4820" s="75"/>
      <c r="D4820" s="75"/>
      <c r="E4820" s="57"/>
      <c r="F4820" s="57"/>
      <c r="G4820" s="57"/>
      <c r="H4820" s="57"/>
      <c r="I4820" s="57"/>
      <c r="J4820" s="57"/>
      <c r="K4820" s="57"/>
      <c r="L4820" s="57"/>
    </row>
    <row r="4821" spans="2:12" ht="18.95" customHeight="1" x14ac:dyDescent="0.25">
      <c r="B4821" s="75"/>
      <c r="C4821" s="75"/>
      <c r="D4821" s="75"/>
      <c r="E4821" s="57"/>
      <c r="F4821" s="57"/>
      <c r="G4821" s="57"/>
      <c r="H4821" s="57"/>
      <c r="I4821" s="57"/>
      <c r="J4821" s="57"/>
      <c r="K4821" s="57"/>
      <c r="L4821" s="57"/>
    </row>
    <row r="4822" spans="2:12" ht="18.95" customHeight="1" x14ac:dyDescent="0.25">
      <c r="B4822" s="75"/>
      <c r="C4822" s="75"/>
      <c r="D4822" s="75"/>
      <c r="E4822" s="57"/>
      <c r="F4822" s="57"/>
      <c r="G4822" s="57"/>
      <c r="H4822" s="57"/>
      <c r="I4822" s="57"/>
      <c r="J4822" s="57"/>
      <c r="K4822" s="57"/>
      <c r="L4822" s="57"/>
    </row>
    <row r="4823" spans="2:12" ht="18.95" customHeight="1" x14ac:dyDescent="0.25">
      <c r="B4823" s="75"/>
      <c r="C4823" s="75"/>
      <c r="D4823" s="75"/>
      <c r="E4823" s="57"/>
      <c r="F4823" s="57"/>
      <c r="G4823" s="57"/>
      <c r="H4823" s="57"/>
      <c r="I4823" s="57"/>
      <c r="J4823" s="57"/>
      <c r="K4823" s="57"/>
      <c r="L4823" s="57"/>
    </row>
    <row r="4824" spans="2:12" ht="18.95" customHeight="1" x14ac:dyDescent="0.25">
      <c r="B4824" s="75"/>
      <c r="C4824" s="75"/>
      <c r="D4824" s="75"/>
      <c r="E4824" s="57"/>
      <c r="F4824" s="57"/>
      <c r="G4824" s="57"/>
      <c r="H4824" s="57"/>
      <c r="I4824" s="57"/>
      <c r="J4824" s="57"/>
      <c r="K4824" s="57"/>
      <c r="L4824" s="57"/>
    </row>
    <row r="4825" spans="2:12" ht="18.95" customHeight="1" x14ac:dyDescent="0.25">
      <c r="B4825" s="75"/>
      <c r="C4825" s="75"/>
      <c r="D4825" s="75"/>
      <c r="E4825" s="57"/>
      <c r="F4825" s="57"/>
      <c r="G4825" s="57"/>
      <c r="H4825" s="57"/>
      <c r="I4825" s="57"/>
      <c r="J4825" s="57"/>
      <c r="K4825" s="57"/>
      <c r="L4825" s="57"/>
    </row>
    <row r="4826" spans="2:12" ht="18.95" customHeight="1" x14ac:dyDescent="0.25">
      <c r="B4826" s="75"/>
      <c r="C4826" s="75"/>
      <c r="D4826" s="75"/>
      <c r="E4826" s="57"/>
      <c r="F4826" s="57"/>
      <c r="G4826" s="57"/>
      <c r="H4826" s="57"/>
      <c r="I4826" s="57"/>
      <c r="J4826" s="57"/>
      <c r="K4826" s="57"/>
      <c r="L4826" s="57"/>
    </row>
    <row r="4827" spans="2:12" ht="18.95" customHeight="1" x14ac:dyDescent="0.25">
      <c r="B4827" s="75"/>
      <c r="C4827" s="75"/>
      <c r="D4827" s="75"/>
      <c r="E4827" s="57"/>
      <c r="F4827" s="57"/>
      <c r="G4827" s="57"/>
      <c r="H4827" s="57"/>
      <c r="I4827" s="57"/>
      <c r="J4827" s="57"/>
      <c r="K4827" s="57"/>
      <c r="L4827" s="57"/>
    </row>
    <row r="4828" spans="2:12" ht="18.95" customHeight="1" x14ac:dyDescent="0.25">
      <c r="B4828" s="75"/>
      <c r="C4828" s="75"/>
      <c r="D4828" s="75"/>
      <c r="E4828" s="57"/>
      <c r="F4828" s="57"/>
      <c r="G4828" s="57"/>
      <c r="H4828" s="57"/>
      <c r="I4828" s="57"/>
      <c r="J4828" s="57"/>
      <c r="K4828" s="57"/>
      <c r="L4828" s="57"/>
    </row>
    <row r="4829" spans="2:12" ht="18.95" customHeight="1" x14ac:dyDescent="0.25">
      <c r="B4829" s="75"/>
      <c r="C4829" s="75"/>
      <c r="D4829" s="75"/>
      <c r="E4829" s="57"/>
      <c r="F4829" s="57"/>
      <c r="G4829" s="57"/>
      <c r="H4829" s="57"/>
      <c r="I4829" s="57"/>
      <c r="J4829" s="57"/>
      <c r="K4829" s="57"/>
      <c r="L4829" s="57"/>
    </row>
    <row r="4830" spans="2:12" ht="18.95" customHeight="1" x14ac:dyDescent="0.25">
      <c r="B4830" s="75"/>
      <c r="C4830" s="75"/>
      <c r="D4830" s="75"/>
      <c r="E4830" s="57"/>
      <c r="F4830" s="57"/>
      <c r="G4830" s="57"/>
      <c r="H4830" s="57"/>
      <c r="I4830" s="57"/>
      <c r="J4830" s="57"/>
      <c r="K4830" s="57"/>
      <c r="L4830" s="57"/>
    </row>
    <row r="4831" spans="2:12" ht="18.95" customHeight="1" x14ac:dyDescent="0.25">
      <c r="B4831" s="75"/>
      <c r="C4831" s="75"/>
      <c r="D4831" s="75"/>
      <c r="E4831" s="57"/>
      <c r="F4831" s="57"/>
      <c r="G4831" s="57"/>
      <c r="H4831" s="57"/>
      <c r="I4831" s="57"/>
      <c r="J4831" s="57"/>
      <c r="K4831" s="57"/>
      <c r="L4831" s="57"/>
    </row>
    <row r="4832" spans="2:12" ht="18.95" customHeight="1" x14ac:dyDescent="0.25">
      <c r="B4832" s="75"/>
      <c r="C4832" s="75"/>
      <c r="D4832" s="75"/>
      <c r="E4832" s="57"/>
      <c r="F4832" s="57"/>
      <c r="G4832" s="57"/>
      <c r="H4832" s="57"/>
      <c r="I4832" s="57"/>
      <c r="J4832" s="57"/>
      <c r="K4832" s="57"/>
      <c r="L4832" s="57"/>
    </row>
    <row r="4833" spans="2:12" ht="18.95" customHeight="1" x14ac:dyDescent="0.25">
      <c r="B4833" s="75"/>
      <c r="C4833" s="75"/>
      <c r="D4833" s="75"/>
      <c r="E4833" s="57"/>
      <c r="F4833" s="57"/>
      <c r="G4833" s="57"/>
      <c r="H4833" s="57"/>
      <c r="I4833" s="57"/>
      <c r="J4833" s="57"/>
      <c r="K4833" s="57"/>
      <c r="L4833" s="57"/>
    </row>
    <row r="4834" spans="2:12" ht="18.95" customHeight="1" x14ac:dyDescent="0.25">
      <c r="B4834" s="75"/>
      <c r="C4834" s="75"/>
      <c r="D4834" s="75"/>
      <c r="E4834" s="57"/>
      <c r="F4834" s="57"/>
      <c r="G4834" s="57"/>
      <c r="H4834" s="57"/>
      <c r="I4834" s="57"/>
      <c r="J4834" s="57"/>
      <c r="K4834" s="57"/>
      <c r="L4834" s="57"/>
    </row>
    <row r="4835" spans="2:12" ht="18.95" customHeight="1" x14ac:dyDescent="0.25">
      <c r="B4835" s="75"/>
      <c r="C4835" s="75"/>
      <c r="D4835" s="75"/>
      <c r="E4835" s="57"/>
      <c r="F4835" s="57"/>
      <c r="G4835" s="57"/>
      <c r="H4835" s="57"/>
      <c r="I4835" s="57"/>
      <c r="J4835" s="57"/>
      <c r="K4835" s="57"/>
      <c r="L4835" s="57"/>
    </row>
    <row r="4836" spans="2:12" ht="18.95" customHeight="1" x14ac:dyDescent="0.25">
      <c r="B4836" s="75"/>
      <c r="C4836" s="75"/>
      <c r="D4836" s="75"/>
      <c r="E4836" s="57"/>
      <c r="F4836" s="57"/>
      <c r="G4836" s="57"/>
      <c r="H4836" s="57"/>
      <c r="I4836" s="57"/>
      <c r="J4836" s="57"/>
      <c r="K4836" s="57"/>
      <c r="L4836" s="57"/>
    </row>
    <row r="4837" spans="2:12" ht="18.95" customHeight="1" x14ac:dyDescent="0.25">
      <c r="B4837" s="75"/>
      <c r="C4837" s="75"/>
      <c r="D4837" s="75"/>
      <c r="E4837" s="57"/>
      <c r="F4837" s="57"/>
      <c r="G4837" s="57"/>
      <c r="H4837" s="57"/>
      <c r="I4837" s="57"/>
      <c r="J4837" s="57"/>
      <c r="K4837" s="57"/>
      <c r="L4837" s="57"/>
    </row>
    <row r="4838" spans="2:12" ht="18.95" customHeight="1" x14ac:dyDescent="0.25">
      <c r="B4838" s="75"/>
      <c r="C4838" s="75"/>
      <c r="D4838" s="75"/>
      <c r="E4838" s="57"/>
      <c r="F4838" s="57"/>
      <c r="G4838" s="57"/>
      <c r="H4838" s="57"/>
      <c r="I4838" s="57"/>
      <c r="J4838" s="57"/>
      <c r="K4838" s="57"/>
      <c r="L4838" s="57"/>
    </row>
    <row r="4839" spans="2:12" ht="18.95" customHeight="1" x14ac:dyDescent="0.25">
      <c r="B4839" s="75"/>
      <c r="C4839" s="75"/>
      <c r="D4839" s="75"/>
      <c r="E4839" s="57"/>
      <c r="F4839" s="57"/>
      <c r="G4839" s="57"/>
      <c r="H4839" s="57"/>
      <c r="I4839" s="57"/>
      <c r="J4839" s="57"/>
      <c r="K4839" s="57"/>
      <c r="L4839" s="57"/>
    </row>
    <row r="4840" spans="2:12" ht="18.95" customHeight="1" x14ac:dyDescent="0.25">
      <c r="B4840" s="75"/>
      <c r="C4840" s="75"/>
      <c r="D4840" s="75"/>
      <c r="E4840" s="57"/>
      <c r="F4840" s="57"/>
      <c r="G4840" s="57"/>
      <c r="H4840" s="57"/>
      <c r="I4840" s="57"/>
      <c r="J4840" s="57"/>
      <c r="K4840" s="57"/>
      <c r="L4840" s="57"/>
    </row>
    <row r="4841" spans="2:12" ht="18.95" customHeight="1" x14ac:dyDescent="0.25">
      <c r="B4841" s="75"/>
      <c r="C4841" s="75"/>
      <c r="D4841" s="75"/>
      <c r="E4841" s="57"/>
      <c r="F4841" s="57"/>
      <c r="G4841" s="57"/>
      <c r="H4841" s="57"/>
      <c r="I4841" s="57"/>
      <c r="J4841" s="57"/>
      <c r="K4841" s="57"/>
      <c r="L4841" s="57"/>
    </row>
    <row r="4842" spans="2:12" ht="18.95" customHeight="1" x14ac:dyDescent="0.25">
      <c r="B4842" s="75"/>
      <c r="C4842" s="75"/>
      <c r="D4842" s="75"/>
      <c r="E4842" s="57"/>
      <c r="F4842" s="57"/>
      <c r="G4842" s="57"/>
      <c r="H4842" s="57"/>
      <c r="I4842" s="57"/>
      <c r="J4842" s="57"/>
      <c r="K4842" s="57"/>
      <c r="L4842" s="57"/>
    </row>
    <row r="4843" spans="2:12" ht="18.95" customHeight="1" x14ac:dyDescent="0.25">
      <c r="B4843" s="75"/>
      <c r="C4843" s="75"/>
      <c r="D4843" s="75"/>
      <c r="E4843" s="57"/>
      <c r="F4843" s="57"/>
      <c r="G4843" s="57"/>
      <c r="H4843" s="57"/>
      <c r="I4843" s="57"/>
      <c r="J4843" s="57"/>
      <c r="K4843" s="57"/>
      <c r="L4843" s="57"/>
    </row>
    <row r="4844" spans="2:12" ht="18.95" customHeight="1" x14ac:dyDescent="0.25">
      <c r="B4844" s="75"/>
      <c r="C4844" s="75"/>
      <c r="D4844" s="75"/>
      <c r="E4844" s="57"/>
      <c r="F4844" s="57"/>
      <c r="G4844" s="57"/>
      <c r="H4844" s="57"/>
      <c r="I4844" s="57"/>
      <c r="J4844" s="57"/>
      <c r="K4844" s="57"/>
      <c r="L4844" s="57"/>
    </row>
    <row r="4845" spans="2:12" ht="18.95" customHeight="1" x14ac:dyDescent="0.25">
      <c r="B4845" s="75"/>
      <c r="C4845" s="75"/>
      <c r="D4845" s="75"/>
      <c r="E4845" s="57"/>
      <c r="F4845" s="57"/>
      <c r="G4845" s="57"/>
      <c r="H4845" s="57"/>
      <c r="I4845" s="57"/>
      <c r="J4845" s="57"/>
      <c r="K4845" s="57"/>
      <c r="L4845" s="57"/>
    </row>
    <row r="4846" spans="2:12" ht="18.95" customHeight="1" x14ac:dyDescent="0.25">
      <c r="B4846" s="75"/>
      <c r="C4846" s="75"/>
      <c r="D4846" s="75"/>
      <c r="E4846" s="57"/>
      <c r="F4846" s="57"/>
      <c r="G4846" s="57"/>
      <c r="H4846" s="57"/>
      <c r="I4846" s="57"/>
      <c r="J4846" s="57"/>
      <c r="K4846" s="57"/>
      <c r="L4846" s="57"/>
    </row>
    <row r="4847" spans="2:12" ht="18.95" customHeight="1" x14ac:dyDescent="0.25">
      <c r="B4847" s="75"/>
      <c r="C4847" s="75"/>
      <c r="D4847" s="75"/>
      <c r="E4847" s="57"/>
      <c r="F4847" s="57"/>
      <c r="G4847" s="57"/>
      <c r="H4847" s="57"/>
      <c r="I4847" s="57"/>
      <c r="J4847" s="57"/>
      <c r="K4847" s="57"/>
      <c r="L4847" s="57"/>
    </row>
    <row r="4848" spans="2:12" ht="18.95" customHeight="1" x14ac:dyDescent="0.25">
      <c r="B4848" s="75"/>
      <c r="C4848" s="75"/>
      <c r="D4848" s="75"/>
      <c r="E4848" s="57"/>
      <c r="F4848" s="57"/>
      <c r="G4848" s="57"/>
      <c r="H4848" s="57"/>
      <c r="I4848" s="57"/>
      <c r="J4848" s="57"/>
      <c r="K4848" s="57"/>
      <c r="L4848" s="57"/>
    </row>
    <row r="4849" spans="2:12" ht="18.95" customHeight="1" x14ac:dyDescent="0.25">
      <c r="B4849" s="75"/>
      <c r="C4849" s="75"/>
      <c r="D4849" s="75"/>
      <c r="E4849" s="57"/>
      <c r="F4849" s="57"/>
      <c r="G4849" s="57"/>
      <c r="H4849" s="57"/>
      <c r="I4849" s="57"/>
      <c r="J4849" s="57"/>
      <c r="K4849" s="57"/>
      <c r="L4849" s="57"/>
    </row>
    <row r="4850" spans="2:12" ht="18.95" customHeight="1" x14ac:dyDescent="0.25">
      <c r="B4850" s="75"/>
      <c r="C4850" s="75"/>
      <c r="D4850" s="75"/>
      <c r="E4850" s="57"/>
      <c r="F4850" s="57"/>
      <c r="G4850" s="57"/>
      <c r="H4850" s="57"/>
      <c r="I4850" s="57"/>
      <c r="J4850" s="57"/>
      <c r="K4850" s="57"/>
      <c r="L4850" s="57"/>
    </row>
    <row r="4851" spans="2:12" ht="18.95" customHeight="1" x14ac:dyDescent="0.25">
      <c r="B4851" s="75"/>
      <c r="C4851" s="75"/>
      <c r="D4851" s="75"/>
      <c r="E4851" s="57"/>
      <c r="F4851" s="57"/>
      <c r="G4851" s="57"/>
      <c r="H4851" s="57"/>
      <c r="I4851" s="57"/>
      <c r="J4851" s="57"/>
      <c r="K4851" s="57"/>
      <c r="L4851" s="57"/>
    </row>
    <row r="4852" spans="2:12" ht="18.95" customHeight="1" x14ac:dyDescent="0.25">
      <c r="B4852" s="75"/>
      <c r="C4852" s="75"/>
      <c r="D4852" s="75"/>
      <c r="E4852" s="57"/>
      <c r="F4852" s="57"/>
      <c r="G4852" s="57"/>
      <c r="H4852" s="57"/>
      <c r="I4852" s="57"/>
      <c r="J4852" s="57"/>
      <c r="K4852" s="57"/>
      <c r="L4852" s="57"/>
    </row>
    <row r="4853" spans="2:12" ht="18.95" customHeight="1" x14ac:dyDescent="0.25">
      <c r="B4853" s="75"/>
      <c r="C4853" s="75"/>
      <c r="D4853" s="75"/>
      <c r="E4853" s="57"/>
      <c r="F4853" s="57"/>
      <c r="G4853" s="57"/>
      <c r="H4853" s="57"/>
      <c r="I4853" s="57"/>
      <c r="J4853" s="57"/>
      <c r="K4853" s="57"/>
      <c r="L4853" s="57"/>
    </row>
    <row r="4854" spans="2:12" ht="18.95" customHeight="1" x14ac:dyDescent="0.25">
      <c r="B4854" s="75"/>
      <c r="C4854" s="75"/>
      <c r="D4854" s="75"/>
      <c r="E4854" s="57"/>
      <c r="F4854" s="57"/>
      <c r="G4854" s="57"/>
      <c r="H4854" s="57"/>
      <c r="I4854" s="57"/>
      <c r="J4854" s="57"/>
      <c r="K4854" s="57"/>
      <c r="L4854" s="57"/>
    </row>
    <row r="4855" spans="2:12" ht="18.95" customHeight="1" x14ac:dyDescent="0.25">
      <c r="B4855" s="75"/>
      <c r="C4855" s="75"/>
      <c r="D4855" s="75"/>
      <c r="E4855" s="57"/>
      <c r="F4855" s="57"/>
      <c r="G4855" s="57"/>
      <c r="H4855" s="57"/>
      <c r="I4855" s="57"/>
      <c r="J4855" s="57"/>
      <c r="K4855" s="57"/>
      <c r="L4855" s="57"/>
    </row>
    <row r="4856" spans="2:12" ht="18.95" customHeight="1" x14ac:dyDescent="0.25">
      <c r="B4856" s="75"/>
      <c r="C4856" s="75"/>
      <c r="D4856" s="75"/>
      <c r="E4856" s="57"/>
      <c r="F4856" s="57"/>
      <c r="G4856" s="57"/>
      <c r="H4856" s="57"/>
      <c r="I4856" s="57"/>
      <c r="J4856" s="57"/>
      <c r="K4856" s="57"/>
      <c r="L4856" s="57"/>
    </row>
    <row r="4857" spans="2:12" ht="18.95" customHeight="1" x14ac:dyDescent="0.25">
      <c r="B4857" s="75"/>
      <c r="C4857" s="75"/>
      <c r="D4857" s="75"/>
      <c r="E4857" s="57"/>
      <c r="F4857" s="57"/>
      <c r="G4857" s="57"/>
      <c r="H4857" s="57"/>
      <c r="I4857" s="57"/>
      <c r="J4857" s="57"/>
      <c r="K4857" s="57"/>
      <c r="L4857" s="57"/>
    </row>
    <row r="4858" spans="2:12" ht="18.95" customHeight="1" x14ac:dyDescent="0.25">
      <c r="B4858" s="75"/>
      <c r="C4858" s="75"/>
      <c r="D4858" s="75"/>
      <c r="E4858" s="57"/>
      <c r="F4858" s="57"/>
      <c r="G4858" s="57"/>
      <c r="H4858" s="57"/>
      <c r="I4858" s="57"/>
      <c r="J4858" s="57"/>
      <c r="K4858" s="57"/>
      <c r="L4858" s="57"/>
    </row>
    <row r="4859" spans="2:12" ht="18.95" customHeight="1" x14ac:dyDescent="0.25">
      <c r="B4859" s="75"/>
      <c r="C4859" s="75"/>
      <c r="D4859" s="75"/>
      <c r="E4859" s="57"/>
      <c r="F4859" s="57"/>
      <c r="G4859" s="57"/>
      <c r="H4859" s="57"/>
      <c r="I4859" s="57"/>
      <c r="J4859" s="57"/>
      <c r="K4859" s="57"/>
      <c r="L4859" s="57"/>
    </row>
    <row r="4860" spans="2:12" ht="18.95" customHeight="1" x14ac:dyDescent="0.25">
      <c r="B4860" s="75"/>
      <c r="C4860" s="75"/>
      <c r="D4860" s="75"/>
      <c r="E4860" s="57"/>
      <c r="F4860" s="57"/>
      <c r="G4860" s="57"/>
      <c r="H4860" s="57"/>
      <c r="I4860" s="57"/>
      <c r="J4860" s="57"/>
      <c r="K4860" s="57"/>
      <c r="L4860" s="57"/>
    </row>
    <row r="4861" spans="2:12" ht="18.95" customHeight="1" x14ac:dyDescent="0.25">
      <c r="B4861" s="75"/>
      <c r="C4861" s="75"/>
      <c r="D4861" s="75"/>
      <c r="E4861" s="57"/>
      <c r="F4861" s="57"/>
      <c r="G4861" s="57"/>
      <c r="H4861" s="57"/>
      <c r="I4861" s="57"/>
      <c r="J4861" s="57"/>
      <c r="K4861" s="57"/>
      <c r="L4861" s="57"/>
    </row>
    <row r="4862" spans="2:12" ht="18.95" customHeight="1" x14ac:dyDescent="0.25">
      <c r="B4862" s="75"/>
      <c r="C4862" s="75"/>
      <c r="D4862" s="75"/>
      <c r="E4862" s="57"/>
      <c r="F4862" s="57"/>
      <c r="G4862" s="57"/>
      <c r="H4862" s="57"/>
      <c r="I4862" s="57"/>
      <c r="J4862" s="57"/>
      <c r="K4862" s="57"/>
      <c r="L4862" s="57"/>
    </row>
    <row r="4863" spans="2:12" ht="18.95" customHeight="1" x14ac:dyDescent="0.25">
      <c r="B4863" s="75"/>
      <c r="C4863" s="75"/>
      <c r="D4863" s="75"/>
      <c r="E4863" s="57"/>
      <c r="F4863" s="57"/>
      <c r="G4863" s="57"/>
      <c r="H4863" s="57"/>
      <c r="I4863" s="57"/>
      <c r="J4863" s="57"/>
      <c r="K4863" s="57"/>
      <c r="L4863" s="57"/>
    </row>
    <row r="4864" spans="2:12" ht="18.95" customHeight="1" x14ac:dyDescent="0.25">
      <c r="B4864" s="75"/>
      <c r="C4864" s="75"/>
      <c r="D4864" s="75"/>
      <c r="E4864" s="57"/>
      <c r="F4864" s="57"/>
      <c r="G4864" s="57"/>
      <c r="H4864" s="57"/>
      <c r="I4864" s="57"/>
      <c r="J4864" s="57"/>
      <c r="K4864" s="57"/>
      <c r="L4864" s="57"/>
    </row>
    <row r="4865" spans="2:12" ht="18.95" customHeight="1" x14ac:dyDescent="0.25">
      <c r="B4865" s="75"/>
      <c r="C4865" s="75"/>
      <c r="D4865" s="75"/>
      <c r="E4865" s="57"/>
      <c r="F4865" s="57"/>
      <c r="G4865" s="57"/>
      <c r="H4865" s="57"/>
      <c r="I4865" s="57"/>
      <c r="J4865" s="57"/>
      <c r="K4865" s="57"/>
      <c r="L4865" s="57"/>
    </row>
    <row r="4866" spans="2:12" ht="18.95" customHeight="1" x14ac:dyDescent="0.25">
      <c r="B4866" s="75"/>
      <c r="C4866" s="75"/>
      <c r="D4866" s="75"/>
      <c r="E4866" s="57"/>
      <c r="F4866" s="57"/>
      <c r="G4866" s="57"/>
      <c r="H4866" s="57"/>
      <c r="I4866" s="57"/>
      <c r="J4866" s="57"/>
      <c r="K4866" s="57"/>
      <c r="L4866" s="57"/>
    </row>
    <row r="4867" spans="2:12" ht="18.95" customHeight="1" x14ac:dyDescent="0.25">
      <c r="B4867" s="75"/>
      <c r="C4867" s="75"/>
      <c r="D4867" s="75"/>
      <c r="E4867" s="57"/>
      <c r="F4867" s="57"/>
      <c r="G4867" s="57"/>
      <c r="H4867" s="57"/>
      <c r="I4867" s="57"/>
      <c r="J4867" s="57"/>
      <c r="K4867" s="57"/>
      <c r="L4867" s="57"/>
    </row>
    <row r="4868" spans="2:12" ht="18.95" customHeight="1" x14ac:dyDescent="0.25">
      <c r="B4868" s="75"/>
      <c r="C4868" s="75"/>
      <c r="D4868" s="75"/>
      <c r="E4868" s="57"/>
      <c r="F4868" s="57"/>
      <c r="G4868" s="57"/>
      <c r="H4868" s="57"/>
      <c r="I4868" s="57"/>
      <c r="J4868" s="57"/>
      <c r="K4868" s="57"/>
      <c r="L4868" s="57"/>
    </row>
    <row r="4869" spans="2:12" ht="18.95" customHeight="1" x14ac:dyDescent="0.25">
      <c r="B4869" s="75"/>
      <c r="C4869" s="75"/>
      <c r="D4869" s="75"/>
      <c r="E4869" s="57"/>
      <c r="F4869" s="57"/>
      <c r="G4869" s="57"/>
      <c r="H4869" s="57"/>
      <c r="I4869" s="57"/>
      <c r="J4869" s="57"/>
      <c r="K4869" s="57"/>
      <c r="L4869" s="57"/>
    </row>
    <row r="4870" spans="2:12" ht="18.95" customHeight="1" x14ac:dyDescent="0.25">
      <c r="B4870" s="75"/>
      <c r="C4870" s="75"/>
      <c r="D4870" s="75"/>
      <c r="E4870" s="57"/>
      <c r="F4870" s="57"/>
      <c r="G4870" s="57"/>
      <c r="H4870" s="57"/>
      <c r="I4870" s="57"/>
      <c r="J4870" s="57"/>
      <c r="K4870" s="57"/>
      <c r="L4870" s="57"/>
    </row>
    <row r="4871" spans="2:12" ht="18.95" customHeight="1" x14ac:dyDescent="0.25">
      <c r="B4871" s="75"/>
      <c r="C4871" s="75"/>
      <c r="D4871" s="75"/>
      <c r="E4871" s="57"/>
      <c r="F4871" s="57"/>
      <c r="G4871" s="57"/>
      <c r="H4871" s="57"/>
      <c r="I4871" s="57"/>
      <c r="J4871" s="57"/>
      <c r="K4871" s="57"/>
      <c r="L4871" s="57"/>
    </row>
    <row r="4872" spans="2:12" ht="18.95" customHeight="1" x14ac:dyDescent="0.25">
      <c r="B4872" s="75"/>
      <c r="C4872" s="75"/>
      <c r="D4872" s="75"/>
      <c r="E4872" s="57"/>
      <c r="F4872" s="57"/>
      <c r="G4872" s="57"/>
      <c r="H4872" s="57"/>
      <c r="I4872" s="57"/>
      <c r="J4872" s="57"/>
      <c r="K4872" s="57"/>
      <c r="L4872" s="57"/>
    </row>
    <row r="4873" spans="2:12" ht="18.95" customHeight="1" x14ac:dyDescent="0.25">
      <c r="B4873" s="75"/>
      <c r="C4873" s="75"/>
      <c r="D4873" s="75"/>
      <c r="E4873" s="57"/>
      <c r="F4873" s="57"/>
      <c r="G4873" s="57"/>
      <c r="H4873" s="57"/>
      <c r="I4873" s="57"/>
      <c r="J4873" s="57"/>
      <c r="K4873" s="57"/>
      <c r="L4873" s="57"/>
    </row>
    <row r="4874" spans="2:12" ht="18.95" customHeight="1" x14ac:dyDescent="0.25">
      <c r="B4874" s="75"/>
      <c r="C4874" s="75"/>
      <c r="D4874" s="75"/>
      <c r="E4874" s="57"/>
      <c r="F4874" s="57"/>
      <c r="G4874" s="57"/>
      <c r="H4874" s="57"/>
      <c r="I4874" s="57"/>
      <c r="J4874" s="57"/>
      <c r="K4874" s="57"/>
      <c r="L4874" s="57"/>
    </row>
    <row r="4875" spans="2:12" ht="18.95" customHeight="1" x14ac:dyDescent="0.25">
      <c r="B4875" s="75"/>
      <c r="C4875" s="75"/>
      <c r="D4875" s="75"/>
      <c r="E4875" s="57"/>
      <c r="F4875" s="57"/>
      <c r="G4875" s="57"/>
      <c r="H4875" s="57"/>
      <c r="I4875" s="57"/>
      <c r="J4875" s="57"/>
      <c r="K4875" s="57"/>
      <c r="L4875" s="57"/>
    </row>
    <row r="4876" spans="2:12" ht="18.95" customHeight="1" x14ac:dyDescent="0.25">
      <c r="B4876" s="75"/>
      <c r="C4876" s="75"/>
      <c r="D4876" s="75"/>
      <c r="E4876" s="57"/>
      <c r="F4876" s="57"/>
      <c r="G4876" s="57"/>
      <c r="H4876" s="57"/>
      <c r="I4876" s="57"/>
      <c r="J4876" s="57"/>
      <c r="K4876" s="57"/>
      <c r="L4876" s="57"/>
    </row>
    <row r="4877" spans="2:12" ht="18.95" customHeight="1" x14ac:dyDescent="0.25">
      <c r="B4877" s="75"/>
      <c r="C4877" s="75"/>
      <c r="D4877" s="75"/>
      <c r="E4877" s="57"/>
      <c r="F4877" s="57"/>
      <c r="G4877" s="57"/>
      <c r="H4877" s="57"/>
      <c r="I4877" s="57"/>
      <c r="J4877" s="57"/>
      <c r="K4877" s="57"/>
      <c r="L4877" s="57"/>
    </row>
    <row r="4878" spans="2:12" ht="18.95" customHeight="1" x14ac:dyDescent="0.25">
      <c r="B4878" s="75"/>
      <c r="C4878" s="75"/>
      <c r="D4878" s="75"/>
      <c r="E4878" s="57"/>
      <c r="F4878" s="57"/>
      <c r="G4878" s="57"/>
      <c r="H4878" s="57"/>
      <c r="I4878" s="57"/>
      <c r="J4878" s="57"/>
      <c r="K4878" s="57"/>
      <c r="L4878" s="57"/>
    </row>
    <row r="4879" spans="2:12" ht="18.95" customHeight="1" x14ac:dyDescent="0.25">
      <c r="B4879" s="75"/>
      <c r="C4879" s="75"/>
      <c r="D4879" s="75"/>
      <c r="E4879" s="57"/>
      <c r="F4879" s="57"/>
      <c r="G4879" s="57"/>
      <c r="H4879" s="57"/>
      <c r="I4879" s="57"/>
      <c r="J4879" s="57"/>
      <c r="K4879" s="57"/>
      <c r="L4879" s="57"/>
    </row>
    <row r="4880" spans="2:12" ht="18.95" customHeight="1" x14ac:dyDescent="0.25">
      <c r="B4880" s="75"/>
      <c r="C4880" s="75"/>
      <c r="D4880" s="75"/>
      <c r="E4880" s="57"/>
      <c r="F4880" s="57"/>
      <c r="G4880" s="57"/>
      <c r="H4880" s="57"/>
      <c r="I4880" s="57"/>
      <c r="J4880" s="57"/>
      <c r="K4880" s="57"/>
      <c r="L4880" s="57"/>
    </row>
    <row r="4881" spans="2:12" ht="18.95" customHeight="1" x14ac:dyDescent="0.25">
      <c r="B4881" s="75"/>
      <c r="C4881" s="75"/>
      <c r="D4881" s="75"/>
      <c r="E4881" s="57"/>
      <c r="F4881" s="57"/>
      <c r="G4881" s="57"/>
      <c r="H4881" s="57"/>
      <c r="I4881" s="57"/>
      <c r="J4881" s="57"/>
      <c r="K4881" s="57"/>
      <c r="L4881" s="57"/>
    </row>
    <row r="4882" spans="2:12" ht="18.95" customHeight="1" x14ac:dyDescent="0.25">
      <c r="B4882" s="75"/>
      <c r="C4882" s="75"/>
      <c r="D4882" s="75"/>
      <c r="E4882" s="57"/>
      <c r="F4882" s="57"/>
      <c r="G4882" s="57"/>
      <c r="H4882" s="57"/>
      <c r="I4882" s="57"/>
      <c r="J4882" s="57"/>
      <c r="K4882" s="57"/>
      <c r="L4882" s="57"/>
    </row>
    <row r="4883" spans="2:12" ht="18.95" customHeight="1" x14ac:dyDescent="0.25">
      <c r="B4883" s="75"/>
      <c r="C4883" s="75"/>
      <c r="D4883" s="75"/>
      <c r="E4883" s="57"/>
      <c r="F4883" s="57"/>
      <c r="G4883" s="57"/>
      <c r="H4883" s="57"/>
      <c r="I4883" s="57"/>
      <c r="J4883" s="57"/>
      <c r="K4883" s="57"/>
      <c r="L4883" s="57"/>
    </row>
    <row r="4884" spans="2:12" ht="18.95" customHeight="1" x14ac:dyDescent="0.25">
      <c r="B4884" s="75"/>
      <c r="C4884" s="75"/>
      <c r="D4884" s="75"/>
      <c r="E4884" s="57"/>
      <c r="F4884" s="57"/>
      <c r="G4884" s="57"/>
      <c r="H4884" s="57"/>
      <c r="I4884" s="57"/>
      <c r="J4884" s="57"/>
      <c r="K4884" s="57"/>
      <c r="L4884" s="57"/>
    </row>
    <row r="4885" spans="2:12" ht="18.95" customHeight="1" x14ac:dyDescent="0.25">
      <c r="B4885" s="75"/>
      <c r="C4885" s="75"/>
      <c r="D4885" s="75"/>
      <c r="E4885" s="57"/>
      <c r="F4885" s="57"/>
      <c r="G4885" s="57"/>
      <c r="H4885" s="57"/>
      <c r="I4885" s="57"/>
      <c r="J4885" s="57"/>
      <c r="K4885" s="57"/>
      <c r="L4885" s="57"/>
    </row>
    <row r="4886" spans="2:12" ht="18.95" customHeight="1" x14ac:dyDescent="0.25">
      <c r="B4886" s="75"/>
      <c r="C4886" s="75"/>
      <c r="D4886" s="75"/>
      <c r="E4886" s="57"/>
      <c r="F4886" s="57"/>
      <c r="G4886" s="57"/>
      <c r="H4886" s="57"/>
      <c r="I4886" s="57"/>
      <c r="J4886" s="57"/>
      <c r="K4886" s="57"/>
      <c r="L4886" s="57"/>
    </row>
    <row r="4887" spans="2:12" ht="18.95" customHeight="1" x14ac:dyDescent="0.25">
      <c r="B4887" s="75"/>
      <c r="C4887" s="75"/>
      <c r="D4887" s="75"/>
      <c r="E4887" s="57"/>
      <c r="F4887" s="57"/>
      <c r="G4887" s="57"/>
      <c r="H4887" s="57"/>
      <c r="I4887" s="57"/>
      <c r="J4887" s="57"/>
      <c r="K4887" s="57"/>
      <c r="L4887" s="57"/>
    </row>
    <row r="4888" spans="2:12" ht="18.95" customHeight="1" x14ac:dyDescent="0.25">
      <c r="B4888" s="75"/>
      <c r="C4888" s="75"/>
      <c r="D4888" s="75"/>
      <c r="E4888" s="57"/>
      <c r="F4888" s="57"/>
      <c r="G4888" s="57"/>
      <c r="H4888" s="57"/>
      <c r="I4888" s="57"/>
      <c r="J4888" s="57"/>
      <c r="K4888" s="57"/>
      <c r="L4888" s="57"/>
    </row>
    <row r="4889" spans="2:12" ht="18.95" customHeight="1" x14ac:dyDescent="0.25">
      <c r="B4889" s="75"/>
      <c r="C4889" s="75"/>
      <c r="D4889" s="75"/>
      <c r="E4889" s="57"/>
      <c r="F4889" s="57"/>
      <c r="G4889" s="57"/>
      <c r="H4889" s="57"/>
      <c r="I4889" s="57"/>
      <c r="J4889" s="57"/>
      <c r="K4889" s="57"/>
      <c r="L4889" s="57"/>
    </row>
    <row r="4890" spans="2:12" ht="18.95" customHeight="1" x14ac:dyDescent="0.25">
      <c r="B4890" s="75"/>
      <c r="C4890" s="75"/>
      <c r="D4890" s="75"/>
      <c r="E4890" s="57"/>
      <c r="F4890" s="57"/>
      <c r="G4890" s="57"/>
      <c r="H4890" s="57"/>
      <c r="I4890" s="57"/>
      <c r="J4890" s="57"/>
      <c r="K4890" s="57"/>
      <c r="L4890" s="57"/>
    </row>
    <row r="4891" spans="2:12" ht="18.95" customHeight="1" x14ac:dyDescent="0.25">
      <c r="B4891" s="75"/>
      <c r="C4891" s="75"/>
      <c r="D4891" s="75"/>
      <c r="E4891" s="57"/>
      <c r="F4891" s="57"/>
      <c r="G4891" s="57"/>
      <c r="H4891" s="57"/>
      <c r="I4891" s="57"/>
      <c r="J4891" s="57"/>
      <c r="K4891" s="57"/>
      <c r="L4891" s="57"/>
    </row>
    <row r="4892" spans="2:12" ht="18.95" customHeight="1" x14ac:dyDescent="0.25">
      <c r="B4892" s="75"/>
      <c r="C4892" s="75"/>
      <c r="D4892" s="75"/>
      <c r="E4892" s="57"/>
      <c r="F4892" s="57"/>
      <c r="G4892" s="57"/>
      <c r="H4892" s="57"/>
      <c r="I4892" s="57"/>
      <c r="J4892" s="57"/>
      <c r="K4892" s="57"/>
      <c r="L4892" s="57"/>
    </row>
    <row r="4893" spans="2:12" ht="18.95" customHeight="1" x14ac:dyDescent="0.25">
      <c r="B4893" s="75"/>
      <c r="C4893" s="75"/>
      <c r="D4893" s="75"/>
      <c r="E4893" s="57"/>
      <c r="F4893" s="57"/>
      <c r="G4893" s="57"/>
      <c r="H4893" s="57"/>
      <c r="I4893" s="57"/>
      <c r="J4893" s="57"/>
      <c r="K4893" s="57"/>
      <c r="L4893" s="57"/>
    </row>
    <row r="4894" spans="2:12" ht="18.95" customHeight="1" x14ac:dyDescent="0.25">
      <c r="B4894" s="75"/>
      <c r="C4894" s="75"/>
      <c r="D4894" s="75"/>
      <c r="E4894" s="57"/>
      <c r="F4894" s="57"/>
      <c r="G4894" s="57"/>
      <c r="H4894" s="57"/>
      <c r="I4894" s="57"/>
      <c r="J4894" s="57"/>
      <c r="K4894" s="57"/>
      <c r="L4894" s="57"/>
    </row>
    <row r="4895" spans="2:12" ht="18.95" customHeight="1" x14ac:dyDescent="0.25">
      <c r="B4895" s="75"/>
      <c r="C4895" s="75"/>
      <c r="D4895" s="75"/>
      <c r="E4895" s="57"/>
      <c r="F4895" s="57"/>
      <c r="G4895" s="57"/>
      <c r="H4895" s="57"/>
      <c r="I4895" s="57"/>
      <c r="J4895" s="57"/>
      <c r="K4895" s="57"/>
      <c r="L4895" s="57"/>
    </row>
    <row r="4896" spans="2:12" ht="18.95" customHeight="1" x14ac:dyDescent="0.25">
      <c r="B4896" s="75"/>
      <c r="C4896" s="75"/>
      <c r="D4896" s="75"/>
      <c r="E4896" s="57"/>
      <c r="F4896" s="57"/>
      <c r="G4896" s="57"/>
      <c r="H4896" s="57"/>
      <c r="I4896" s="57"/>
      <c r="J4896" s="57"/>
      <c r="K4896" s="57"/>
      <c r="L4896" s="57"/>
    </row>
    <row r="4897" spans="2:12" ht="18.95" customHeight="1" x14ac:dyDescent="0.25">
      <c r="B4897" s="75"/>
      <c r="C4897" s="75"/>
      <c r="D4897" s="75"/>
      <c r="E4897" s="57"/>
      <c r="F4897" s="57"/>
      <c r="G4897" s="57"/>
      <c r="H4897" s="57"/>
      <c r="I4897" s="57"/>
      <c r="J4897" s="57"/>
      <c r="K4897" s="57"/>
      <c r="L4897" s="57"/>
    </row>
    <row r="4898" spans="2:12" ht="18.95" customHeight="1" x14ac:dyDescent="0.25">
      <c r="B4898" s="75"/>
      <c r="C4898" s="75"/>
      <c r="D4898" s="75"/>
      <c r="E4898" s="57"/>
      <c r="F4898" s="57"/>
      <c r="G4898" s="57"/>
      <c r="H4898" s="57"/>
      <c r="I4898" s="57"/>
      <c r="J4898" s="57"/>
      <c r="K4898" s="57"/>
      <c r="L4898" s="57"/>
    </row>
    <row r="4899" spans="2:12" ht="18.95" customHeight="1" x14ac:dyDescent="0.25">
      <c r="B4899" s="75"/>
      <c r="C4899" s="75"/>
      <c r="D4899" s="75"/>
      <c r="E4899" s="57"/>
      <c r="F4899" s="57"/>
      <c r="G4899" s="57"/>
      <c r="H4899" s="57"/>
      <c r="I4899" s="57"/>
      <c r="J4899" s="57"/>
      <c r="K4899" s="57"/>
      <c r="L4899" s="57"/>
    </row>
    <row r="4900" spans="2:12" ht="18.95" customHeight="1" x14ac:dyDescent="0.25">
      <c r="B4900" s="75"/>
      <c r="C4900" s="75"/>
      <c r="D4900" s="75"/>
      <c r="E4900" s="57"/>
      <c r="F4900" s="57"/>
      <c r="G4900" s="57"/>
      <c r="H4900" s="57"/>
      <c r="I4900" s="57"/>
      <c r="J4900" s="57"/>
      <c r="K4900" s="57"/>
      <c r="L4900" s="57"/>
    </row>
    <row r="4901" spans="2:12" ht="18.95" customHeight="1" x14ac:dyDescent="0.25">
      <c r="B4901" s="75"/>
      <c r="C4901" s="75"/>
      <c r="D4901" s="75"/>
      <c r="E4901" s="57"/>
      <c r="F4901" s="57"/>
      <c r="G4901" s="57"/>
      <c r="H4901" s="57"/>
      <c r="I4901" s="57"/>
      <c r="J4901" s="57"/>
      <c r="K4901" s="57"/>
      <c r="L4901" s="57"/>
    </row>
    <row r="4902" spans="2:12" ht="18.95" customHeight="1" x14ac:dyDescent="0.25">
      <c r="B4902" s="75"/>
      <c r="C4902" s="75"/>
      <c r="D4902" s="75"/>
      <c r="E4902" s="57"/>
      <c r="F4902" s="57"/>
      <c r="G4902" s="57"/>
      <c r="H4902" s="57"/>
      <c r="I4902" s="57"/>
      <c r="J4902" s="57"/>
      <c r="K4902" s="57"/>
      <c r="L4902" s="57"/>
    </row>
    <row r="4903" spans="2:12" ht="18.95" customHeight="1" x14ac:dyDescent="0.25">
      <c r="B4903" s="75"/>
      <c r="C4903" s="75"/>
      <c r="D4903" s="75"/>
      <c r="E4903" s="57"/>
      <c r="F4903" s="57"/>
      <c r="G4903" s="57"/>
      <c r="H4903" s="57"/>
      <c r="I4903" s="57"/>
      <c r="J4903" s="57"/>
      <c r="K4903" s="57"/>
      <c r="L4903" s="57"/>
    </row>
    <row r="4904" spans="2:12" ht="18.95" customHeight="1" x14ac:dyDescent="0.25">
      <c r="B4904" s="75"/>
      <c r="C4904" s="75"/>
      <c r="D4904" s="75"/>
      <c r="E4904" s="57"/>
      <c r="F4904" s="57"/>
      <c r="G4904" s="57"/>
      <c r="H4904" s="57"/>
      <c r="I4904" s="57"/>
      <c r="J4904" s="57"/>
      <c r="K4904" s="57"/>
      <c r="L4904" s="57"/>
    </row>
    <row r="4905" spans="2:12" ht="18.95" customHeight="1" x14ac:dyDescent="0.25">
      <c r="B4905" s="75"/>
      <c r="C4905" s="75"/>
      <c r="D4905" s="75"/>
      <c r="E4905" s="57"/>
      <c r="F4905" s="57"/>
      <c r="G4905" s="57"/>
      <c r="H4905" s="57"/>
      <c r="I4905" s="57"/>
      <c r="J4905" s="57"/>
      <c r="K4905" s="57"/>
      <c r="L4905" s="57"/>
    </row>
    <row r="4906" spans="2:12" ht="18.95" customHeight="1" x14ac:dyDescent="0.25">
      <c r="B4906" s="75"/>
      <c r="C4906" s="75"/>
      <c r="D4906" s="75"/>
      <c r="E4906" s="57"/>
      <c r="F4906" s="57"/>
      <c r="G4906" s="57"/>
      <c r="H4906" s="57"/>
      <c r="I4906" s="57"/>
      <c r="J4906" s="57"/>
      <c r="K4906" s="57"/>
      <c r="L4906" s="57"/>
    </row>
    <row r="4907" spans="2:12" ht="18.95" customHeight="1" x14ac:dyDescent="0.25">
      <c r="B4907" s="75"/>
      <c r="C4907" s="75"/>
      <c r="D4907" s="75"/>
      <c r="E4907" s="57"/>
      <c r="F4907" s="57"/>
      <c r="G4907" s="57"/>
      <c r="H4907" s="57"/>
      <c r="I4907" s="57"/>
      <c r="J4907" s="57"/>
      <c r="K4907" s="57"/>
      <c r="L4907" s="57"/>
    </row>
    <row r="4908" spans="2:12" ht="18.95" customHeight="1" x14ac:dyDescent="0.25">
      <c r="B4908" s="75"/>
      <c r="C4908" s="75"/>
      <c r="D4908" s="75"/>
      <c r="E4908" s="57"/>
      <c r="F4908" s="57"/>
      <c r="G4908" s="57"/>
      <c r="H4908" s="57"/>
      <c r="I4908" s="57"/>
      <c r="J4908" s="57"/>
      <c r="K4908" s="57"/>
      <c r="L4908" s="57"/>
    </row>
    <row r="4909" spans="2:12" ht="18.95" customHeight="1" x14ac:dyDescent="0.25">
      <c r="B4909" s="75"/>
      <c r="C4909" s="75"/>
      <c r="D4909" s="75"/>
      <c r="E4909" s="57"/>
      <c r="F4909" s="57"/>
      <c r="G4909" s="57"/>
      <c r="H4909" s="57"/>
      <c r="I4909" s="57"/>
      <c r="J4909" s="57"/>
      <c r="K4909" s="57"/>
      <c r="L4909" s="57"/>
    </row>
    <row r="4910" spans="2:12" ht="18.95" customHeight="1" x14ac:dyDescent="0.25">
      <c r="B4910" s="75"/>
      <c r="C4910" s="75"/>
      <c r="D4910" s="75"/>
      <c r="E4910" s="57"/>
      <c r="F4910" s="57"/>
      <c r="G4910" s="57"/>
      <c r="H4910" s="57"/>
      <c r="I4910" s="57"/>
      <c r="J4910" s="57"/>
      <c r="K4910" s="57"/>
      <c r="L4910" s="57"/>
    </row>
    <row r="4911" spans="2:12" ht="18.95" customHeight="1" x14ac:dyDescent="0.25">
      <c r="B4911" s="75"/>
      <c r="C4911" s="75"/>
      <c r="D4911" s="75"/>
      <c r="E4911" s="57"/>
      <c r="F4911" s="57"/>
      <c r="G4911" s="57"/>
      <c r="H4911" s="57"/>
      <c r="I4911" s="57"/>
      <c r="J4911" s="57"/>
      <c r="K4911" s="57"/>
      <c r="L4911" s="57"/>
    </row>
    <row r="4912" spans="2:12" ht="18.95" customHeight="1" x14ac:dyDescent="0.25">
      <c r="B4912" s="75"/>
      <c r="C4912" s="75"/>
      <c r="D4912" s="75"/>
      <c r="E4912" s="57"/>
      <c r="F4912" s="57"/>
      <c r="G4912" s="57"/>
      <c r="H4912" s="57"/>
      <c r="I4912" s="57"/>
      <c r="J4912" s="57"/>
      <c r="K4912" s="57"/>
      <c r="L4912" s="57"/>
    </row>
    <row r="4913" spans="2:12" ht="18.95" customHeight="1" x14ac:dyDescent="0.25">
      <c r="B4913" s="75"/>
      <c r="C4913" s="75"/>
      <c r="D4913" s="75"/>
      <c r="E4913" s="57"/>
      <c r="F4913" s="57"/>
      <c r="G4913" s="57"/>
      <c r="H4913" s="57"/>
      <c r="I4913" s="57"/>
      <c r="J4913" s="57"/>
      <c r="K4913" s="57"/>
      <c r="L4913" s="57"/>
    </row>
    <row r="4914" spans="2:12" ht="18.95" customHeight="1" x14ac:dyDescent="0.25">
      <c r="B4914" s="75"/>
      <c r="C4914" s="75"/>
      <c r="D4914" s="75"/>
      <c r="E4914" s="57"/>
      <c r="F4914" s="57"/>
      <c r="G4914" s="57"/>
      <c r="H4914" s="57"/>
      <c r="I4914" s="57"/>
      <c r="J4914" s="57"/>
      <c r="K4914" s="57"/>
      <c r="L4914" s="57"/>
    </row>
    <row r="4915" spans="2:12" ht="18.95" customHeight="1" x14ac:dyDescent="0.25">
      <c r="B4915" s="75"/>
      <c r="C4915" s="75"/>
      <c r="D4915" s="75"/>
      <c r="E4915" s="57"/>
      <c r="F4915" s="57"/>
      <c r="G4915" s="57"/>
      <c r="H4915" s="57"/>
      <c r="I4915" s="57"/>
      <c r="J4915" s="57"/>
      <c r="K4915" s="57"/>
      <c r="L4915" s="57"/>
    </row>
    <row r="4916" spans="2:12" ht="18.95" customHeight="1" x14ac:dyDescent="0.25">
      <c r="B4916" s="75"/>
      <c r="C4916" s="75"/>
      <c r="D4916" s="75"/>
      <c r="E4916" s="57"/>
      <c r="F4916" s="57"/>
      <c r="G4916" s="57"/>
      <c r="H4916" s="57"/>
      <c r="I4916" s="57"/>
      <c r="J4916" s="57"/>
      <c r="K4916" s="57"/>
      <c r="L4916" s="57"/>
    </row>
    <row r="4917" spans="2:12" ht="18.95" customHeight="1" x14ac:dyDescent="0.25">
      <c r="B4917" s="75"/>
      <c r="C4917" s="75"/>
      <c r="D4917" s="75"/>
      <c r="E4917" s="57"/>
      <c r="F4917" s="57"/>
      <c r="G4917" s="57"/>
      <c r="H4917" s="57"/>
      <c r="I4917" s="57"/>
      <c r="J4917" s="57"/>
      <c r="K4917" s="57"/>
      <c r="L4917" s="57"/>
    </row>
    <row r="4918" spans="2:12" ht="18.95" customHeight="1" x14ac:dyDescent="0.25">
      <c r="B4918" s="75"/>
      <c r="C4918" s="75"/>
      <c r="D4918" s="75"/>
      <c r="E4918" s="57"/>
      <c r="F4918" s="57"/>
      <c r="G4918" s="57"/>
      <c r="H4918" s="57"/>
      <c r="I4918" s="57"/>
      <c r="J4918" s="57"/>
      <c r="K4918" s="57"/>
      <c r="L4918" s="57"/>
    </row>
    <row r="4919" spans="2:12" ht="18.95" customHeight="1" x14ac:dyDescent="0.25">
      <c r="B4919" s="75"/>
      <c r="C4919" s="75"/>
      <c r="D4919" s="75"/>
      <c r="E4919" s="57"/>
      <c r="F4919" s="57"/>
      <c r="G4919" s="57"/>
      <c r="H4919" s="57"/>
      <c r="I4919" s="57"/>
      <c r="J4919" s="57"/>
      <c r="K4919" s="57"/>
      <c r="L4919" s="57"/>
    </row>
    <row r="4920" spans="2:12" ht="18.95" customHeight="1" x14ac:dyDescent="0.25">
      <c r="B4920" s="75"/>
      <c r="C4920" s="75"/>
      <c r="D4920" s="75"/>
      <c r="E4920" s="57"/>
      <c r="F4920" s="57"/>
      <c r="G4920" s="57"/>
      <c r="H4920" s="57"/>
      <c r="I4920" s="57"/>
      <c r="J4920" s="57"/>
      <c r="K4920" s="57"/>
      <c r="L4920" s="57"/>
    </row>
    <row r="4921" spans="2:12" ht="18.95" customHeight="1" x14ac:dyDescent="0.25">
      <c r="B4921" s="75"/>
      <c r="C4921" s="75"/>
      <c r="D4921" s="75"/>
      <c r="E4921" s="57"/>
      <c r="F4921" s="57"/>
      <c r="G4921" s="57"/>
      <c r="H4921" s="57"/>
      <c r="I4921" s="57"/>
      <c r="J4921" s="57"/>
      <c r="K4921" s="57"/>
      <c r="L4921" s="57"/>
    </row>
    <row r="4922" spans="2:12" ht="18.95" customHeight="1" x14ac:dyDescent="0.25">
      <c r="B4922" s="75"/>
      <c r="C4922" s="75"/>
      <c r="D4922" s="75"/>
      <c r="E4922" s="57"/>
      <c r="F4922" s="57"/>
      <c r="G4922" s="57"/>
      <c r="H4922" s="57"/>
      <c r="I4922" s="57"/>
      <c r="J4922" s="57"/>
      <c r="K4922" s="57"/>
      <c r="L4922" s="57"/>
    </row>
    <row r="4923" spans="2:12" ht="18.95" customHeight="1" x14ac:dyDescent="0.25">
      <c r="B4923" s="75"/>
      <c r="C4923" s="75"/>
      <c r="D4923" s="75"/>
      <c r="E4923" s="57"/>
      <c r="F4923" s="57"/>
      <c r="G4923" s="57"/>
      <c r="H4923" s="57"/>
      <c r="I4923" s="57"/>
      <c r="J4923" s="57"/>
      <c r="K4923" s="57"/>
      <c r="L4923" s="57"/>
    </row>
    <row r="4924" spans="2:12" ht="18.95" customHeight="1" x14ac:dyDescent="0.25">
      <c r="B4924" s="75"/>
      <c r="C4924" s="75"/>
      <c r="D4924" s="75"/>
      <c r="E4924" s="57"/>
      <c r="F4924" s="57"/>
      <c r="G4924" s="57"/>
      <c r="H4924" s="57"/>
      <c r="I4924" s="57"/>
      <c r="J4924" s="57"/>
      <c r="K4924" s="57"/>
      <c r="L4924" s="57"/>
    </row>
    <row r="4925" spans="2:12" ht="18.95" customHeight="1" x14ac:dyDescent="0.25">
      <c r="B4925" s="75"/>
      <c r="C4925" s="75"/>
      <c r="D4925" s="75"/>
      <c r="E4925" s="57"/>
      <c r="F4925" s="57"/>
      <c r="G4925" s="57"/>
      <c r="H4925" s="57"/>
      <c r="I4925" s="57"/>
      <c r="J4925" s="57"/>
      <c r="K4925" s="57"/>
      <c r="L4925" s="57"/>
    </row>
    <row r="4926" spans="2:12" ht="18.95" customHeight="1" x14ac:dyDescent="0.25">
      <c r="B4926" s="75"/>
      <c r="C4926" s="75"/>
      <c r="D4926" s="75"/>
      <c r="E4926" s="57"/>
      <c r="F4926" s="57"/>
      <c r="G4926" s="57"/>
      <c r="H4926" s="57"/>
      <c r="I4926" s="57"/>
      <c r="J4926" s="57"/>
      <c r="K4926" s="57"/>
      <c r="L4926" s="57"/>
    </row>
    <row r="4927" spans="2:12" ht="18.95" customHeight="1" x14ac:dyDescent="0.25">
      <c r="B4927" s="75"/>
      <c r="C4927" s="75"/>
      <c r="D4927" s="75"/>
      <c r="E4927" s="57"/>
      <c r="F4927" s="57"/>
      <c r="G4927" s="57"/>
      <c r="H4927" s="57"/>
      <c r="I4927" s="57"/>
      <c r="J4927" s="57"/>
      <c r="K4927" s="57"/>
      <c r="L4927" s="57"/>
    </row>
    <row r="4928" spans="2:12" ht="18.95" customHeight="1" x14ac:dyDescent="0.25">
      <c r="B4928" s="75"/>
      <c r="C4928" s="75"/>
      <c r="D4928" s="75"/>
      <c r="E4928" s="57"/>
      <c r="F4928" s="57"/>
      <c r="G4928" s="57"/>
      <c r="H4928" s="57"/>
      <c r="I4928" s="57"/>
      <c r="J4928" s="57"/>
      <c r="K4928" s="57"/>
      <c r="L4928" s="57"/>
    </row>
    <row r="4929" spans="2:12" ht="18.95" customHeight="1" x14ac:dyDescent="0.25">
      <c r="B4929" s="75"/>
      <c r="C4929" s="75"/>
      <c r="D4929" s="75"/>
      <c r="E4929" s="57"/>
      <c r="F4929" s="57"/>
      <c r="G4929" s="57"/>
      <c r="H4929" s="57"/>
      <c r="I4929" s="57"/>
      <c r="J4929" s="57"/>
      <c r="K4929" s="57"/>
      <c r="L4929" s="57"/>
    </row>
    <row r="4930" spans="2:12" ht="18.95" customHeight="1" x14ac:dyDescent="0.25">
      <c r="B4930" s="75"/>
      <c r="C4930" s="75"/>
      <c r="D4930" s="75"/>
      <c r="E4930" s="57"/>
      <c r="F4930" s="57"/>
      <c r="G4930" s="57"/>
      <c r="H4930" s="57"/>
      <c r="I4930" s="57"/>
      <c r="J4930" s="57"/>
      <c r="K4930" s="57"/>
      <c r="L4930" s="57"/>
    </row>
    <row r="4931" spans="2:12" ht="18.95" customHeight="1" x14ac:dyDescent="0.25">
      <c r="B4931" s="75"/>
      <c r="C4931" s="75"/>
      <c r="D4931" s="75"/>
      <c r="E4931" s="57"/>
      <c r="F4931" s="57"/>
      <c r="G4931" s="57"/>
      <c r="H4931" s="57"/>
      <c r="I4931" s="57"/>
      <c r="J4931" s="57"/>
      <c r="K4931" s="57"/>
      <c r="L4931" s="57"/>
    </row>
    <row r="4932" spans="2:12" ht="18.95" customHeight="1" x14ac:dyDescent="0.25">
      <c r="B4932" s="75"/>
      <c r="C4932" s="75"/>
      <c r="D4932" s="75"/>
      <c r="E4932" s="57"/>
      <c r="F4932" s="57"/>
      <c r="G4932" s="57"/>
      <c r="H4932" s="57"/>
      <c r="I4932" s="57"/>
      <c r="J4932" s="57"/>
      <c r="K4932" s="57"/>
      <c r="L4932" s="57"/>
    </row>
    <row r="4933" spans="2:12" ht="18.95" customHeight="1" x14ac:dyDescent="0.25">
      <c r="B4933" s="75"/>
      <c r="C4933" s="75"/>
      <c r="D4933" s="75"/>
      <c r="E4933" s="57"/>
      <c r="F4933" s="57"/>
      <c r="G4933" s="57"/>
      <c r="H4933" s="57"/>
      <c r="I4933" s="57"/>
      <c r="J4933" s="57"/>
      <c r="K4933" s="57"/>
      <c r="L4933" s="57"/>
    </row>
    <row r="4934" spans="2:12" ht="18.95" customHeight="1" x14ac:dyDescent="0.25">
      <c r="B4934" s="75"/>
      <c r="C4934" s="75"/>
      <c r="D4934" s="75"/>
      <c r="E4934" s="57"/>
      <c r="F4934" s="57"/>
      <c r="G4934" s="57"/>
      <c r="H4934" s="57"/>
      <c r="I4934" s="57"/>
      <c r="J4934" s="57"/>
      <c r="K4934" s="57"/>
      <c r="L4934" s="57"/>
    </row>
    <row r="4935" spans="2:12" ht="18.95" customHeight="1" x14ac:dyDescent="0.25">
      <c r="B4935" s="75"/>
      <c r="C4935" s="75"/>
      <c r="D4935" s="75"/>
      <c r="E4935" s="57"/>
      <c r="F4935" s="57"/>
      <c r="G4935" s="57"/>
      <c r="H4935" s="57"/>
      <c r="I4935" s="57"/>
      <c r="J4935" s="57"/>
      <c r="K4935" s="57"/>
      <c r="L4935" s="57"/>
    </row>
    <row r="4936" spans="2:12" ht="18.95" customHeight="1" x14ac:dyDescent="0.25">
      <c r="B4936" s="75"/>
      <c r="C4936" s="75"/>
      <c r="D4936" s="75"/>
      <c r="E4936" s="57"/>
      <c r="F4936" s="57"/>
      <c r="G4936" s="57"/>
      <c r="H4936" s="57"/>
      <c r="I4936" s="57"/>
      <c r="J4936" s="57"/>
      <c r="K4936" s="57"/>
      <c r="L4936" s="57"/>
    </row>
    <row r="4937" spans="2:12" ht="18.95" customHeight="1" x14ac:dyDescent="0.25">
      <c r="B4937" s="75"/>
      <c r="C4937" s="75"/>
      <c r="D4937" s="75"/>
      <c r="E4937" s="57"/>
      <c r="F4937" s="57"/>
      <c r="G4937" s="57"/>
      <c r="H4937" s="57"/>
      <c r="I4937" s="57"/>
      <c r="J4937" s="57"/>
      <c r="K4937" s="57"/>
      <c r="L4937" s="57"/>
    </row>
    <row r="4938" spans="2:12" ht="18.95" customHeight="1" x14ac:dyDescent="0.25">
      <c r="B4938" s="75"/>
      <c r="C4938" s="75"/>
      <c r="D4938" s="75"/>
      <c r="E4938" s="57"/>
      <c r="F4938" s="57"/>
      <c r="G4938" s="57"/>
      <c r="H4938" s="57"/>
      <c r="I4938" s="57"/>
      <c r="J4938" s="57"/>
      <c r="K4938" s="57"/>
      <c r="L4938" s="57"/>
    </row>
    <row r="4939" spans="2:12" ht="18.95" customHeight="1" x14ac:dyDescent="0.25">
      <c r="B4939" s="75"/>
      <c r="C4939" s="75"/>
      <c r="D4939" s="75"/>
      <c r="E4939" s="57"/>
      <c r="F4939" s="57"/>
      <c r="G4939" s="57"/>
      <c r="H4939" s="57"/>
      <c r="I4939" s="57"/>
      <c r="J4939" s="57"/>
      <c r="K4939" s="57"/>
      <c r="L4939" s="57"/>
    </row>
    <row r="4940" spans="2:12" ht="18.95" customHeight="1" x14ac:dyDescent="0.25">
      <c r="B4940" s="75"/>
      <c r="C4940" s="75"/>
      <c r="D4940" s="75"/>
      <c r="E4940" s="57"/>
      <c r="F4940" s="57"/>
      <c r="G4940" s="57"/>
      <c r="H4940" s="57"/>
      <c r="I4940" s="57"/>
      <c r="J4940" s="57"/>
      <c r="K4940" s="57"/>
      <c r="L4940" s="57"/>
    </row>
    <row r="4941" spans="2:12" ht="18.95" customHeight="1" x14ac:dyDescent="0.25">
      <c r="B4941" s="75"/>
      <c r="C4941" s="75"/>
      <c r="D4941" s="75"/>
      <c r="E4941" s="57"/>
      <c r="F4941" s="57"/>
      <c r="G4941" s="57"/>
      <c r="H4941" s="57"/>
      <c r="I4941" s="57"/>
      <c r="J4941" s="57"/>
      <c r="K4941" s="57"/>
      <c r="L4941" s="57"/>
    </row>
    <row r="4942" spans="2:12" ht="18.95" customHeight="1" x14ac:dyDescent="0.25">
      <c r="B4942" s="75"/>
      <c r="C4942" s="75"/>
      <c r="D4942" s="75"/>
      <c r="E4942" s="57"/>
      <c r="F4942" s="57"/>
      <c r="G4942" s="57"/>
      <c r="H4942" s="57"/>
      <c r="I4942" s="57"/>
      <c r="J4942" s="57"/>
      <c r="K4942" s="57"/>
      <c r="L4942" s="57"/>
    </row>
    <row r="4943" spans="2:12" ht="18.95" customHeight="1" x14ac:dyDescent="0.25">
      <c r="B4943" s="75"/>
      <c r="C4943" s="75"/>
      <c r="D4943" s="75"/>
      <c r="E4943" s="57"/>
      <c r="F4943" s="57"/>
      <c r="G4943" s="57"/>
      <c r="H4943" s="57"/>
      <c r="I4943" s="57"/>
      <c r="J4943" s="57"/>
      <c r="K4943" s="57"/>
      <c r="L4943" s="57"/>
    </row>
    <row r="4944" spans="2:12" ht="18.95" customHeight="1" x14ac:dyDescent="0.25">
      <c r="B4944" s="75"/>
      <c r="C4944" s="75"/>
      <c r="D4944" s="75"/>
      <c r="E4944" s="57"/>
      <c r="F4944" s="57"/>
      <c r="G4944" s="57"/>
      <c r="H4944" s="57"/>
      <c r="I4944" s="57"/>
      <c r="J4944" s="57"/>
      <c r="K4944" s="57"/>
      <c r="L4944" s="57"/>
    </row>
    <row r="4945" spans="2:12" ht="18.95" customHeight="1" x14ac:dyDescent="0.25">
      <c r="B4945" s="75"/>
      <c r="C4945" s="75"/>
      <c r="D4945" s="75"/>
      <c r="E4945" s="57"/>
      <c r="F4945" s="57"/>
      <c r="G4945" s="57"/>
      <c r="H4945" s="57"/>
      <c r="I4945" s="57"/>
      <c r="J4945" s="57"/>
      <c r="K4945" s="57"/>
      <c r="L4945" s="57"/>
    </row>
    <row r="4946" spans="2:12" ht="18.95" customHeight="1" x14ac:dyDescent="0.25">
      <c r="B4946" s="75"/>
      <c r="C4946" s="75"/>
      <c r="D4946" s="75"/>
      <c r="E4946" s="57"/>
      <c r="F4946" s="57"/>
      <c r="G4946" s="57"/>
      <c r="H4946" s="57"/>
      <c r="I4946" s="57"/>
      <c r="J4946" s="57"/>
      <c r="K4946" s="57"/>
      <c r="L4946" s="57"/>
    </row>
    <row r="4947" spans="2:12" ht="18.95" customHeight="1" x14ac:dyDescent="0.25">
      <c r="B4947" s="75"/>
      <c r="C4947" s="75"/>
      <c r="D4947" s="75"/>
      <c r="E4947" s="57"/>
      <c r="F4947" s="57"/>
      <c r="G4947" s="57"/>
      <c r="H4947" s="57"/>
      <c r="I4947" s="57"/>
      <c r="J4947" s="57"/>
      <c r="K4947" s="57"/>
      <c r="L4947" s="57"/>
    </row>
    <row r="4948" spans="2:12" ht="18.95" customHeight="1" x14ac:dyDescent="0.25">
      <c r="B4948" s="75"/>
      <c r="C4948" s="75"/>
      <c r="D4948" s="75"/>
      <c r="E4948" s="57"/>
      <c r="F4948" s="57"/>
      <c r="G4948" s="57"/>
      <c r="H4948" s="57"/>
      <c r="I4948" s="57"/>
      <c r="J4948" s="57"/>
      <c r="K4948" s="57"/>
      <c r="L4948" s="57"/>
    </row>
    <row r="4949" spans="2:12" ht="18.95" customHeight="1" x14ac:dyDescent="0.25">
      <c r="B4949" s="75"/>
      <c r="C4949" s="75"/>
      <c r="D4949" s="75"/>
      <c r="E4949" s="57"/>
      <c r="F4949" s="57"/>
      <c r="G4949" s="57"/>
      <c r="H4949" s="57"/>
      <c r="I4949" s="57"/>
      <c r="J4949" s="57"/>
      <c r="K4949" s="57"/>
      <c r="L4949" s="57"/>
    </row>
    <row r="4950" spans="2:12" ht="18.95" customHeight="1" x14ac:dyDescent="0.25">
      <c r="B4950" s="75"/>
      <c r="C4950" s="75"/>
      <c r="D4950" s="75"/>
      <c r="E4950" s="57"/>
      <c r="F4950" s="57"/>
      <c r="G4950" s="57"/>
      <c r="H4950" s="57"/>
      <c r="I4950" s="57"/>
      <c r="J4950" s="57"/>
      <c r="K4950" s="57"/>
      <c r="L4950" s="57"/>
    </row>
    <row r="4951" spans="2:12" ht="18.95" customHeight="1" x14ac:dyDescent="0.25">
      <c r="B4951" s="75"/>
      <c r="C4951" s="75"/>
      <c r="D4951" s="75"/>
      <c r="E4951" s="57"/>
      <c r="F4951" s="57"/>
      <c r="G4951" s="57"/>
      <c r="H4951" s="57"/>
      <c r="I4951" s="57"/>
      <c r="J4951" s="57"/>
      <c r="K4951" s="57"/>
      <c r="L4951" s="57"/>
    </row>
    <row r="4952" spans="2:12" ht="18.95" customHeight="1" x14ac:dyDescent="0.25">
      <c r="B4952" s="75"/>
      <c r="C4952" s="75"/>
      <c r="D4952" s="75"/>
      <c r="E4952" s="57"/>
      <c r="F4952" s="57"/>
      <c r="G4952" s="57"/>
      <c r="H4952" s="57"/>
      <c r="I4952" s="57"/>
      <c r="J4952" s="57"/>
      <c r="K4952" s="57"/>
      <c r="L4952" s="57"/>
    </row>
    <row r="4953" spans="2:12" ht="18.95" customHeight="1" x14ac:dyDescent="0.25">
      <c r="B4953" s="75"/>
      <c r="C4953" s="75"/>
      <c r="D4953" s="75"/>
      <c r="E4953" s="57"/>
      <c r="F4953" s="57"/>
      <c r="G4953" s="57"/>
      <c r="H4953" s="57"/>
      <c r="I4953" s="57"/>
      <c r="J4953" s="57"/>
      <c r="K4953" s="57"/>
      <c r="L4953" s="57"/>
    </row>
    <row r="4954" spans="2:12" ht="18.95" customHeight="1" x14ac:dyDescent="0.25">
      <c r="B4954" s="75"/>
      <c r="C4954" s="75"/>
      <c r="D4954" s="75"/>
      <c r="E4954" s="57"/>
      <c r="F4954" s="57"/>
      <c r="G4954" s="57"/>
      <c r="H4954" s="57"/>
      <c r="I4954" s="57"/>
      <c r="J4954" s="57"/>
      <c r="K4954" s="57"/>
      <c r="L4954" s="57"/>
    </row>
    <row r="4955" spans="2:12" ht="18.95" customHeight="1" x14ac:dyDescent="0.25">
      <c r="B4955" s="75"/>
      <c r="C4955" s="75"/>
      <c r="D4955" s="75"/>
      <c r="E4955" s="57"/>
      <c r="F4955" s="57"/>
      <c r="G4955" s="57"/>
      <c r="H4955" s="57"/>
      <c r="I4955" s="57"/>
      <c r="J4955" s="57"/>
      <c r="K4955" s="57"/>
      <c r="L4955" s="57"/>
    </row>
    <row r="4956" spans="2:12" ht="18.95" customHeight="1" x14ac:dyDescent="0.25">
      <c r="B4956" s="75"/>
      <c r="C4956" s="75"/>
      <c r="D4956" s="75"/>
      <c r="E4956" s="57"/>
      <c r="F4956" s="57"/>
      <c r="G4956" s="57"/>
      <c r="H4956" s="57"/>
      <c r="I4956" s="57"/>
      <c r="J4956" s="57"/>
      <c r="K4956" s="57"/>
      <c r="L4956" s="57"/>
    </row>
    <row r="4957" spans="2:12" ht="18.95" customHeight="1" x14ac:dyDescent="0.25">
      <c r="B4957" s="75"/>
      <c r="C4957" s="75"/>
      <c r="D4957" s="75"/>
      <c r="E4957" s="57"/>
      <c r="F4957" s="57"/>
      <c r="G4957" s="57"/>
      <c r="H4957" s="57"/>
      <c r="I4957" s="57"/>
      <c r="J4957" s="57"/>
      <c r="K4957" s="57"/>
      <c r="L4957" s="57"/>
    </row>
    <row r="4958" spans="2:12" ht="18.95" customHeight="1" x14ac:dyDescent="0.25">
      <c r="B4958" s="75"/>
      <c r="C4958" s="75"/>
      <c r="D4958" s="75"/>
      <c r="E4958" s="57"/>
      <c r="F4958" s="57"/>
      <c r="G4958" s="57"/>
      <c r="H4958" s="57"/>
      <c r="I4958" s="57"/>
      <c r="J4958" s="57"/>
      <c r="K4958" s="57"/>
      <c r="L4958" s="57"/>
    </row>
    <row r="4959" spans="2:12" ht="18.95" customHeight="1" x14ac:dyDescent="0.25">
      <c r="B4959" s="75"/>
      <c r="C4959" s="75"/>
      <c r="D4959" s="75"/>
      <c r="E4959" s="57"/>
      <c r="F4959" s="57"/>
      <c r="G4959" s="57"/>
      <c r="H4959" s="57"/>
      <c r="I4959" s="57"/>
      <c r="J4959" s="57"/>
      <c r="K4959" s="57"/>
      <c r="L4959" s="57"/>
    </row>
    <row r="4960" spans="2:12" ht="18.95" customHeight="1" x14ac:dyDescent="0.25">
      <c r="B4960" s="75"/>
      <c r="C4960" s="75"/>
      <c r="D4960" s="75"/>
      <c r="E4960" s="57"/>
      <c r="F4960" s="57"/>
      <c r="G4960" s="57"/>
      <c r="H4960" s="57"/>
      <c r="I4960" s="57"/>
      <c r="J4960" s="57"/>
      <c r="K4960" s="57"/>
      <c r="L4960" s="57"/>
    </row>
    <row r="4961" spans="2:12" ht="18.95" customHeight="1" x14ac:dyDescent="0.25">
      <c r="B4961" s="75"/>
      <c r="C4961" s="75"/>
      <c r="D4961" s="75"/>
      <c r="E4961" s="57"/>
      <c r="F4961" s="57"/>
      <c r="G4961" s="57"/>
      <c r="H4961" s="57"/>
      <c r="I4961" s="57"/>
      <c r="J4961" s="57"/>
      <c r="K4961" s="57"/>
      <c r="L4961" s="57"/>
    </row>
    <row r="4962" spans="2:12" ht="18.95" customHeight="1" x14ac:dyDescent="0.25">
      <c r="B4962" s="75"/>
      <c r="C4962" s="75"/>
      <c r="D4962" s="75"/>
      <c r="E4962" s="57"/>
      <c r="F4962" s="57"/>
      <c r="G4962" s="57"/>
      <c r="H4962" s="57"/>
      <c r="I4962" s="57"/>
      <c r="J4962" s="57"/>
      <c r="K4962" s="57"/>
      <c r="L4962" s="57"/>
    </row>
    <row r="4963" spans="2:12" ht="18.95" customHeight="1" x14ac:dyDescent="0.25">
      <c r="B4963" s="75"/>
      <c r="C4963" s="75"/>
      <c r="D4963" s="75"/>
      <c r="E4963" s="57"/>
      <c r="F4963" s="57"/>
      <c r="G4963" s="57"/>
      <c r="H4963" s="57"/>
      <c r="I4963" s="57"/>
      <c r="J4963" s="57"/>
      <c r="K4963" s="57"/>
      <c r="L4963" s="57"/>
    </row>
    <row r="4964" spans="2:12" ht="18.95" customHeight="1" x14ac:dyDescent="0.25">
      <c r="B4964" s="75"/>
      <c r="C4964" s="75"/>
      <c r="D4964" s="75"/>
      <c r="E4964" s="57"/>
      <c r="F4964" s="57"/>
      <c r="G4964" s="57"/>
      <c r="H4964" s="57"/>
      <c r="I4964" s="57"/>
      <c r="J4964" s="57"/>
      <c r="K4964" s="57"/>
      <c r="L4964" s="57"/>
    </row>
    <row r="4965" spans="2:12" ht="18.95" customHeight="1" x14ac:dyDescent="0.25">
      <c r="B4965" s="75"/>
      <c r="C4965" s="75"/>
      <c r="D4965" s="75"/>
      <c r="E4965" s="57"/>
      <c r="F4965" s="57"/>
      <c r="G4965" s="57"/>
      <c r="H4965" s="57"/>
      <c r="I4965" s="57"/>
      <c r="J4965" s="57"/>
      <c r="K4965" s="57"/>
      <c r="L4965" s="57"/>
    </row>
    <row r="4966" spans="2:12" ht="18.95" customHeight="1" x14ac:dyDescent="0.25">
      <c r="B4966" s="75"/>
      <c r="C4966" s="75"/>
      <c r="D4966" s="75"/>
      <c r="E4966" s="57"/>
      <c r="F4966" s="57"/>
      <c r="G4966" s="57"/>
      <c r="H4966" s="57"/>
      <c r="I4966" s="57"/>
      <c r="J4966" s="57"/>
      <c r="K4966" s="57"/>
      <c r="L4966" s="57"/>
    </row>
    <row r="4967" spans="2:12" ht="18.95" customHeight="1" x14ac:dyDescent="0.25">
      <c r="B4967" s="75"/>
      <c r="C4967" s="75"/>
      <c r="D4967" s="75"/>
      <c r="E4967" s="57"/>
      <c r="F4967" s="57"/>
      <c r="G4967" s="57"/>
      <c r="H4967" s="57"/>
      <c r="I4967" s="57"/>
      <c r="J4967" s="57"/>
      <c r="K4967" s="57"/>
      <c r="L4967" s="57"/>
    </row>
    <row r="4968" spans="2:12" ht="18.95" customHeight="1" x14ac:dyDescent="0.25">
      <c r="B4968" s="75"/>
      <c r="C4968" s="75"/>
      <c r="D4968" s="75"/>
      <c r="E4968" s="57"/>
      <c r="F4968" s="57"/>
      <c r="G4968" s="57"/>
      <c r="H4968" s="57"/>
      <c r="I4968" s="57"/>
      <c r="J4968" s="57"/>
      <c r="K4968" s="57"/>
      <c r="L4968" s="57"/>
    </row>
    <row r="4969" spans="2:12" ht="18.95" customHeight="1" x14ac:dyDescent="0.25">
      <c r="B4969" s="75"/>
      <c r="C4969" s="75"/>
      <c r="D4969" s="75"/>
      <c r="E4969" s="57"/>
      <c r="F4969" s="57"/>
      <c r="G4969" s="57"/>
      <c r="H4969" s="57"/>
      <c r="I4969" s="57"/>
      <c r="J4969" s="57"/>
      <c r="K4969" s="57"/>
      <c r="L4969" s="57"/>
    </row>
    <row r="4970" spans="2:12" ht="18.95" customHeight="1" x14ac:dyDescent="0.25">
      <c r="B4970" s="75"/>
      <c r="C4970" s="75"/>
      <c r="D4970" s="75"/>
      <c r="E4970" s="57"/>
      <c r="F4970" s="57"/>
      <c r="G4970" s="57"/>
      <c r="H4970" s="57"/>
      <c r="I4970" s="57"/>
      <c r="J4970" s="57"/>
      <c r="K4970" s="57"/>
      <c r="L4970" s="57"/>
    </row>
    <row r="4971" spans="2:12" ht="18.95" customHeight="1" x14ac:dyDescent="0.25">
      <c r="B4971" s="75"/>
      <c r="C4971" s="75"/>
      <c r="D4971" s="75"/>
      <c r="E4971" s="57"/>
      <c r="F4971" s="57"/>
      <c r="G4971" s="57"/>
      <c r="H4971" s="57"/>
      <c r="I4971" s="57"/>
      <c r="J4971" s="57"/>
      <c r="K4971" s="57"/>
      <c r="L4971" s="57"/>
    </row>
    <row r="4972" spans="2:12" ht="18.95" customHeight="1" x14ac:dyDescent="0.25">
      <c r="B4972" s="75"/>
      <c r="C4972" s="75"/>
      <c r="D4972" s="75"/>
      <c r="E4972" s="57"/>
      <c r="F4972" s="57"/>
      <c r="G4972" s="57"/>
      <c r="H4972" s="57"/>
      <c r="I4972" s="57"/>
      <c r="J4972" s="57"/>
      <c r="K4972" s="57"/>
      <c r="L4972" s="57"/>
    </row>
    <row r="4973" spans="2:12" ht="18.95" customHeight="1" x14ac:dyDescent="0.25">
      <c r="B4973" s="75"/>
      <c r="C4973" s="75"/>
      <c r="D4973" s="75"/>
      <c r="E4973" s="57"/>
      <c r="F4973" s="57"/>
      <c r="G4973" s="57"/>
      <c r="H4973" s="57"/>
      <c r="I4973" s="57"/>
      <c r="J4973" s="57"/>
      <c r="K4973" s="57"/>
      <c r="L4973" s="57"/>
    </row>
    <row r="4974" spans="2:12" ht="18.95" customHeight="1" x14ac:dyDescent="0.25">
      <c r="B4974" s="75"/>
      <c r="C4974" s="75"/>
      <c r="D4974" s="75"/>
      <c r="E4974" s="57"/>
      <c r="F4974" s="57"/>
      <c r="G4974" s="57"/>
      <c r="H4974" s="57"/>
      <c r="I4974" s="57"/>
      <c r="J4974" s="57"/>
      <c r="K4974" s="57"/>
      <c r="L4974" s="57"/>
    </row>
    <row r="4975" spans="2:12" ht="18.95" customHeight="1" x14ac:dyDescent="0.25">
      <c r="B4975" s="75"/>
      <c r="C4975" s="75"/>
      <c r="D4975" s="75"/>
      <c r="E4975" s="57"/>
      <c r="F4975" s="57"/>
      <c r="G4975" s="57"/>
      <c r="H4975" s="57"/>
      <c r="I4975" s="57"/>
      <c r="J4975" s="57"/>
      <c r="K4975" s="57"/>
      <c r="L4975" s="57"/>
    </row>
    <row r="4976" spans="2:12" ht="18.95" customHeight="1" x14ac:dyDescent="0.25">
      <c r="B4976" s="75"/>
      <c r="C4976" s="75"/>
      <c r="D4976" s="75"/>
      <c r="E4976" s="57"/>
      <c r="F4976" s="57"/>
      <c r="G4976" s="57"/>
      <c r="H4976" s="57"/>
      <c r="I4976" s="57"/>
      <c r="J4976" s="57"/>
      <c r="K4976" s="57"/>
      <c r="L4976" s="57"/>
    </row>
    <row r="4977" spans="2:12" ht="18.95" customHeight="1" x14ac:dyDescent="0.25">
      <c r="B4977" s="75"/>
      <c r="C4977" s="75"/>
      <c r="D4977" s="75"/>
      <c r="E4977" s="57"/>
      <c r="F4977" s="57"/>
      <c r="G4977" s="57"/>
      <c r="H4977" s="57"/>
      <c r="I4977" s="57"/>
      <c r="J4977" s="57"/>
      <c r="K4977" s="57"/>
      <c r="L4977" s="57"/>
    </row>
    <row r="4978" spans="2:12" ht="18.95" customHeight="1" x14ac:dyDescent="0.25">
      <c r="B4978" s="75"/>
      <c r="C4978" s="75"/>
      <c r="D4978" s="75"/>
      <c r="E4978" s="57"/>
      <c r="F4978" s="57"/>
      <c r="G4978" s="57"/>
      <c r="H4978" s="57"/>
      <c r="I4978" s="57"/>
      <c r="J4978" s="57"/>
      <c r="K4978" s="57"/>
      <c r="L4978" s="57"/>
    </row>
    <row r="4979" spans="2:12" ht="18.95" customHeight="1" x14ac:dyDescent="0.25">
      <c r="B4979" s="75"/>
      <c r="C4979" s="75"/>
      <c r="D4979" s="75"/>
      <c r="E4979" s="57"/>
      <c r="F4979" s="57"/>
      <c r="G4979" s="57"/>
      <c r="H4979" s="57"/>
      <c r="I4979" s="57"/>
      <c r="J4979" s="57"/>
      <c r="K4979" s="57"/>
      <c r="L4979" s="57"/>
    </row>
    <row r="4980" spans="2:12" ht="18.95" customHeight="1" x14ac:dyDescent="0.25">
      <c r="B4980" s="75"/>
      <c r="C4980" s="75"/>
      <c r="D4980" s="75"/>
      <c r="E4980" s="57"/>
      <c r="F4980" s="57"/>
      <c r="G4980" s="57"/>
      <c r="H4980" s="57"/>
      <c r="I4980" s="57"/>
      <c r="J4980" s="57"/>
      <c r="K4980" s="57"/>
      <c r="L4980" s="57"/>
    </row>
    <row r="4981" spans="2:12" ht="18.95" customHeight="1" x14ac:dyDescent="0.25">
      <c r="B4981" s="75"/>
      <c r="C4981" s="75"/>
      <c r="D4981" s="75"/>
      <c r="E4981" s="57"/>
      <c r="F4981" s="57"/>
      <c r="G4981" s="57"/>
      <c r="H4981" s="57"/>
      <c r="I4981" s="57"/>
      <c r="J4981" s="57"/>
      <c r="K4981" s="57"/>
      <c r="L4981" s="57"/>
    </row>
    <row r="4982" spans="2:12" ht="18.95" customHeight="1" x14ac:dyDescent="0.25">
      <c r="B4982" s="75"/>
      <c r="C4982" s="75"/>
      <c r="D4982" s="75"/>
      <c r="E4982" s="57"/>
      <c r="F4982" s="57"/>
      <c r="G4982" s="57"/>
      <c r="H4982" s="57"/>
      <c r="I4982" s="57"/>
      <c r="J4982" s="57"/>
      <c r="K4982" s="57"/>
      <c r="L4982" s="57"/>
    </row>
    <row r="4983" spans="2:12" ht="18.95" customHeight="1" x14ac:dyDescent="0.25">
      <c r="B4983" s="75"/>
      <c r="C4983" s="75"/>
      <c r="D4983" s="75"/>
      <c r="E4983" s="57"/>
      <c r="F4983" s="57"/>
      <c r="G4983" s="57"/>
      <c r="H4983" s="57"/>
      <c r="I4983" s="57"/>
      <c r="J4983" s="57"/>
      <c r="K4983" s="57"/>
      <c r="L4983" s="57"/>
    </row>
    <row r="4984" spans="2:12" ht="18.95" customHeight="1" x14ac:dyDescent="0.25">
      <c r="B4984" s="75"/>
      <c r="C4984" s="75"/>
      <c r="D4984" s="75"/>
      <c r="E4984" s="57"/>
      <c r="F4984" s="57"/>
      <c r="G4984" s="57"/>
      <c r="H4984" s="57"/>
      <c r="I4984" s="57"/>
      <c r="J4984" s="57"/>
      <c r="K4984" s="57"/>
      <c r="L4984" s="57"/>
    </row>
    <row r="4985" spans="2:12" ht="18.95" customHeight="1" x14ac:dyDescent="0.25">
      <c r="B4985" s="75"/>
      <c r="C4985" s="75"/>
      <c r="D4985" s="75"/>
      <c r="E4985" s="57"/>
      <c r="F4985" s="57"/>
      <c r="G4985" s="57"/>
      <c r="H4985" s="57"/>
      <c r="I4985" s="57"/>
      <c r="J4985" s="57"/>
      <c r="K4985" s="57"/>
      <c r="L4985" s="57"/>
    </row>
    <row r="4986" spans="2:12" ht="18.95" customHeight="1" x14ac:dyDescent="0.25">
      <c r="B4986" s="75"/>
      <c r="C4986" s="75"/>
      <c r="D4986" s="75"/>
      <c r="E4986" s="57"/>
      <c r="F4986" s="57"/>
      <c r="G4986" s="57"/>
      <c r="H4986" s="57"/>
      <c r="I4986" s="57"/>
      <c r="J4986" s="57"/>
      <c r="K4986" s="57"/>
      <c r="L4986" s="57"/>
    </row>
    <row r="4987" spans="2:12" ht="18.95" customHeight="1" x14ac:dyDescent="0.25">
      <c r="B4987" s="75"/>
      <c r="C4987" s="75"/>
      <c r="D4987" s="75"/>
      <c r="E4987" s="57"/>
      <c r="F4987" s="57"/>
      <c r="G4987" s="57"/>
      <c r="H4987" s="57"/>
      <c r="I4987" s="57"/>
      <c r="J4987" s="57"/>
      <c r="K4987" s="57"/>
      <c r="L4987" s="57"/>
    </row>
    <row r="4988" spans="2:12" ht="18.95" customHeight="1" x14ac:dyDescent="0.25">
      <c r="B4988" s="75"/>
      <c r="C4988" s="75"/>
      <c r="D4988" s="75"/>
      <c r="E4988" s="57"/>
      <c r="F4988" s="57"/>
      <c r="G4988" s="57"/>
      <c r="H4988" s="57"/>
      <c r="I4988" s="57"/>
      <c r="J4988" s="57"/>
      <c r="K4988" s="57"/>
      <c r="L4988" s="57"/>
    </row>
    <row r="4989" spans="2:12" ht="18.95" customHeight="1" x14ac:dyDescent="0.25">
      <c r="B4989" s="75"/>
      <c r="C4989" s="75"/>
      <c r="D4989" s="75"/>
      <c r="E4989" s="57"/>
      <c r="F4989" s="57"/>
      <c r="G4989" s="57"/>
      <c r="H4989" s="57"/>
      <c r="I4989" s="57"/>
      <c r="J4989" s="57"/>
      <c r="K4989" s="57"/>
      <c r="L4989" s="57"/>
    </row>
    <row r="4990" spans="2:12" ht="18.95" customHeight="1" x14ac:dyDescent="0.25">
      <c r="B4990" s="75"/>
      <c r="C4990" s="75"/>
      <c r="D4990" s="75"/>
      <c r="E4990" s="57"/>
      <c r="F4990" s="57"/>
      <c r="G4990" s="57"/>
      <c r="H4990" s="57"/>
      <c r="I4990" s="57"/>
      <c r="J4990" s="57"/>
      <c r="K4990" s="57"/>
      <c r="L4990" s="57"/>
    </row>
    <row r="4991" spans="2:12" ht="18.95" customHeight="1" x14ac:dyDescent="0.25">
      <c r="B4991" s="75"/>
      <c r="C4991" s="75"/>
      <c r="D4991" s="75"/>
      <c r="E4991" s="57"/>
      <c r="F4991" s="57"/>
      <c r="G4991" s="57"/>
      <c r="H4991" s="57"/>
      <c r="I4991" s="57"/>
      <c r="J4991" s="57"/>
      <c r="K4991" s="57"/>
      <c r="L4991" s="57"/>
    </row>
    <row r="4992" spans="2:12" ht="18.95" customHeight="1" x14ac:dyDescent="0.25">
      <c r="B4992" s="75"/>
      <c r="C4992" s="75"/>
      <c r="D4992" s="75"/>
      <c r="E4992" s="57"/>
      <c r="F4992" s="57"/>
      <c r="G4992" s="57"/>
      <c r="H4992" s="57"/>
      <c r="I4992" s="57"/>
      <c r="J4992" s="57"/>
      <c r="K4992" s="57"/>
      <c r="L4992" s="57"/>
    </row>
    <row r="4993" spans="2:12" ht="18.95" customHeight="1" x14ac:dyDescent="0.25">
      <c r="B4993" s="75"/>
      <c r="C4993" s="75"/>
      <c r="D4993" s="75"/>
      <c r="E4993" s="57"/>
      <c r="F4993" s="57"/>
      <c r="G4993" s="57"/>
      <c r="H4993" s="57"/>
      <c r="I4993" s="57"/>
      <c r="J4993" s="57"/>
      <c r="K4993" s="57"/>
      <c r="L4993" s="57"/>
    </row>
    <row r="4994" spans="2:12" ht="18.95" customHeight="1" x14ac:dyDescent="0.25">
      <c r="B4994" s="75"/>
      <c r="C4994" s="75"/>
      <c r="D4994" s="75"/>
      <c r="E4994" s="57"/>
      <c r="F4994" s="57"/>
      <c r="G4994" s="57"/>
      <c r="H4994" s="57"/>
      <c r="I4994" s="57"/>
      <c r="J4994" s="57"/>
      <c r="K4994" s="57"/>
      <c r="L4994" s="57"/>
    </row>
    <row r="4995" spans="2:12" ht="18.95" customHeight="1" x14ac:dyDescent="0.25">
      <c r="B4995" s="75"/>
      <c r="C4995" s="75"/>
      <c r="D4995" s="75"/>
      <c r="E4995" s="57"/>
      <c r="F4995" s="57"/>
      <c r="G4995" s="57"/>
      <c r="H4995" s="57"/>
      <c r="I4995" s="57"/>
      <c r="J4995" s="57"/>
      <c r="K4995" s="57"/>
      <c r="L4995" s="57"/>
    </row>
    <row r="4996" spans="2:12" ht="18.95" customHeight="1" x14ac:dyDescent="0.25">
      <c r="B4996" s="75"/>
      <c r="C4996" s="75"/>
      <c r="D4996" s="75"/>
      <c r="E4996" s="57"/>
      <c r="F4996" s="57"/>
      <c r="G4996" s="57"/>
      <c r="H4996" s="57"/>
      <c r="I4996" s="57"/>
      <c r="J4996" s="57"/>
      <c r="K4996" s="57"/>
      <c r="L4996" s="57"/>
    </row>
    <row r="4997" spans="2:12" ht="18.95" customHeight="1" x14ac:dyDescent="0.25">
      <c r="B4997" s="75"/>
      <c r="C4997" s="75"/>
      <c r="D4997" s="75"/>
      <c r="E4997" s="57"/>
      <c r="F4997" s="57"/>
      <c r="G4997" s="57"/>
      <c r="H4997" s="57"/>
      <c r="I4997" s="57"/>
      <c r="J4997" s="57"/>
      <c r="K4997" s="57"/>
      <c r="L4997" s="57"/>
    </row>
    <row r="4998" spans="2:12" ht="18.95" customHeight="1" x14ac:dyDescent="0.25">
      <c r="B4998" s="75"/>
      <c r="C4998" s="75"/>
      <c r="D4998" s="75"/>
      <c r="E4998" s="57"/>
      <c r="F4998" s="57"/>
      <c r="G4998" s="57"/>
      <c r="H4998" s="57"/>
      <c r="I4998" s="57"/>
      <c r="J4998" s="57"/>
      <c r="K4998" s="57"/>
      <c r="L4998" s="57"/>
    </row>
  </sheetData>
  <sheetProtection sheet="1" objects="1" scenarios="1"/>
  <mergeCells count="3">
    <mergeCell ref="B5:D5"/>
    <mergeCell ref="A1:A2"/>
    <mergeCell ref="J1:J2"/>
  </mergeCells>
  <conditionalFormatting sqref="I8 M7:N7">
    <cfRule type="cellIs" dxfId="7" priority="18" operator="equal">
      <formula>"Pago"</formula>
    </cfRule>
    <cfRule type="cellIs" dxfId="6" priority="19" operator="equal">
      <formula>"Vencido"</formula>
    </cfRule>
  </conditionalFormatting>
  <conditionalFormatting sqref="I7">
    <cfRule type="expression" dxfId="5" priority="17">
      <formula>AND(I7&lt;&gt;"",J7&lt;&gt;"")</formula>
    </cfRule>
  </conditionalFormatting>
  <conditionalFormatting sqref="J7">
    <cfRule type="expression" dxfId="4" priority="16">
      <formula>AND(I7&lt;&gt;"",J7&lt;&gt;"")</formula>
    </cfRule>
  </conditionalFormatting>
  <conditionalFormatting sqref="B7:AC7">
    <cfRule type="expression" dxfId="3" priority="4">
      <formula>ROW(B7)=LinhaDestaque</formula>
    </cfRule>
  </conditionalFormatting>
  <conditionalFormatting sqref="D4">
    <cfRule type="cellIs" dxfId="2" priority="2" operator="lessThan">
      <formula>$D$3</formula>
    </cfRule>
    <cfRule type="cellIs" dxfId="1" priority="3" operator="greaterThan">
      <formula>$D$3</formula>
    </cfRule>
  </conditionalFormatting>
  <conditionalFormatting sqref="E4">
    <cfRule type="notContainsBlanks" dxfId="0" priority="1">
      <formula>LEN(TRIM(E4))&gt;0</formula>
    </cfRule>
  </conditionalFormatting>
  <dataValidations count="7">
    <dataValidation type="list" allowBlank="1" showInputMessage="1" showErrorMessage="1" sqref="K4" xr:uid="{00000000-0002-0000-0600-000000000000}">
      <formula1>MESES</formula1>
    </dataValidation>
    <dataValidation type="list" allowBlank="1" showInputMessage="1" showErrorMessage="1" errorTitle="Aviso" error="O grupos de conta digitado não está cadastrado._x000a_Vá até &quot;Grupo de contas&quot; e personalize a planilha para atender suas necessidades." prompt="Escolha na lista." sqref="E7" xr:uid="{00000000-0002-0000-0600-000001000000}">
      <formula1>NomeDosGrupos</formula1>
    </dataValidation>
    <dataValidation type="list" allowBlank="1" showInputMessage="1" showErrorMessage="1" error="Conta não cadastrada, para cadastrar uma nova conta vá até &quot;Grupo de contas&quot; e registre a conta desejada." prompt="Escolha na lista suspensa." sqref="G7" xr:uid="{00000000-0002-0000-0600-000002000000}">
      <formula1>ContasBancariasCartoes</formula1>
    </dataValidation>
    <dataValidation allowBlank="1" showInputMessage="1" showErrorMessage="1" promptTitle="AVISO" prompt="Campo automático, não altere nada aqui." sqref="M7" xr:uid="{00000000-0002-0000-0600-000003000000}"/>
    <dataValidation allowBlank="1" showInputMessage="1" showErrorMessage="1" prompt="Calculo automático, não altere nada aqui." sqref="L7" xr:uid="{00000000-0002-0000-0600-000004000000}"/>
    <dataValidation type="list" allowBlank="1" showInputMessage="1" showErrorMessage="1" sqref="AC7" xr:uid="{00000000-0002-0000-0600-000005000000}">
      <formula1>NomeFornecedores</formula1>
    </dataValidation>
    <dataValidation type="list" allowBlank="1" showInputMessage="1" showErrorMessage="1" sqref="F7" xr:uid="{00000000-0002-0000-0600-000006000000}">
      <formula1>INDIRECT(W7)</formula1>
    </dataValidation>
  </dataValidations>
  <hyperlinks>
    <hyperlink ref="A6" location="Ação!A1" display="Ação" xr:uid="{00000000-0004-0000-0600-000000000000}"/>
    <hyperlink ref="A3" location="Menu!A1" display="Início" xr:uid="{00000000-0004-0000-0600-000001000000}"/>
    <hyperlink ref="A5" location="Diagnostico!A1" display="Diagnóstico" xr:uid="{00000000-0004-0000-0600-000002000000}"/>
    <hyperlink ref="A7" location="Resultado!A1" display="Resultado" xr:uid="{00000000-0004-0000-0600-000003000000}"/>
    <hyperlink ref="A8" location="Registrar!A1" display="Registrar" xr:uid="{00000000-0004-0000-0600-000004000000}"/>
    <hyperlink ref="A9" location="'Banco de Dados'!A1" display="Banco de dados" xr:uid="{00000000-0004-0000-0600-000005000000}"/>
    <hyperlink ref="A11" location="Ajustes!A1" display="Ajustes" xr:uid="{00000000-0004-0000-0600-000006000000}"/>
    <hyperlink ref="A13" location="Sobre!A1" display="Atualizar Planilha" xr:uid="{00000000-0004-0000-0600-000007000000}"/>
    <hyperlink ref="A12" location="'Ajuda-videos'!A1" display="Ajuda e créditos" xr:uid="{00000000-0004-0000-0600-000008000000}"/>
  </hyperlinks>
  <pageMargins left="0.51181102362204722" right="0.51181102362204722" top="0.78740157480314965" bottom="0.78740157480314965" header="0.31496062992125984" footer="0.31496062992125984"/>
  <pageSetup paperSize="9" scale="47" fitToHeight="0" orientation="landscape" r:id="rId1"/>
  <headerFooter>
    <oddHeader>&amp;RPágina &amp;P de &amp;N</oddHeader>
    <oddFooter>&amp;RGerado dia &amp;D | &amp;TPlanilha de origem: &amp;F</oddFooter>
  </headerFooter>
  <drawing r:id="rId2"/>
  <legacyDrawing r:id="rId3"/>
  <controls>
    <mc:AlternateContent xmlns:mc="http://schemas.openxmlformats.org/markup-compatibility/2006">
      <mc:Choice Requires="x14">
        <control shapeId="366594" r:id="rId4" name="BDGrupo">
          <controlPr defaultSize="0" print="0" autoLine="0" r:id="rId5">
            <anchor moveWithCells="1" sizeWithCells="1">
              <from>
                <xdr:col>4</xdr:col>
                <xdr:colOff>9525</xdr:colOff>
                <xdr:row>4</xdr:row>
                <xdr:rowOff>295275</xdr:rowOff>
              </from>
              <to>
                <xdr:col>5</xdr:col>
                <xdr:colOff>28575</xdr:colOff>
                <xdr:row>4</xdr:row>
                <xdr:rowOff>571500</xdr:rowOff>
              </to>
            </anchor>
          </controlPr>
        </control>
      </mc:Choice>
      <mc:Fallback>
        <control shapeId="366594" r:id="rId4" name="BDGrupo"/>
      </mc:Fallback>
    </mc:AlternateContent>
    <mc:AlternateContent xmlns:mc="http://schemas.openxmlformats.org/markup-compatibility/2006">
      <mc:Choice Requires="x14">
        <control shapeId="366595" r:id="rId6" name="BDSubgrupo">
          <controlPr defaultSize="0" print="0" autoLine="0" r:id="rId7">
            <anchor moveWithCells="1" sizeWithCells="1">
              <from>
                <xdr:col>5</xdr:col>
                <xdr:colOff>28575</xdr:colOff>
                <xdr:row>4</xdr:row>
                <xdr:rowOff>295275</xdr:rowOff>
              </from>
              <to>
                <xdr:col>6</xdr:col>
                <xdr:colOff>0</xdr:colOff>
                <xdr:row>4</xdr:row>
                <xdr:rowOff>571500</xdr:rowOff>
              </to>
            </anchor>
          </controlPr>
        </control>
      </mc:Choice>
      <mc:Fallback>
        <control shapeId="366595" r:id="rId6" name="BDSubgrupo"/>
      </mc:Fallback>
    </mc:AlternateContent>
    <mc:AlternateContent xmlns:mc="http://schemas.openxmlformats.org/markup-compatibility/2006">
      <mc:Choice Requires="x14">
        <control shapeId="366596" r:id="rId8" name="BDConta">
          <controlPr defaultSize="0" print="0" autoLine="0" r:id="rId9">
            <anchor moveWithCells="1" sizeWithCells="1">
              <from>
                <xdr:col>6</xdr:col>
                <xdr:colOff>0</xdr:colOff>
                <xdr:row>4</xdr:row>
                <xdr:rowOff>295275</xdr:rowOff>
              </from>
              <to>
                <xdr:col>7</xdr:col>
                <xdr:colOff>19050</xdr:colOff>
                <xdr:row>4</xdr:row>
                <xdr:rowOff>571500</xdr:rowOff>
              </to>
            </anchor>
          </controlPr>
        </control>
      </mc:Choice>
      <mc:Fallback>
        <control shapeId="366596" r:id="rId8" name="BDConta"/>
      </mc:Fallback>
    </mc:AlternateContent>
    <mc:AlternateContent xmlns:mc="http://schemas.openxmlformats.org/markup-compatibility/2006">
      <mc:Choice Requires="x14">
        <control shapeId="366597" r:id="rId10" name="BDDescricao">
          <controlPr defaultSize="0" print="0" autoLine="0" autoPict="0" r:id="rId11">
            <anchor moveWithCells="1" sizeWithCells="1">
              <from>
                <xdr:col>7</xdr:col>
                <xdr:colOff>19050</xdr:colOff>
                <xdr:row>4</xdr:row>
                <xdr:rowOff>295275</xdr:rowOff>
              </from>
              <to>
                <xdr:col>7</xdr:col>
                <xdr:colOff>2352675</xdr:colOff>
                <xdr:row>4</xdr:row>
                <xdr:rowOff>571500</xdr:rowOff>
              </to>
            </anchor>
          </controlPr>
        </control>
      </mc:Choice>
      <mc:Fallback>
        <control shapeId="366597" r:id="rId10" name="BDDescricao"/>
      </mc:Fallback>
    </mc:AlternateContent>
    <mc:AlternateContent xmlns:mc="http://schemas.openxmlformats.org/markup-compatibility/2006">
      <mc:Choice Requires="x14">
        <control shapeId="366602" r:id="rId12" name="CommandButton1">
          <controlPr defaultSize="0" print="0" autoLine="0" r:id="rId13">
            <anchor moveWithCells="1">
              <from>
                <xdr:col>7</xdr:col>
                <xdr:colOff>2419350</xdr:colOff>
                <xdr:row>4</xdr:row>
                <xdr:rowOff>19050</xdr:rowOff>
              </from>
              <to>
                <xdr:col>9</xdr:col>
                <xdr:colOff>447675</xdr:colOff>
                <xdr:row>4</xdr:row>
                <xdr:rowOff>590550</xdr:rowOff>
              </to>
            </anchor>
          </controlPr>
        </control>
      </mc:Choice>
      <mc:Fallback>
        <control shapeId="366602" r:id="rId12" name="CommandButton1"/>
      </mc:Fallback>
    </mc:AlternateContent>
    <mc:AlternateContent xmlns:mc="http://schemas.openxmlformats.org/markup-compatibility/2006">
      <mc:Choice Requires="x14">
        <control shapeId="366610" r:id="rId14" name="Botão 18">
          <controlPr defaultSize="0" print="0" autoFill="0" autoPict="0" macro="[0]!SalvarPlanilha">
            <anchor moveWithCells="1">
              <from>
                <xdr:col>6</xdr:col>
                <xdr:colOff>1809750</xdr:colOff>
                <xdr:row>0</xdr:row>
                <xdr:rowOff>0</xdr:rowOff>
              </from>
              <to>
                <xdr:col>7</xdr:col>
                <xdr:colOff>819150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6615" r:id="rId15" name="Spinner 1047">
          <controlPr defaultSize="0" autoPict="0">
            <anchor moveWithCells="1" sizeWithCells="1">
              <from>
                <xdr:col>9</xdr:col>
                <xdr:colOff>466725</xdr:colOff>
                <xdr:row>0</xdr:row>
                <xdr:rowOff>0</xdr:rowOff>
              </from>
              <to>
                <xdr:col>10</xdr:col>
                <xdr:colOff>0</xdr:colOff>
                <xdr:row>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6618" r:id="rId16" name="List Box 1050">
          <controlPr defaultSize="0" autoLine="0" autoPict="0" macro="[0]!Filtrar_Ano_Mes_Vencimento">
            <anchor moveWithCells="1">
              <from>
                <xdr:col>9</xdr:col>
                <xdr:colOff>704850</xdr:colOff>
                <xdr:row>0</xdr:row>
                <xdr:rowOff>0</xdr:rowOff>
              </from>
              <to>
                <xdr:col>10</xdr:col>
                <xdr:colOff>600075</xdr:colOff>
                <xdr:row>4</xdr:row>
                <xdr:rowOff>600075</xdr:rowOff>
              </to>
            </anchor>
          </controlPr>
        </control>
      </mc:Choice>
    </mc:AlternateContent>
  </controls>
  <tableParts count="1">
    <tablePart r:id="rId17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13"/>
  <dimension ref="A1:AU50"/>
  <sheetViews>
    <sheetView showGridLines="0" topLeftCell="A4" workbookViewId="0">
      <selection activeCell="AQ10" sqref="AQ10:AQ24"/>
    </sheetView>
  </sheetViews>
  <sheetFormatPr defaultColWidth="0" defaultRowHeight="21" customHeight="1" zeroHeight="1" x14ac:dyDescent="0.25"/>
  <cols>
    <col min="1" max="1" width="28" style="4" customWidth="1"/>
    <col min="2" max="2" width="1.7109375" style="1" hidden="1" customWidth="1"/>
    <col min="3" max="3" width="1.7109375" hidden="1" customWidth="1"/>
    <col min="4" max="4" width="2.28515625" customWidth="1"/>
    <col min="5" max="5" width="30.7109375" customWidth="1"/>
    <col min="6" max="6" width="3.7109375" customWidth="1"/>
    <col min="7" max="7" width="30.7109375" customWidth="1"/>
    <col min="8" max="8" width="3.7109375" customWidth="1"/>
    <col min="9" max="9" width="30.7109375" customWidth="1"/>
    <col min="10" max="10" width="3.7109375" customWidth="1"/>
    <col min="11" max="11" width="30.7109375" customWidth="1"/>
    <col min="12" max="12" width="3.7109375" customWidth="1"/>
    <col min="13" max="13" width="30.7109375" customWidth="1"/>
    <col min="14" max="14" width="3.7109375" customWidth="1"/>
    <col min="15" max="15" width="30.7109375" customWidth="1"/>
    <col min="16" max="16" width="3.7109375" customWidth="1"/>
    <col min="17" max="17" width="30.7109375" customWidth="1"/>
    <col min="18" max="18" width="3.7109375" customWidth="1"/>
    <col min="19" max="19" width="30.7109375" customWidth="1"/>
    <col min="20" max="20" width="3.7109375" customWidth="1"/>
    <col min="21" max="21" width="30.7109375" customWidth="1"/>
    <col min="22" max="22" width="3.7109375" customWidth="1"/>
    <col min="23" max="23" width="30.7109375" customWidth="1"/>
    <col min="24" max="24" width="3.7109375" customWidth="1"/>
    <col min="25" max="25" width="30.7109375" customWidth="1"/>
    <col min="26" max="26" width="3.7109375" customWidth="1"/>
    <col min="27" max="27" width="30.7109375" customWidth="1"/>
    <col min="28" max="28" width="3.7109375" customWidth="1"/>
    <col min="29" max="29" width="30.7109375" customWidth="1"/>
    <col min="30" max="30" width="3.7109375" customWidth="1"/>
    <col min="31" max="31" width="30.7109375" customWidth="1"/>
    <col min="32" max="32" width="3.7109375" customWidth="1"/>
    <col min="33" max="33" width="30.7109375" customWidth="1"/>
    <col min="34" max="34" width="3.7109375" customWidth="1"/>
    <col min="35" max="35" width="30.7109375" customWidth="1"/>
    <col min="36" max="36" width="3.7109375" customWidth="1"/>
    <col min="37" max="37" width="30.7109375" customWidth="1"/>
    <col min="38" max="38" width="3.7109375" customWidth="1"/>
    <col min="39" max="39" width="30.7109375" customWidth="1"/>
    <col min="40" max="40" width="3.7109375" customWidth="1"/>
    <col min="41" max="41" width="30.7109375" customWidth="1"/>
    <col min="42" max="42" width="3.7109375" customWidth="1"/>
    <col min="43" max="43" width="30.7109375" customWidth="1"/>
    <col min="44" max="44" width="16.85546875" customWidth="1"/>
    <col min="45" max="47" width="0" hidden="1" customWidth="1"/>
    <col min="48" max="16384" width="9.140625" hidden="1"/>
  </cols>
  <sheetData>
    <row r="1" spans="1:44" ht="6.75" hidden="1" customHeight="1" x14ac:dyDescent="0.25">
      <c r="B1"/>
    </row>
    <row r="2" spans="1:44" s="1" customFormat="1" ht="8.1" hidden="1" customHeight="1" x14ac:dyDescent="0.25">
      <c r="A2" s="5"/>
    </row>
    <row r="3" spans="1:44" ht="6" hidden="1" customHeight="1" x14ac:dyDescent="0.25">
      <c r="A3" s="3"/>
    </row>
    <row r="4" spans="1:44" ht="21" customHeight="1" x14ac:dyDescent="0.35">
      <c r="A4" s="963"/>
      <c r="D4" s="111" t="s">
        <v>379</v>
      </c>
      <c r="H4" s="10"/>
      <c r="J4" s="10"/>
    </row>
    <row r="5" spans="1:44" ht="21" customHeight="1" x14ac:dyDescent="0.25">
      <c r="A5" s="964"/>
      <c r="D5" s="1"/>
      <c r="E5" s="1"/>
      <c r="F5" s="1"/>
      <c r="G5" s="5" t="s">
        <v>400</v>
      </c>
      <c r="H5" s="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ht="21" customHeight="1" x14ac:dyDescent="0.25">
      <c r="A6" s="606" t="s">
        <v>0</v>
      </c>
    </row>
    <row r="7" spans="1:44" ht="21" customHeight="1" x14ac:dyDescent="0.25">
      <c r="A7" s="606"/>
    </row>
    <row r="8" spans="1:44" ht="20.25" customHeight="1" x14ac:dyDescent="0.25">
      <c r="A8" s="606" t="s">
        <v>201</v>
      </c>
    </row>
    <row r="9" spans="1:44" ht="21" customHeight="1" x14ac:dyDescent="0.25">
      <c r="A9" s="606" t="s">
        <v>198</v>
      </c>
      <c r="D9" s="10"/>
      <c r="E9" s="343" t="s">
        <v>5</v>
      </c>
      <c r="F9" s="342"/>
      <c r="G9" s="343" t="s">
        <v>6</v>
      </c>
      <c r="H9" s="342"/>
      <c r="I9" s="343" t="s">
        <v>180</v>
      </c>
      <c r="J9" s="342"/>
      <c r="K9" s="13" t="s">
        <v>182</v>
      </c>
      <c r="L9" s="342"/>
      <c r="M9" s="343" t="s">
        <v>689</v>
      </c>
      <c r="N9" s="342"/>
      <c r="O9" s="343" t="s">
        <v>799</v>
      </c>
      <c r="P9" s="342"/>
      <c r="Q9" s="343" t="s">
        <v>814</v>
      </c>
      <c r="R9" s="342"/>
      <c r="S9" s="343" t="s">
        <v>823</v>
      </c>
      <c r="T9" s="13"/>
      <c r="U9" s="343" t="s">
        <v>690</v>
      </c>
      <c r="V9" s="13"/>
      <c r="W9" s="343" t="s">
        <v>837</v>
      </c>
      <c r="X9" s="13"/>
      <c r="Y9" s="343" t="s">
        <v>840</v>
      </c>
      <c r="Z9" s="13"/>
      <c r="AA9" s="343" t="s">
        <v>842</v>
      </c>
      <c r="AB9" s="13"/>
      <c r="AC9" s="343" t="s">
        <v>287</v>
      </c>
      <c r="AD9" s="13"/>
      <c r="AE9" s="343" t="s">
        <v>152</v>
      </c>
      <c r="AF9" s="13"/>
      <c r="AG9" s="343" t="s">
        <v>851</v>
      </c>
      <c r="AH9" s="13"/>
      <c r="AI9" s="343" t="s">
        <v>851</v>
      </c>
      <c r="AJ9" s="13"/>
      <c r="AK9" s="343" t="s">
        <v>851</v>
      </c>
      <c r="AL9" s="13"/>
      <c r="AM9" s="343" t="s">
        <v>851</v>
      </c>
      <c r="AN9" s="13"/>
      <c r="AO9" s="343" t="s">
        <v>851</v>
      </c>
      <c r="AP9" s="13"/>
      <c r="AQ9" s="343" t="s">
        <v>851</v>
      </c>
    </row>
    <row r="10" spans="1:44" ht="21" customHeight="1" x14ac:dyDescent="0.25">
      <c r="A10" s="606" t="s">
        <v>199</v>
      </c>
      <c r="D10" s="10"/>
      <c r="E10" s="342" t="s">
        <v>772</v>
      </c>
      <c r="F10" s="342"/>
      <c r="G10" s="342" t="s">
        <v>8</v>
      </c>
      <c r="H10" s="342"/>
      <c r="I10" s="342" t="s">
        <v>789</v>
      </c>
      <c r="J10" s="342"/>
      <c r="K10" s="13" t="s">
        <v>792</v>
      </c>
      <c r="L10" s="342"/>
      <c r="M10" s="342" t="s">
        <v>796</v>
      </c>
      <c r="N10" s="342"/>
      <c r="O10" s="342" t="s">
        <v>800</v>
      </c>
      <c r="P10" s="342"/>
      <c r="Q10" s="342" t="s">
        <v>815</v>
      </c>
      <c r="R10" s="342"/>
      <c r="S10" s="342" t="s">
        <v>824</v>
      </c>
      <c r="T10" s="13"/>
      <c r="U10" s="342" t="s">
        <v>832</v>
      </c>
      <c r="V10" s="342"/>
      <c r="W10" s="342" t="s">
        <v>838</v>
      </c>
      <c r="X10" s="342"/>
      <c r="Y10" s="342" t="s">
        <v>841</v>
      </c>
      <c r="Z10" s="342"/>
      <c r="AA10" s="342" t="s">
        <v>843</v>
      </c>
      <c r="AB10" s="342"/>
      <c r="AC10" s="342" t="s">
        <v>692</v>
      </c>
      <c r="AD10" s="342"/>
      <c r="AE10" s="342" t="s">
        <v>177</v>
      </c>
      <c r="AF10" s="342"/>
      <c r="AG10" s="342" t="s">
        <v>3</v>
      </c>
      <c r="AH10" s="342"/>
      <c r="AI10" s="342" t="s">
        <v>3</v>
      </c>
      <c r="AJ10" s="342"/>
      <c r="AK10" s="342" t="s">
        <v>3</v>
      </c>
      <c r="AL10" s="342"/>
      <c r="AM10" s="342" t="s">
        <v>3</v>
      </c>
      <c r="AN10" s="342"/>
      <c r="AO10" s="342" t="s">
        <v>3</v>
      </c>
      <c r="AP10" s="342"/>
      <c r="AQ10" s="342" t="s">
        <v>3</v>
      </c>
    </row>
    <row r="11" spans="1:44" ht="21" customHeight="1" x14ac:dyDescent="0.25">
      <c r="A11" s="606"/>
      <c r="D11" s="10"/>
      <c r="E11" s="342" t="s">
        <v>773</v>
      </c>
      <c r="F11" s="342"/>
      <c r="G11" s="342" t="s">
        <v>9</v>
      </c>
      <c r="H11" s="342"/>
      <c r="I11" s="342" t="s">
        <v>790</v>
      </c>
      <c r="J11" s="342"/>
      <c r="K11" s="13" t="s">
        <v>10</v>
      </c>
      <c r="L11" s="342"/>
      <c r="M11" s="342" t="s">
        <v>10</v>
      </c>
      <c r="N11" s="342"/>
      <c r="O11" s="342" t="s">
        <v>801</v>
      </c>
      <c r="P11" s="342"/>
      <c r="Q11" s="342" t="s">
        <v>816</v>
      </c>
      <c r="R11" s="342"/>
      <c r="S11" s="342" t="s">
        <v>825</v>
      </c>
      <c r="T11" s="13"/>
      <c r="U11" s="342" t="s">
        <v>485</v>
      </c>
      <c r="V11" s="342"/>
      <c r="W11" s="342" t="s">
        <v>839</v>
      </c>
      <c r="X11" s="342"/>
      <c r="Y11" s="342" t="s">
        <v>177</v>
      </c>
      <c r="Z11" s="342"/>
      <c r="AA11" s="342" t="s">
        <v>844</v>
      </c>
      <c r="AB11" s="342"/>
      <c r="AC11" s="342" t="s">
        <v>847</v>
      </c>
      <c r="AD11" s="342"/>
      <c r="AE11" s="342" t="s">
        <v>3</v>
      </c>
      <c r="AF11" s="342"/>
      <c r="AG11" s="342" t="s">
        <v>3</v>
      </c>
      <c r="AH11" s="342"/>
      <c r="AI11" s="342" t="s">
        <v>3</v>
      </c>
      <c r="AJ11" s="342"/>
      <c r="AK11" s="342" t="s">
        <v>3</v>
      </c>
      <c r="AL11" s="342"/>
      <c r="AM11" s="342" t="s">
        <v>3</v>
      </c>
      <c r="AN11" s="342"/>
      <c r="AO11" s="342" t="s">
        <v>3</v>
      </c>
      <c r="AP11" s="342"/>
      <c r="AQ11" s="342" t="s">
        <v>3</v>
      </c>
    </row>
    <row r="12" spans="1:44" ht="21" customHeight="1" x14ac:dyDescent="0.25">
      <c r="A12" s="606" t="s">
        <v>208</v>
      </c>
      <c r="D12" s="10"/>
      <c r="E12" s="342" t="s">
        <v>774</v>
      </c>
      <c r="F12" s="342"/>
      <c r="G12" s="342" t="s">
        <v>785</v>
      </c>
      <c r="H12" s="342"/>
      <c r="I12" s="342" t="s">
        <v>791</v>
      </c>
      <c r="J12" s="342"/>
      <c r="K12" s="13" t="s">
        <v>709</v>
      </c>
      <c r="L12" s="342"/>
      <c r="M12" s="342" t="s">
        <v>709</v>
      </c>
      <c r="N12" s="342"/>
      <c r="O12" s="342" t="s">
        <v>802</v>
      </c>
      <c r="P12" s="342"/>
      <c r="Q12" s="342" t="s">
        <v>807</v>
      </c>
      <c r="R12" s="342"/>
      <c r="S12" s="342" t="s">
        <v>826</v>
      </c>
      <c r="T12" s="13"/>
      <c r="U12" s="342" t="s">
        <v>833</v>
      </c>
      <c r="V12" s="342"/>
      <c r="W12" s="342" t="s">
        <v>177</v>
      </c>
      <c r="X12" s="342"/>
      <c r="Y12" s="342" t="s">
        <v>3</v>
      </c>
      <c r="Z12" s="342"/>
      <c r="AA12" s="342" t="s">
        <v>845</v>
      </c>
      <c r="AB12" s="342"/>
      <c r="AC12" s="342" t="s">
        <v>848</v>
      </c>
      <c r="AD12" s="342"/>
      <c r="AE12" s="342" t="s">
        <v>3</v>
      </c>
      <c r="AF12" s="342"/>
      <c r="AG12" s="342" t="s">
        <v>3</v>
      </c>
      <c r="AH12" s="342"/>
      <c r="AI12" s="342" t="s">
        <v>3</v>
      </c>
      <c r="AJ12" s="342"/>
      <c r="AK12" s="342" t="s">
        <v>3</v>
      </c>
      <c r="AL12" s="342"/>
      <c r="AM12" s="342" t="s">
        <v>3</v>
      </c>
      <c r="AN12" s="342"/>
      <c r="AO12" s="342" t="s">
        <v>3</v>
      </c>
      <c r="AP12" s="342"/>
      <c r="AQ12" s="342" t="s">
        <v>3</v>
      </c>
    </row>
    <row r="13" spans="1:44" ht="21" customHeight="1" x14ac:dyDescent="0.25">
      <c r="A13" s="606" t="s">
        <v>205</v>
      </c>
      <c r="D13" s="10"/>
      <c r="E13" s="342" t="s">
        <v>775</v>
      </c>
      <c r="F13" s="342"/>
      <c r="G13" s="342" t="s">
        <v>786</v>
      </c>
      <c r="H13" s="342"/>
      <c r="I13" s="342" t="s">
        <v>708</v>
      </c>
      <c r="J13" s="342"/>
      <c r="K13" s="13" t="s">
        <v>793</v>
      </c>
      <c r="L13" s="342"/>
      <c r="M13" s="342" t="s">
        <v>793</v>
      </c>
      <c r="N13" s="342"/>
      <c r="O13" s="342" t="s">
        <v>803</v>
      </c>
      <c r="P13" s="342"/>
      <c r="Q13" s="342" t="s">
        <v>817</v>
      </c>
      <c r="R13" s="342"/>
      <c r="S13" s="342" t="s">
        <v>827</v>
      </c>
      <c r="T13" s="13"/>
      <c r="U13" s="342" t="s">
        <v>834</v>
      </c>
      <c r="V13" s="342"/>
      <c r="W13" s="342" t="s">
        <v>3</v>
      </c>
      <c r="X13" s="342"/>
      <c r="Y13" s="342" t="s">
        <v>3</v>
      </c>
      <c r="Z13" s="342"/>
      <c r="AA13" s="342" t="s">
        <v>846</v>
      </c>
      <c r="AB13" s="342"/>
      <c r="AC13" s="342" t="s">
        <v>849</v>
      </c>
      <c r="AD13" s="342"/>
      <c r="AE13" s="342" t="s">
        <v>3</v>
      </c>
      <c r="AF13" s="342"/>
      <c r="AG13" s="342" t="s">
        <v>3</v>
      </c>
      <c r="AH13" s="342"/>
      <c r="AI13" s="342" t="s">
        <v>3</v>
      </c>
      <c r="AJ13" s="342"/>
      <c r="AK13" s="342" t="s">
        <v>3</v>
      </c>
      <c r="AL13" s="342"/>
      <c r="AM13" s="342" t="s">
        <v>3</v>
      </c>
      <c r="AN13" s="342"/>
      <c r="AO13" s="342" t="s">
        <v>3</v>
      </c>
      <c r="AP13" s="342"/>
      <c r="AQ13" s="342" t="s">
        <v>3</v>
      </c>
    </row>
    <row r="14" spans="1:44" ht="21" customHeight="1" x14ac:dyDescent="0.25">
      <c r="A14" s="606"/>
      <c r="D14" s="10"/>
      <c r="E14" s="342" t="s">
        <v>776</v>
      </c>
      <c r="F14" s="342"/>
      <c r="G14" s="342" t="s">
        <v>787</v>
      </c>
      <c r="H14" s="342"/>
      <c r="I14" s="342" t="s">
        <v>181</v>
      </c>
      <c r="J14" s="342"/>
      <c r="K14" s="13" t="s">
        <v>794</v>
      </c>
      <c r="L14" s="342"/>
      <c r="M14" s="342" t="s">
        <v>797</v>
      </c>
      <c r="N14" s="342"/>
      <c r="O14" s="342" t="s">
        <v>804</v>
      </c>
      <c r="P14" s="342"/>
      <c r="Q14" s="342" t="s">
        <v>809</v>
      </c>
      <c r="R14" s="342"/>
      <c r="S14" s="342" t="s">
        <v>828</v>
      </c>
      <c r="T14" s="13"/>
      <c r="U14" s="342" t="s">
        <v>835</v>
      </c>
      <c r="V14" s="342"/>
      <c r="W14" s="342" t="s">
        <v>3</v>
      </c>
      <c r="X14" s="342"/>
      <c r="Y14" s="342" t="s">
        <v>3</v>
      </c>
      <c r="Z14" s="342"/>
      <c r="AA14" s="342" t="s">
        <v>177</v>
      </c>
      <c r="AB14" s="342"/>
      <c r="AC14" s="342" t="s">
        <v>850</v>
      </c>
      <c r="AD14" s="342"/>
      <c r="AE14" s="342" t="s">
        <v>3</v>
      </c>
      <c r="AF14" s="342"/>
      <c r="AG14" s="342" t="s">
        <v>3</v>
      </c>
      <c r="AH14" s="342"/>
      <c r="AI14" s="342" t="s">
        <v>3</v>
      </c>
      <c r="AJ14" s="342"/>
      <c r="AK14" s="342" t="s">
        <v>3</v>
      </c>
      <c r="AL14" s="342"/>
      <c r="AM14" s="342" t="s">
        <v>3</v>
      </c>
      <c r="AN14" s="342"/>
      <c r="AO14" s="342" t="s">
        <v>3</v>
      </c>
      <c r="AP14" s="342"/>
      <c r="AQ14" s="342" t="s">
        <v>3</v>
      </c>
    </row>
    <row r="15" spans="1:44" ht="21" customHeight="1" x14ac:dyDescent="0.25">
      <c r="A15" s="548" t="s">
        <v>200</v>
      </c>
      <c r="D15" s="10"/>
      <c r="E15" s="342" t="s">
        <v>777</v>
      </c>
      <c r="F15" s="342"/>
      <c r="G15" s="342" t="s">
        <v>788</v>
      </c>
      <c r="H15" s="342"/>
      <c r="I15" s="342" t="s">
        <v>3</v>
      </c>
      <c r="J15" s="342"/>
      <c r="K15" s="13" t="s">
        <v>710</v>
      </c>
      <c r="L15" s="342"/>
      <c r="M15" s="342" t="s">
        <v>710</v>
      </c>
      <c r="N15" s="342"/>
      <c r="O15" s="342" t="s">
        <v>805</v>
      </c>
      <c r="P15" s="342"/>
      <c r="Q15" s="342" t="s">
        <v>818</v>
      </c>
      <c r="R15" s="342"/>
      <c r="S15" s="342" t="s">
        <v>829</v>
      </c>
      <c r="T15" s="13"/>
      <c r="U15" s="342" t="s">
        <v>836</v>
      </c>
      <c r="V15" s="342"/>
      <c r="W15" s="342" t="s">
        <v>3</v>
      </c>
      <c r="X15" s="342"/>
      <c r="Y15" s="342" t="s">
        <v>3</v>
      </c>
      <c r="Z15" s="342"/>
      <c r="AA15" s="342" t="s">
        <v>3</v>
      </c>
      <c r="AB15" s="342"/>
      <c r="AC15" s="342" t="s">
        <v>177</v>
      </c>
      <c r="AD15" s="342"/>
      <c r="AE15" s="342" t="s">
        <v>3</v>
      </c>
      <c r="AF15" s="342"/>
      <c r="AG15" s="342" t="s">
        <v>3</v>
      </c>
      <c r="AH15" s="342"/>
      <c r="AI15" s="342" t="s">
        <v>3</v>
      </c>
      <c r="AJ15" s="342"/>
      <c r="AK15" s="342" t="s">
        <v>3</v>
      </c>
      <c r="AL15" s="342"/>
      <c r="AM15" s="342" t="s">
        <v>3</v>
      </c>
      <c r="AN15" s="342"/>
      <c r="AO15" s="342" t="s">
        <v>3</v>
      </c>
      <c r="AP15" s="342"/>
      <c r="AQ15" s="342" t="s">
        <v>3</v>
      </c>
    </row>
    <row r="16" spans="1:44" ht="21" customHeight="1" x14ac:dyDescent="0.25">
      <c r="A16" s="606" t="s">
        <v>202</v>
      </c>
      <c r="D16" s="10"/>
      <c r="E16" s="342" t="s">
        <v>778</v>
      </c>
      <c r="F16" s="342"/>
      <c r="G16" s="342" t="s">
        <v>177</v>
      </c>
      <c r="H16" s="342"/>
      <c r="I16" s="342" t="s">
        <v>3</v>
      </c>
      <c r="J16" s="342"/>
      <c r="K16" s="13" t="s">
        <v>183</v>
      </c>
      <c r="L16" s="342"/>
      <c r="M16" s="342" t="s">
        <v>798</v>
      </c>
      <c r="N16" s="342"/>
      <c r="O16" s="342" t="s">
        <v>806</v>
      </c>
      <c r="P16" s="342"/>
      <c r="Q16" s="342" t="s">
        <v>819</v>
      </c>
      <c r="R16" s="342"/>
      <c r="S16" s="342" t="s">
        <v>830</v>
      </c>
      <c r="T16" s="13"/>
      <c r="U16" s="342" t="s">
        <v>177</v>
      </c>
      <c r="V16" s="342"/>
      <c r="W16" s="342" t="s">
        <v>3</v>
      </c>
      <c r="X16" s="342"/>
      <c r="Y16" s="342" t="s">
        <v>3</v>
      </c>
      <c r="Z16" s="342"/>
      <c r="AA16" s="342" t="s">
        <v>3</v>
      </c>
      <c r="AB16" s="342"/>
      <c r="AC16" s="342" t="s">
        <v>3</v>
      </c>
      <c r="AD16" s="342"/>
      <c r="AE16" s="342" t="s">
        <v>3</v>
      </c>
      <c r="AF16" s="342"/>
      <c r="AG16" s="342" t="s">
        <v>3</v>
      </c>
      <c r="AH16" s="342"/>
      <c r="AI16" s="342" t="s">
        <v>3</v>
      </c>
      <c r="AJ16" s="342"/>
      <c r="AK16" s="342" t="s">
        <v>3</v>
      </c>
      <c r="AL16" s="342"/>
      <c r="AM16" s="342" t="s">
        <v>3</v>
      </c>
      <c r="AN16" s="342"/>
      <c r="AO16" s="342" t="s">
        <v>3</v>
      </c>
      <c r="AP16" s="342"/>
      <c r="AQ16" s="342" t="s">
        <v>3</v>
      </c>
    </row>
    <row r="17" spans="1:43" ht="21" customHeight="1" x14ac:dyDescent="0.25">
      <c r="A17" s="606" t="s">
        <v>203</v>
      </c>
      <c r="D17" s="10"/>
      <c r="E17" s="342" t="s">
        <v>779</v>
      </c>
      <c r="F17" s="342"/>
      <c r="G17" s="342" t="s">
        <v>3</v>
      </c>
      <c r="H17" s="342"/>
      <c r="I17" s="342" t="s">
        <v>3</v>
      </c>
      <c r="J17" s="342"/>
      <c r="K17" s="13" t="s">
        <v>711</v>
      </c>
      <c r="L17" s="342"/>
      <c r="M17" s="342" t="s">
        <v>711</v>
      </c>
      <c r="N17" s="342"/>
      <c r="O17" s="342" t="s">
        <v>807</v>
      </c>
      <c r="P17" s="342"/>
      <c r="Q17" s="342" t="s">
        <v>186</v>
      </c>
      <c r="R17" s="342"/>
      <c r="S17" s="342" t="s">
        <v>831</v>
      </c>
      <c r="T17" s="13"/>
      <c r="U17" s="342" t="s">
        <v>3</v>
      </c>
      <c r="V17" s="342"/>
      <c r="W17" s="342" t="s">
        <v>3</v>
      </c>
      <c r="X17" s="342"/>
      <c r="Y17" s="342" t="s">
        <v>3</v>
      </c>
      <c r="Z17" s="342"/>
      <c r="AA17" s="342" t="s">
        <v>3</v>
      </c>
      <c r="AB17" s="342"/>
      <c r="AC17" s="342" t="s">
        <v>3</v>
      </c>
      <c r="AD17" s="342"/>
      <c r="AE17" s="342" t="s">
        <v>3</v>
      </c>
      <c r="AF17" s="342"/>
      <c r="AG17" s="342" t="s">
        <v>3</v>
      </c>
      <c r="AH17" s="342"/>
      <c r="AI17" s="342" t="s">
        <v>3</v>
      </c>
      <c r="AJ17" s="342"/>
      <c r="AK17" s="342" t="s">
        <v>3</v>
      </c>
      <c r="AL17" s="342"/>
      <c r="AM17" s="342" t="s">
        <v>3</v>
      </c>
      <c r="AN17" s="342"/>
      <c r="AO17" s="342" t="s">
        <v>3</v>
      </c>
      <c r="AP17" s="342"/>
      <c r="AQ17" s="342" t="s">
        <v>3</v>
      </c>
    </row>
    <row r="18" spans="1:43" ht="21" customHeight="1" x14ac:dyDescent="0.25">
      <c r="A18" s="606"/>
      <c r="D18" s="10"/>
      <c r="E18" s="342" t="s">
        <v>780</v>
      </c>
      <c r="F18" s="342"/>
      <c r="G18" s="342" t="s">
        <v>3</v>
      </c>
      <c r="H18" s="342"/>
      <c r="I18" s="342" t="s">
        <v>3</v>
      </c>
      <c r="J18" s="342"/>
      <c r="K18" s="13" t="s">
        <v>712</v>
      </c>
      <c r="L18" s="342"/>
      <c r="M18" s="342" t="s">
        <v>712</v>
      </c>
      <c r="N18" s="342"/>
      <c r="O18" s="342" t="s">
        <v>808</v>
      </c>
      <c r="P18" s="342"/>
      <c r="Q18" s="342" t="s">
        <v>820</v>
      </c>
      <c r="R18" s="342"/>
      <c r="S18" s="342" t="s">
        <v>177</v>
      </c>
      <c r="T18" s="13"/>
      <c r="U18" s="342" t="s">
        <v>3</v>
      </c>
      <c r="V18" s="342"/>
      <c r="W18" s="342" t="s">
        <v>3</v>
      </c>
      <c r="X18" s="342"/>
      <c r="Y18" s="342" t="s">
        <v>3</v>
      </c>
      <c r="Z18" s="342"/>
      <c r="AA18" s="342" t="s">
        <v>3</v>
      </c>
      <c r="AB18" s="342"/>
      <c r="AC18" s="342" t="s">
        <v>3</v>
      </c>
      <c r="AD18" s="342"/>
      <c r="AE18" s="342" t="s">
        <v>3</v>
      </c>
      <c r="AF18" s="342"/>
      <c r="AG18" s="342" t="s">
        <v>3</v>
      </c>
      <c r="AH18" s="342"/>
      <c r="AI18" s="342" t="s">
        <v>3</v>
      </c>
      <c r="AJ18" s="342"/>
      <c r="AK18" s="342" t="s">
        <v>3</v>
      </c>
      <c r="AL18" s="342"/>
      <c r="AM18" s="342" t="s">
        <v>3</v>
      </c>
      <c r="AN18" s="342"/>
      <c r="AO18" s="342" t="s">
        <v>3</v>
      </c>
      <c r="AP18" s="342"/>
      <c r="AQ18" s="342" t="s">
        <v>3</v>
      </c>
    </row>
    <row r="19" spans="1:43" ht="21" customHeight="1" x14ac:dyDescent="0.25">
      <c r="A19" s="606"/>
      <c r="D19" s="10"/>
      <c r="E19" s="342" t="s">
        <v>781</v>
      </c>
      <c r="F19" s="342"/>
      <c r="G19" s="342" t="s">
        <v>3</v>
      </c>
      <c r="H19" s="342"/>
      <c r="I19" s="342" t="s">
        <v>3</v>
      </c>
      <c r="J19" s="342"/>
      <c r="K19" s="13" t="s">
        <v>686</v>
      </c>
      <c r="L19" s="342"/>
      <c r="M19" s="342" t="s">
        <v>687</v>
      </c>
      <c r="N19" s="342"/>
      <c r="O19" s="342" t="s">
        <v>809</v>
      </c>
      <c r="P19" s="342"/>
      <c r="Q19" s="342" t="s">
        <v>821</v>
      </c>
      <c r="R19" s="342"/>
      <c r="S19" s="342" t="s">
        <v>3</v>
      </c>
      <c r="T19" s="13"/>
      <c r="U19" s="342" t="s">
        <v>3</v>
      </c>
      <c r="V19" s="342"/>
      <c r="W19" s="342" t="s">
        <v>3</v>
      </c>
      <c r="X19" s="342"/>
      <c r="Y19" s="342" t="s">
        <v>3</v>
      </c>
      <c r="Z19" s="342"/>
      <c r="AA19" s="342" t="s">
        <v>3</v>
      </c>
      <c r="AB19" s="342"/>
      <c r="AC19" s="342" t="s">
        <v>3</v>
      </c>
      <c r="AD19" s="342"/>
      <c r="AE19" s="342" t="s">
        <v>3</v>
      </c>
      <c r="AF19" s="342"/>
      <c r="AG19" s="342" t="s">
        <v>3</v>
      </c>
      <c r="AH19" s="342"/>
      <c r="AI19" s="342" t="s">
        <v>3</v>
      </c>
      <c r="AJ19" s="342"/>
      <c r="AK19" s="342" t="s">
        <v>3</v>
      </c>
      <c r="AL19" s="342"/>
      <c r="AM19" s="342" t="s">
        <v>3</v>
      </c>
      <c r="AN19" s="342"/>
      <c r="AO19" s="342" t="s">
        <v>3</v>
      </c>
      <c r="AP19" s="342"/>
      <c r="AQ19" s="342" t="s">
        <v>3</v>
      </c>
    </row>
    <row r="20" spans="1:43" ht="21" customHeight="1" x14ac:dyDescent="0.25">
      <c r="A20" s="606"/>
      <c r="D20" s="10"/>
      <c r="E20" s="342" t="s">
        <v>782</v>
      </c>
      <c r="F20" s="342"/>
      <c r="G20" s="342" t="s">
        <v>3</v>
      </c>
      <c r="H20" s="342"/>
      <c r="I20" s="342" t="s">
        <v>3</v>
      </c>
      <c r="J20" s="342"/>
      <c r="K20" s="13" t="s">
        <v>687</v>
      </c>
      <c r="L20" s="342"/>
      <c r="M20" s="342" t="s">
        <v>795</v>
      </c>
      <c r="N20" s="342"/>
      <c r="O20" s="342" t="s">
        <v>810</v>
      </c>
      <c r="P20" s="342"/>
      <c r="Q20" s="342" t="s">
        <v>184</v>
      </c>
      <c r="R20" s="342"/>
      <c r="S20" s="342" t="s">
        <v>3</v>
      </c>
      <c r="T20" s="13"/>
      <c r="U20" s="342" t="s">
        <v>3</v>
      </c>
      <c r="V20" s="342"/>
      <c r="W20" s="342" t="s">
        <v>3</v>
      </c>
      <c r="X20" s="342"/>
      <c r="Y20" s="342" t="s">
        <v>3</v>
      </c>
      <c r="Z20" s="342"/>
      <c r="AA20" s="342" t="s">
        <v>3</v>
      </c>
      <c r="AB20" s="342"/>
      <c r="AC20" s="342" t="s">
        <v>3</v>
      </c>
      <c r="AD20" s="342"/>
      <c r="AE20" s="342" t="s">
        <v>3</v>
      </c>
      <c r="AF20" s="342"/>
      <c r="AG20" s="342" t="s">
        <v>3</v>
      </c>
      <c r="AH20" s="342"/>
      <c r="AI20" s="342" t="s">
        <v>3</v>
      </c>
      <c r="AJ20" s="342"/>
      <c r="AK20" s="342" t="s">
        <v>3</v>
      </c>
      <c r="AL20" s="342"/>
      <c r="AM20" s="342" t="s">
        <v>3</v>
      </c>
      <c r="AN20" s="342"/>
      <c r="AO20" s="342" t="s">
        <v>3</v>
      </c>
      <c r="AP20" s="342"/>
      <c r="AQ20" s="342" t="s">
        <v>3</v>
      </c>
    </row>
    <row r="21" spans="1:43" ht="21" customHeight="1" x14ac:dyDescent="0.25">
      <c r="A21" s="606"/>
      <c r="D21" s="10"/>
      <c r="E21" s="342" t="s">
        <v>179</v>
      </c>
      <c r="F21" s="342"/>
      <c r="G21" s="342" t="s">
        <v>3</v>
      </c>
      <c r="H21" s="342"/>
      <c r="I21" s="342" t="s">
        <v>3</v>
      </c>
      <c r="J21" s="342"/>
      <c r="K21" s="13" t="s">
        <v>795</v>
      </c>
      <c r="L21" s="342"/>
      <c r="M21" s="342" t="s">
        <v>177</v>
      </c>
      <c r="N21" s="342"/>
      <c r="O21" s="342" t="s">
        <v>811</v>
      </c>
      <c r="P21" s="342"/>
      <c r="Q21" s="342" t="s">
        <v>187</v>
      </c>
      <c r="R21" s="342"/>
      <c r="S21" s="342" t="s">
        <v>3</v>
      </c>
      <c r="T21" s="13"/>
      <c r="U21" s="342" t="s">
        <v>3</v>
      </c>
      <c r="V21" s="342"/>
      <c r="W21" s="342" t="s">
        <v>3</v>
      </c>
      <c r="X21" s="342"/>
      <c r="Y21" s="342" t="s">
        <v>3</v>
      </c>
      <c r="Z21" s="342"/>
      <c r="AA21" s="342" t="s">
        <v>3</v>
      </c>
      <c r="AB21" s="342"/>
      <c r="AC21" s="342" t="s">
        <v>3</v>
      </c>
      <c r="AD21" s="342"/>
      <c r="AE21" s="342" t="s">
        <v>3</v>
      </c>
      <c r="AF21" s="342"/>
      <c r="AG21" s="342" t="s">
        <v>3</v>
      </c>
      <c r="AH21" s="342"/>
      <c r="AI21" s="342" t="s">
        <v>3</v>
      </c>
      <c r="AJ21" s="342"/>
      <c r="AK21" s="342" t="s">
        <v>3</v>
      </c>
      <c r="AL21" s="342"/>
      <c r="AM21" s="342" t="s">
        <v>3</v>
      </c>
      <c r="AN21" s="342"/>
      <c r="AO21" s="342" t="s">
        <v>3</v>
      </c>
      <c r="AP21" s="342"/>
      <c r="AQ21" s="342" t="s">
        <v>3</v>
      </c>
    </row>
    <row r="22" spans="1:43" ht="21" customHeight="1" x14ac:dyDescent="0.25">
      <c r="A22" s="621"/>
      <c r="D22" s="10"/>
      <c r="E22" s="342" t="s">
        <v>783</v>
      </c>
      <c r="F22" s="342"/>
      <c r="G22" s="342" t="s">
        <v>3</v>
      </c>
      <c r="H22" s="342"/>
      <c r="I22" s="342" t="s">
        <v>3</v>
      </c>
      <c r="J22" s="342"/>
      <c r="K22" s="13" t="s">
        <v>177</v>
      </c>
      <c r="L22" s="342"/>
      <c r="M22" s="342" t="s">
        <v>3</v>
      </c>
      <c r="N22" s="342"/>
      <c r="O22" s="342" t="s">
        <v>812</v>
      </c>
      <c r="P22" s="342"/>
      <c r="Q22" s="342" t="s">
        <v>822</v>
      </c>
      <c r="R22" s="342"/>
      <c r="S22" s="342" t="s">
        <v>3</v>
      </c>
      <c r="T22" s="13"/>
      <c r="U22" s="342" t="s">
        <v>3</v>
      </c>
      <c r="V22" s="342"/>
      <c r="W22" s="342" t="s">
        <v>3</v>
      </c>
      <c r="X22" s="342"/>
      <c r="Y22" s="342" t="s">
        <v>3</v>
      </c>
      <c r="Z22" s="342"/>
      <c r="AA22" s="342" t="s">
        <v>3</v>
      </c>
      <c r="AB22" s="342"/>
      <c r="AC22" s="342" t="s">
        <v>3</v>
      </c>
      <c r="AD22" s="342"/>
      <c r="AE22" s="342" t="s">
        <v>3</v>
      </c>
      <c r="AF22" s="342"/>
      <c r="AG22" s="342" t="s">
        <v>3</v>
      </c>
      <c r="AH22" s="342"/>
      <c r="AI22" s="342" t="s">
        <v>3</v>
      </c>
      <c r="AJ22" s="342"/>
      <c r="AK22" s="342" t="s">
        <v>3</v>
      </c>
      <c r="AL22" s="342"/>
      <c r="AM22" s="342" t="s">
        <v>3</v>
      </c>
      <c r="AN22" s="342"/>
      <c r="AO22" s="342" t="s">
        <v>3</v>
      </c>
      <c r="AP22" s="342"/>
      <c r="AQ22" s="342" t="s">
        <v>3</v>
      </c>
    </row>
    <row r="23" spans="1:43" ht="21" customHeight="1" x14ac:dyDescent="0.25">
      <c r="A23" s="621"/>
      <c r="D23" s="10"/>
      <c r="E23" s="342" t="s">
        <v>784</v>
      </c>
      <c r="F23" s="342"/>
      <c r="G23" s="342" t="s">
        <v>3</v>
      </c>
      <c r="H23" s="342"/>
      <c r="I23" s="342" t="s">
        <v>3</v>
      </c>
      <c r="J23" s="342"/>
      <c r="K23" s="13" t="s">
        <v>3</v>
      </c>
      <c r="L23" s="342"/>
      <c r="M23" s="342" t="s">
        <v>3</v>
      </c>
      <c r="N23" s="342"/>
      <c r="O23" s="342" t="s">
        <v>813</v>
      </c>
      <c r="P23" s="342"/>
      <c r="Q23" s="342" t="s">
        <v>804</v>
      </c>
      <c r="R23" s="342"/>
      <c r="S23" s="342" t="s">
        <v>3</v>
      </c>
      <c r="T23" s="13"/>
      <c r="U23" s="342" t="s">
        <v>3</v>
      </c>
      <c r="V23" s="342"/>
      <c r="W23" s="342" t="s">
        <v>3</v>
      </c>
      <c r="X23" s="342"/>
      <c r="Y23" s="342" t="s">
        <v>3</v>
      </c>
      <c r="Z23" s="342"/>
      <c r="AA23" s="342" t="s">
        <v>3</v>
      </c>
      <c r="AB23" s="342"/>
      <c r="AC23" s="342" t="s">
        <v>3</v>
      </c>
      <c r="AD23" s="342"/>
      <c r="AE23" s="342" t="s">
        <v>3</v>
      </c>
      <c r="AF23" s="342"/>
      <c r="AG23" s="342" t="s">
        <v>3</v>
      </c>
      <c r="AH23" s="342"/>
      <c r="AI23" s="342" t="s">
        <v>3</v>
      </c>
      <c r="AJ23" s="342"/>
      <c r="AK23" s="342" t="s">
        <v>3</v>
      </c>
      <c r="AL23" s="342"/>
      <c r="AM23" s="342" t="s">
        <v>3</v>
      </c>
      <c r="AN23" s="342"/>
      <c r="AO23" s="342" t="s">
        <v>3</v>
      </c>
      <c r="AP23" s="342"/>
      <c r="AQ23" s="342" t="s">
        <v>3</v>
      </c>
    </row>
    <row r="24" spans="1:43" ht="21" customHeight="1" x14ac:dyDescent="0.25">
      <c r="A24" s="621"/>
      <c r="D24" s="10"/>
      <c r="E24" s="342" t="s">
        <v>177</v>
      </c>
      <c r="F24" s="342"/>
      <c r="G24" s="342" t="s">
        <v>3</v>
      </c>
      <c r="H24" s="342"/>
      <c r="I24" s="342" t="s">
        <v>3</v>
      </c>
      <c r="J24" s="342"/>
      <c r="K24" s="13" t="s">
        <v>3</v>
      </c>
      <c r="L24" s="342"/>
      <c r="M24" s="342" t="s">
        <v>3</v>
      </c>
      <c r="N24" s="342"/>
      <c r="O24" s="342" t="s">
        <v>177</v>
      </c>
      <c r="P24" s="342"/>
      <c r="Q24" s="342" t="s">
        <v>177</v>
      </c>
      <c r="R24" s="342"/>
      <c r="S24" s="342" t="s">
        <v>3</v>
      </c>
      <c r="T24" s="13"/>
      <c r="U24" s="342" t="s">
        <v>3</v>
      </c>
      <c r="V24" s="342"/>
      <c r="W24" s="342" t="s">
        <v>3</v>
      </c>
      <c r="X24" s="342"/>
      <c r="Y24" s="342" t="s">
        <v>3</v>
      </c>
      <c r="Z24" s="342"/>
      <c r="AA24" s="342" t="s">
        <v>3</v>
      </c>
      <c r="AB24" s="342"/>
      <c r="AC24" s="342" t="s">
        <v>3</v>
      </c>
      <c r="AD24" s="342"/>
      <c r="AE24" s="342" t="s">
        <v>3</v>
      </c>
      <c r="AF24" s="342"/>
      <c r="AG24" s="342" t="s">
        <v>3</v>
      </c>
      <c r="AH24" s="342"/>
      <c r="AI24" s="342" t="s">
        <v>3</v>
      </c>
      <c r="AJ24" s="342"/>
      <c r="AK24" s="342" t="s">
        <v>3</v>
      </c>
      <c r="AL24" s="342"/>
      <c r="AM24" s="342" t="s">
        <v>3</v>
      </c>
      <c r="AN24" s="342"/>
      <c r="AO24" s="342" t="s">
        <v>3</v>
      </c>
      <c r="AP24" s="342"/>
      <c r="AQ24" s="342" t="s">
        <v>3</v>
      </c>
    </row>
    <row r="25" spans="1:43" ht="21" customHeight="1" x14ac:dyDescent="0.25">
      <c r="A25" s="621"/>
      <c r="D25" s="10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43" ht="21" customHeight="1" x14ac:dyDescent="0.25">
      <c r="A26" s="62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43" ht="21" customHeight="1" x14ac:dyDescent="0.25">
      <c r="A27" s="62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43" ht="21" customHeight="1" x14ac:dyDescent="0.25">
      <c r="A28" s="62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43" ht="21" customHeight="1" x14ac:dyDescent="0.25">
      <c r="A29" s="62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43" ht="21" customHeight="1" x14ac:dyDescent="0.25">
      <c r="A30" s="62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43" ht="21" customHeight="1" x14ac:dyDescent="0.25">
      <c r="A31" s="6"/>
    </row>
    <row r="32" spans="1:43" ht="21" customHeight="1" x14ac:dyDescent="0.25">
      <c r="A32" s="6"/>
    </row>
    <row r="33" spans="1:1" ht="21" customHeight="1" x14ac:dyDescent="0.25">
      <c r="A33" s="6"/>
    </row>
    <row r="34" spans="1:1" ht="21" customHeight="1" x14ac:dyDescent="0.25">
      <c r="A34" s="6"/>
    </row>
    <row r="35" spans="1:1" ht="21" customHeight="1" x14ac:dyDescent="0.25">
      <c r="A35" s="6"/>
    </row>
    <row r="36" spans="1:1" ht="21" customHeight="1" x14ac:dyDescent="0.25">
      <c r="A36" s="6"/>
    </row>
    <row r="37" spans="1:1" ht="21" customHeight="1" x14ac:dyDescent="0.25">
      <c r="A37" s="6"/>
    </row>
    <row r="38" spans="1:1" ht="21" customHeight="1" x14ac:dyDescent="0.25">
      <c r="A38" s="6"/>
    </row>
    <row r="39" spans="1:1" ht="21" customHeight="1" x14ac:dyDescent="0.25"/>
    <row r="40" spans="1:1" ht="21" customHeight="1" x14ac:dyDescent="0.25"/>
    <row r="41" spans="1:1" ht="21" customHeight="1" x14ac:dyDescent="0.25"/>
    <row r="42" spans="1:1" ht="21" customHeight="1" x14ac:dyDescent="0.25"/>
    <row r="43" spans="1:1" ht="21" customHeight="1" x14ac:dyDescent="0.25"/>
    <row r="44" spans="1:1" ht="21" customHeight="1" x14ac:dyDescent="0.25"/>
    <row r="45" spans="1:1" ht="21" customHeight="1" x14ac:dyDescent="0.25"/>
    <row r="46" spans="1:1" ht="21" customHeight="1" x14ac:dyDescent="0.25"/>
    <row r="47" spans="1:1" ht="21" customHeight="1" x14ac:dyDescent="0.25"/>
    <row r="48" spans="1:1" ht="21" customHeight="1" x14ac:dyDescent="0.25"/>
    <row r="49" ht="21" customHeight="1" x14ac:dyDescent="0.25"/>
    <row r="50" ht="21" customHeight="1" x14ac:dyDescent="0.25"/>
  </sheetData>
  <sheetProtection sheet="1" objects="1" scenarios="1"/>
  <mergeCells count="1">
    <mergeCell ref="A4:A5"/>
  </mergeCells>
  <hyperlinks>
    <hyperlink ref="A9" location="Ação!A1" display="Ação" xr:uid="{00000000-0004-0000-2900-000000000000}"/>
    <hyperlink ref="A10" location="Resultado!A1" display="Resultado" xr:uid="{00000000-0004-0000-2900-000001000000}"/>
    <hyperlink ref="A6" location="Menu!A1" display="Início" xr:uid="{00000000-0004-0000-2900-000002000000}"/>
    <hyperlink ref="A12" location="Registrar!A1" display="Registrar" xr:uid="{00000000-0004-0000-2900-000003000000}"/>
    <hyperlink ref="A13" location="'Banco de Dados'!A1" display="Banco de dados" xr:uid="{00000000-0004-0000-2900-000004000000}"/>
    <hyperlink ref="A15" location="Ajustes!A1" display="Ajustes" xr:uid="{00000000-0004-0000-2900-000005000000}"/>
    <hyperlink ref="A17" location="Sobre!A1" display="Atualizar Planilha" xr:uid="{00000000-0004-0000-2900-000006000000}"/>
    <hyperlink ref="A16" location="'Ajuda-videos'!A1" display="Ajuda e créditos" xr:uid="{00000000-0004-0000-2900-000007000000}"/>
    <hyperlink ref="A8" location="Diagnostico!A1" display="Diagnóstico" xr:uid="{00000000-0004-0000-2900-000008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5793" r:id="rId4" name="Botão 1">
              <controlPr defaultSize="0" print="0" autoFill="0" autoPict="0" macro="[0]!AbrirRenomearGrupos">
                <anchor moveWithCells="1" sizeWithCells="1">
                  <from>
                    <xdr:col>7</xdr:col>
                    <xdr:colOff>219075</xdr:colOff>
                    <xdr:row>5</xdr:row>
                    <xdr:rowOff>190500</xdr:rowOff>
                  </from>
                  <to>
                    <xdr:col>9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4" r:id="rId5" name="Botão 2">
              <controlPr defaultSize="0" print="0" autoFill="0" autoPict="0" macro="[0]!AbrirRenomearGrupos">
                <anchor moveWithCells="1" sizeWithCells="1">
                  <from>
                    <xdr:col>17</xdr:col>
                    <xdr:colOff>209550</xdr:colOff>
                    <xdr:row>5</xdr:row>
                    <xdr:rowOff>152400</xdr:rowOff>
                  </from>
                  <to>
                    <xdr:col>19</xdr:col>
                    <xdr:colOff>142875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5" r:id="rId6" name="Botão 3">
              <controlPr defaultSize="0" print="0" autoFill="0" autoPict="0" macro="[0]!AbrirRenomearGrupos">
                <anchor moveWithCells="1" sizeWithCells="1">
                  <from>
                    <xdr:col>0</xdr:col>
                    <xdr:colOff>47625</xdr:colOff>
                    <xdr:row>19</xdr:row>
                    <xdr:rowOff>190500</xdr:rowOff>
                  </from>
                  <to>
                    <xdr:col>0</xdr:col>
                    <xdr:colOff>1819275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6" r:id="rId7" name="Botão 4">
              <controlPr defaultSize="0" print="0" autoFill="0" autoPict="0" macro="[0]!AbrirRenomearGrupos">
                <anchor moveWithCells="1" sizeWithCells="1">
                  <from>
                    <xdr:col>29</xdr:col>
                    <xdr:colOff>219075</xdr:colOff>
                    <xdr:row>5</xdr:row>
                    <xdr:rowOff>238125</xdr:rowOff>
                  </from>
                  <to>
                    <xdr:col>31</xdr:col>
                    <xdr:colOff>152400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7" r:id="rId8" name="Botão 5">
              <controlPr defaultSize="0" print="0" autoFill="0" autoPict="0" macro="[0]!AbrirRenomearGrupos">
                <anchor moveWithCells="1" sizeWithCells="1">
                  <from>
                    <xdr:col>38</xdr:col>
                    <xdr:colOff>381000</xdr:colOff>
                    <xdr:row>6</xdr:row>
                    <xdr:rowOff>19050</xdr:rowOff>
                  </from>
                  <to>
                    <xdr:col>40</xdr:col>
                    <xdr:colOff>314325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0"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50</vt:i4>
      </vt:variant>
      <vt:variant>
        <vt:lpstr>Intervalos Nomeados</vt:lpstr>
      </vt:variant>
      <vt:variant>
        <vt:i4>885</vt:i4>
      </vt:variant>
    </vt:vector>
  </HeadingPairs>
  <TitlesOfParts>
    <vt:vector size="935" baseType="lpstr">
      <vt:lpstr>Menu</vt:lpstr>
      <vt:lpstr>AjInterno</vt:lpstr>
      <vt:lpstr>ATENÇÃO</vt:lpstr>
      <vt:lpstr>Entrada</vt:lpstr>
      <vt:lpstr>Relatório entre datas</vt:lpstr>
      <vt:lpstr>RaioX</vt:lpstr>
      <vt:lpstr>RaioXTabela</vt:lpstr>
      <vt:lpstr>Fornecedores</vt:lpstr>
      <vt:lpstr>BensDiagnostico</vt:lpstr>
      <vt:lpstr>Anotações</vt:lpstr>
      <vt:lpstr>GUT</vt:lpstr>
      <vt:lpstr>Matriz GUT</vt:lpstr>
      <vt:lpstr>Dividas</vt:lpstr>
      <vt:lpstr>Começo</vt:lpstr>
      <vt:lpstr>Juros e Descontos</vt:lpstr>
      <vt:lpstr>Anual</vt:lpstr>
      <vt:lpstr>PequenosProjetos</vt:lpstr>
      <vt:lpstr>DAR</vt:lpstr>
      <vt:lpstr>Avisos</vt:lpstr>
      <vt:lpstr>Projeto-Sonho</vt:lpstr>
      <vt:lpstr>Comparativo AB</vt:lpstr>
      <vt:lpstr>Ajustes</vt:lpstr>
      <vt:lpstr>Ajustes Diversos</vt:lpstr>
      <vt:lpstr>Diagnostico</vt:lpstr>
      <vt:lpstr>DefinirMetas</vt:lpstr>
      <vt:lpstr>Metas</vt:lpstr>
      <vt:lpstr>AcompanharOrçamento</vt:lpstr>
      <vt:lpstr>AcompanharSubgrupo</vt:lpstr>
      <vt:lpstr>Rendimentos</vt:lpstr>
      <vt:lpstr>Ação</vt:lpstr>
      <vt:lpstr>Resultado</vt:lpstr>
      <vt:lpstr>Registrar</vt:lpstr>
      <vt:lpstr>Rel-de-Contas</vt:lpstr>
      <vt:lpstr>Analise de Cartão</vt:lpstr>
      <vt:lpstr>Conta do Cartão</vt:lpstr>
      <vt:lpstr>Transferência Entre Contas</vt:lpstr>
      <vt:lpstr>Sonhos</vt:lpstr>
      <vt:lpstr>GrupoCartões</vt:lpstr>
      <vt:lpstr>PersonalizarGarantias</vt:lpstr>
      <vt:lpstr>RelatocioComparativoABC</vt:lpstr>
      <vt:lpstr>RelatorioDiario</vt:lpstr>
      <vt:lpstr>RelatorioDetalhadoSubgrupo</vt:lpstr>
      <vt:lpstr>RelatorioRendimentoVsDespesas</vt:lpstr>
      <vt:lpstr>Apontamento de Despesas</vt:lpstr>
      <vt:lpstr>Garantias</vt:lpstr>
      <vt:lpstr>Ajuda-videos</vt:lpstr>
      <vt:lpstr>Sobre</vt:lpstr>
      <vt:lpstr>GrupoReceitas</vt:lpstr>
      <vt:lpstr>Banco de Dados</vt:lpstr>
      <vt:lpstr>GrupoDespesas</vt:lpstr>
      <vt:lpstr>Ação!Alimentacao</vt:lpstr>
      <vt:lpstr>AcompanharOrçamento!Alimentacao</vt:lpstr>
      <vt:lpstr>AcompanharSubgrupo!Alimentacao</vt:lpstr>
      <vt:lpstr>Ajustes!Alimentacao</vt:lpstr>
      <vt:lpstr>'Ajustes Diversos'!Alimentacao</vt:lpstr>
      <vt:lpstr>'Analise de Cartão'!Alimentacao</vt:lpstr>
      <vt:lpstr>Anotações!Alimentacao</vt:lpstr>
      <vt:lpstr>Anual!Alimentacao</vt:lpstr>
      <vt:lpstr>Avisos!Alimentacao</vt:lpstr>
      <vt:lpstr>BensDiagnostico!Alimentacao</vt:lpstr>
      <vt:lpstr>Começo!Alimentacao</vt:lpstr>
      <vt:lpstr>'Conta do Cartão'!Alimentacao</vt:lpstr>
      <vt:lpstr>DAR!Alimentacao</vt:lpstr>
      <vt:lpstr>DefinirMetas!Alimentacao</vt:lpstr>
      <vt:lpstr>Diagnostico!Alimentacao</vt:lpstr>
      <vt:lpstr>Dividas!Alimentacao</vt:lpstr>
      <vt:lpstr>Fornecedores!Alimentacao</vt:lpstr>
      <vt:lpstr>GUT!Alimentacao</vt:lpstr>
      <vt:lpstr>'Juros e Descontos'!Alimentacao</vt:lpstr>
      <vt:lpstr>'Matriz GUT'!Alimentacao</vt:lpstr>
      <vt:lpstr>Metas!Alimentacao</vt:lpstr>
      <vt:lpstr>PequenosProjetos!Alimentacao</vt:lpstr>
      <vt:lpstr>'Projeto-Sonho'!Alimentacao</vt:lpstr>
      <vt:lpstr>RaioX!Alimentacao</vt:lpstr>
      <vt:lpstr>Registrar!Alimentacao</vt:lpstr>
      <vt:lpstr>'Relatório entre datas'!Alimentacao</vt:lpstr>
      <vt:lpstr>'Rel-de-Contas'!Alimentacao</vt:lpstr>
      <vt:lpstr>Rendimentos!Alimentacao</vt:lpstr>
      <vt:lpstr>Resultado!Alimentacao</vt:lpstr>
      <vt:lpstr>Sonhos!Alimentacao</vt:lpstr>
      <vt:lpstr>'Transferência Entre Contas'!Alimentacao</vt:lpstr>
      <vt:lpstr>Alimentacao</vt:lpstr>
      <vt:lpstr>Ação!Animais</vt:lpstr>
      <vt:lpstr>AcompanharOrçamento!Animais</vt:lpstr>
      <vt:lpstr>AcompanharSubgrupo!Animais</vt:lpstr>
      <vt:lpstr>Ajustes!Animais</vt:lpstr>
      <vt:lpstr>'Ajustes Diversos'!Animais</vt:lpstr>
      <vt:lpstr>'Analise de Cartão'!Animais</vt:lpstr>
      <vt:lpstr>Anotações!Animais</vt:lpstr>
      <vt:lpstr>Anual!Animais</vt:lpstr>
      <vt:lpstr>Avisos!Animais</vt:lpstr>
      <vt:lpstr>BensDiagnostico!Animais</vt:lpstr>
      <vt:lpstr>Começo!Animais</vt:lpstr>
      <vt:lpstr>'Conta do Cartão'!Animais</vt:lpstr>
      <vt:lpstr>DAR!Animais</vt:lpstr>
      <vt:lpstr>DefinirMetas!Animais</vt:lpstr>
      <vt:lpstr>Diagnostico!Animais</vt:lpstr>
      <vt:lpstr>Dividas!Animais</vt:lpstr>
      <vt:lpstr>Fornecedores!Animais</vt:lpstr>
      <vt:lpstr>GUT!Animais</vt:lpstr>
      <vt:lpstr>'Juros e Descontos'!Animais</vt:lpstr>
      <vt:lpstr>'Matriz GUT'!Animais</vt:lpstr>
      <vt:lpstr>Metas!Animais</vt:lpstr>
      <vt:lpstr>PequenosProjetos!Animais</vt:lpstr>
      <vt:lpstr>'Projeto-Sonho'!Animais</vt:lpstr>
      <vt:lpstr>RaioX!Animais</vt:lpstr>
      <vt:lpstr>Registrar!Animais</vt:lpstr>
      <vt:lpstr>'Relatório entre datas'!Animais</vt:lpstr>
      <vt:lpstr>RelatorioDiario!Animais</vt:lpstr>
      <vt:lpstr>'Rel-de-Contas'!Animais</vt:lpstr>
      <vt:lpstr>Rendimentos!Animais</vt:lpstr>
      <vt:lpstr>Resultado!Animais</vt:lpstr>
      <vt:lpstr>Sonhos!Animais</vt:lpstr>
      <vt:lpstr>'Transferência Entre Contas'!Animais</vt:lpstr>
      <vt:lpstr>Animais</vt:lpstr>
      <vt:lpstr>'Conta do Cartão'!Area_de_extracao</vt:lpstr>
      <vt:lpstr>'Transferência Entre Contas'!Area_de_extracao</vt:lpstr>
      <vt:lpstr>AcompanharOrçamento!Area_de_impressao</vt:lpstr>
      <vt:lpstr>AcompanharSubgrupo!Area_de_impressao</vt:lpstr>
      <vt:lpstr>'Analise de Cartão'!Area_de_impressao</vt:lpstr>
      <vt:lpstr>'Apontamento de Despesas'!Area_de_impressao</vt:lpstr>
      <vt:lpstr>'Comparativo AB'!Area_de_impressao</vt:lpstr>
      <vt:lpstr>'Juros e Descontos'!Area_de_impressao</vt:lpstr>
      <vt:lpstr>Menu!Area_de_impressao</vt:lpstr>
      <vt:lpstr>'Projeto-Sonho'!Area_de_impressao</vt:lpstr>
      <vt:lpstr>Registrar!Area_de_impressao</vt:lpstr>
      <vt:lpstr>RelatocioComparativoABC!Area_de_impressao</vt:lpstr>
      <vt:lpstr>RelatorioDetalhadoSubgrupo!Area_de_impressao</vt:lpstr>
      <vt:lpstr>RelatorioRendimentoVsDespesas!Area_de_impressao</vt:lpstr>
      <vt:lpstr>Resultado!Area_de_impressao</vt:lpstr>
      <vt:lpstr>'Transferência Entre Contas'!Area_de_impressao</vt:lpstr>
      <vt:lpstr>Ação!Automovel</vt:lpstr>
      <vt:lpstr>AcompanharOrçamento!Automovel</vt:lpstr>
      <vt:lpstr>AcompanharSubgrupo!Automovel</vt:lpstr>
      <vt:lpstr>Ajustes!Automovel</vt:lpstr>
      <vt:lpstr>'Ajustes Diversos'!Automovel</vt:lpstr>
      <vt:lpstr>'Analise de Cartão'!Automovel</vt:lpstr>
      <vt:lpstr>Anotações!Automovel</vt:lpstr>
      <vt:lpstr>Anual!Automovel</vt:lpstr>
      <vt:lpstr>Avisos!Automovel</vt:lpstr>
      <vt:lpstr>BensDiagnostico!Automovel</vt:lpstr>
      <vt:lpstr>Começo!Automovel</vt:lpstr>
      <vt:lpstr>'Conta do Cartão'!Automovel</vt:lpstr>
      <vt:lpstr>DAR!Automovel</vt:lpstr>
      <vt:lpstr>DefinirMetas!Automovel</vt:lpstr>
      <vt:lpstr>Diagnostico!Automovel</vt:lpstr>
      <vt:lpstr>Dividas!Automovel</vt:lpstr>
      <vt:lpstr>Fornecedores!Automovel</vt:lpstr>
      <vt:lpstr>GUT!Automovel</vt:lpstr>
      <vt:lpstr>'Juros e Descontos'!Automovel</vt:lpstr>
      <vt:lpstr>'Matriz GUT'!Automovel</vt:lpstr>
      <vt:lpstr>Metas!Automovel</vt:lpstr>
      <vt:lpstr>PequenosProjetos!Automovel</vt:lpstr>
      <vt:lpstr>'Projeto-Sonho'!Automovel</vt:lpstr>
      <vt:lpstr>RaioX!Automovel</vt:lpstr>
      <vt:lpstr>Registrar!Automovel</vt:lpstr>
      <vt:lpstr>'Relatório entre datas'!Automovel</vt:lpstr>
      <vt:lpstr>RelatorioDiario!Automovel</vt:lpstr>
      <vt:lpstr>'Rel-de-Contas'!Automovel</vt:lpstr>
      <vt:lpstr>Rendimentos!Automovel</vt:lpstr>
      <vt:lpstr>Resultado!Automovel</vt:lpstr>
      <vt:lpstr>Sonhos!Automovel</vt:lpstr>
      <vt:lpstr>'Transferência Entre Contas'!Automovel</vt:lpstr>
      <vt:lpstr>Automovel</vt:lpstr>
      <vt:lpstr>Ação!ContasBancariasCartoes</vt:lpstr>
      <vt:lpstr>AcompanharOrçamento!ContasBancariasCartoes</vt:lpstr>
      <vt:lpstr>AcompanharSubgrupo!ContasBancariasCartoes</vt:lpstr>
      <vt:lpstr>Ajustes!ContasBancariasCartoes</vt:lpstr>
      <vt:lpstr>'Ajustes Diversos'!ContasBancariasCartoes</vt:lpstr>
      <vt:lpstr>'Analise de Cartão'!ContasBancariasCartoes</vt:lpstr>
      <vt:lpstr>Anotações!ContasBancariasCartoes</vt:lpstr>
      <vt:lpstr>Anual!ContasBancariasCartoes</vt:lpstr>
      <vt:lpstr>Avisos!ContasBancariasCartoes</vt:lpstr>
      <vt:lpstr>BensDiagnostico!ContasBancariasCartoes</vt:lpstr>
      <vt:lpstr>Começo!ContasBancariasCartoes</vt:lpstr>
      <vt:lpstr>'Conta do Cartão'!ContasBancariasCartoes</vt:lpstr>
      <vt:lpstr>DAR!ContasBancariasCartoes</vt:lpstr>
      <vt:lpstr>DefinirMetas!ContasBancariasCartoes</vt:lpstr>
      <vt:lpstr>Diagnostico!ContasBancariasCartoes</vt:lpstr>
      <vt:lpstr>Dividas!ContasBancariasCartoes</vt:lpstr>
      <vt:lpstr>Fornecedores!ContasBancariasCartoes</vt:lpstr>
      <vt:lpstr>GUT!ContasBancariasCartoes</vt:lpstr>
      <vt:lpstr>'Juros e Descontos'!ContasBancariasCartoes</vt:lpstr>
      <vt:lpstr>'Matriz GUT'!ContasBancariasCartoes</vt:lpstr>
      <vt:lpstr>Metas!ContasBancariasCartoes</vt:lpstr>
      <vt:lpstr>PequenosProjetos!ContasBancariasCartoes</vt:lpstr>
      <vt:lpstr>'Projeto-Sonho'!ContasBancariasCartoes</vt:lpstr>
      <vt:lpstr>RaioX!ContasBancariasCartoes</vt:lpstr>
      <vt:lpstr>Registrar!ContasBancariasCartoes</vt:lpstr>
      <vt:lpstr>'Relatório entre datas'!ContasBancariasCartoes</vt:lpstr>
      <vt:lpstr>RelatorioDiario!ContasBancariasCartoes</vt:lpstr>
      <vt:lpstr>'Rel-de-Contas'!ContasBancariasCartoes</vt:lpstr>
      <vt:lpstr>Rendimentos!ContasBancariasCartoes</vt:lpstr>
      <vt:lpstr>Resultado!ContasBancariasCartoes</vt:lpstr>
      <vt:lpstr>Sonhos!ContasBancariasCartoes</vt:lpstr>
      <vt:lpstr>'Transferência Entre Contas'!ContasBancariasCartoes</vt:lpstr>
      <vt:lpstr>ContasBancariasCartoes</vt:lpstr>
      <vt:lpstr>'Conta do Cartão'!Criterios</vt:lpstr>
      <vt:lpstr>'Transferência Entre Contas'!Criterios</vt:lpstr>
      <vt:lpstr>Ação!CulturaLazer</vt:lpstr>
      <vt:lpstr>AcompanharOrçamento!CulturaLazer</vt:lpstr>
      <vt:lpstr>AcompanharSubgrupo!CulturaLazer</vt:lpstr>
      <vt:lpstr>Ajustes!CulturaLazer</vt:lpstr>
      <vt:lpstr>'Ajustes Diversos'!CulturaLazer</vt:lpstr>
      <vt:lpstr>'Analise de Cartão'!CulturaLazer</vt:lpstr>
      <vt:lpstr>Anotações!CulturaLazer</vt:lpstr>
      <vt:lpstr>Anual!CulturaLazer</vt:lpstr>
      <vt:lpstr>Avisos!CulturaLazer</vt:lpstr>
      <vt:lpstr>BensDiagnostico!CulturaLazer</vt:lpstr>
      <vt:lpstr>Começo!CulturaLazer</vt:lpstr>
      <vt:lpstr>'Conta do Cartão'!CulturaLazer</vt:lpstr>
      <vt:lpstr>DAR!CulturaLazer</vt:lpstr>
      <vt:lpstr>DefinirMetas!CulturaLazer</vt:lpstr>
      <vt:lpstr>Diagnostico!CulturaLazer</vt:lpstr>
      <vt:lpstr>Dividas!CulturaLazer</vt:lpstr>
      <vt:lpstr>Fornecedores!CulturaLazer</vt:lpstr>
      <vt:lpstr>GUT!CulturaLazer</vt:lpstr>
      <vt:lpstr>'Juros e Descontos'!CulturaLazer</vt:lpstr>
      <vt:lpstr>'Matriz GUT'!CulturaLazer</vt:lpstr>
      <vt:lpstr>Metas!CulturaLazer</vt:lpstr>
      <vt:lpstr>PequenosProjetos!CulturaLazer</vt:lpstr>
      <vt:lpstr>'Projeto-Sonho'!CulturaLazer</vt:lpstr>
      <vt:lpstr>RaioX!CulturaLazer</vt:lpstr>
      <vt:lpstr>Registrar!CulturaLazer</vt:lpstr>
      <vt:lpstr>'Relatório entre datas'!CulturaLazer</vt:lpstr>
      <vt:lpstr>RelatorioDiario!CulturaLazer</vt:lpstr>
      <vt:lpstr>'Rel-de-Contas'!CulturaLazer</vt:lpstr>
      <vt:lpstr>Rendimentos!CulturaLazer</vt:lpstr>
      <vt:lpstr>Resultado!CulturaLazer</vt:lpstr>
      <vt:lpstr>Sonhos!CulturaLazer</vt:lpstr>
      <vt:lpstr>'Transferência Entre Contas'!CulturaLazer</vt:lpstr>
      <vt:lpstr>CulturaLazer</vt:lpstr>
      <vt:lpstr>Ação!Doacoes</vt:lpstr>
      <vt:lpstr>AcompanharOrçamento!Doacoes</vt:lpstr>
      <vt:lpstr>AcompanharSubgrupo!Doacoes</vt:lpstr>
      <vt:lpstr>Ajustes!Doacoes</vt:lpstr>
      <vt:lpstr>'Ajustes Diversos'!Doacoes</vt:lpstr>
      <vt:lpstr>'Analise de Cartão'!Doacoes</vt:lpstr>
      <vt:lpstr>Anotações!Doacoes</vt:lpstr>
      <vt:lpstr>Anual!Doacoes</vt:lpstr>
      <vt:lpstr>Avisos!Doacoes</vt:lpstr>
      <vt:lpstr>BensDiagnostico!Doacoes</vt:lpstr>
      <vt:lpstr>Começo!Doacoes</vt:lpstr>
      <vt:lpstr>'Conta do Cartão'!Doacoes</vt:lpstr>
      <vt:lpstr>DAR!Doacoes</vt:lpstr>
      <vt:lpstr>DefinirMetas!Doacoes</vt:lpstr>
      <vt:lpstr>Diagnostico!Doacoes</vt:lpstr>
      <vt:lpstr>Dividas!Doacoes</vt:lpstr>
      <vt:lpstr>Fornecedores!Doacoes</vt:lpstr>
      <vt:lpstr>GUT!Doacoes</vt:lpstr>
      <vt:lpstr>'Juros e Descontos'!Doacoes</vt:lpstr>
      <vt:lpstr>'Matriz GUT'!Doacoes</vt:lpstr>
      <vt:lpstr>Metas!Doacoes</vt:lpstr>
      <vt:lpstr>PequenosProjetos!Doacoes</vt:lpstr>
      <vt:lpstr>'Projeto-Sonho'!Doacoes</vt:lpstr>
      <vt:lpstr>RaioX!Doacoes</vt:lpstr>
      <vt:lpstr>Registrar!Doacoes</vt:lpstr>
      <vt:lpstr>'Relatório entre datas'!Doacoes</vt:lpstr>
      <vt:lpstr>RelatorioDiario!Doacoes</vt:lpstr>
      <vt:lpstr>'Rel-de-Contas'!Doacoes</vt:lpstr>
      <vt:lpstr>Rendimentos!Doacoes</vt:lpstr>
      <vt:lpstr>Resultado!Doacoes</vt:lpstr>
      <vt:lpstr>Sonhos!Doacoes</vt:lpstr>
      <vt:lpstr>'Transferência Entre Contas'!Doacoes</vt:lpstr>
      <vt:lpstr>Doacoes</vt:lpstr>
      <vt:lpstr>Ação!Escritorio</vt:lpstr>
      <vt:lpstr>AcompanharOrçamento!Escritorio</vt:lpstr>
      <vt:lpstr>AcompanharSubgrupo!Escritorio</vt:lpstr>
      <vt:lpstr>Ajustes!Escritorio</vt:lpstr>
      <vt:lpstr>'Ajustes Diversos'!Escritorio</vt:lpstr>
      <vt:lpstr>'Analise de Cartão'!Escritorio</vt:lpstr>
      <vt:lpstr>Anotações!Escritorio</vt:lpstr>
      <vt:lpstr>Anual!Escritorio</vt:lpstr>
      <vt:lpstr>Avisos!Escritorio</vt:lpstr>
      <vt:lpstr>BensDiagnostico!Escritorio</vt:lpstr>
      <vt:lpstr>Começo!Escritorio</vt:lpstr>
      <vt:lpstr>'Conta do Cartão'!Escritorio</vt:lpstr>
      <vt:lpstr>DAR!Escritorio</vt:lpstr>
      <vt:lpstr>DefinirMetas!Escritorio</vt:lpstr>
      <vt:lpstr>Diagnostico!Escritorio</vt:lpstr>
      <vt:lpstr>Dividas!Escritorio</vt:lpstr>
      <vt:lpstr>Fornecedores!Escritorio</vt:lpstr>
      <vt:lpstr>GUT!Escritorio</vt:lpstr>
      <vt:lpstr>'Juros e Descontos'!Escritorio</vt:lpstr>
      <vt:lpstr>'Matriz GUT'!Escritorio</vt:lpstr>
      <vt:lpstr>Metas!Escritorio</vt:lpstr>
      <vt:lpstr>PequenosProjetos!Escritorio</vt:lpstr>
      <vt:lpstr>'Projeto-Sonho'!Escritorio</vt:lpstr>
      <vt:lpstr>RaioX!Escritorio</vt:lpstr>
      <vt:lpstr>Registrar!Escritorio</vt:lpstr>
      <vt:lpstr>'Relatório entre datas'!Escritorio</vt:lpstr>
      <vt:lpstr>RelatorioDiario!Escritorio</vt:lpstr>
      <vt:lpstr>'Rel-de-Contas'!Escritorio</vt:lpstr>
      <vt:lpstr>Rendimentos!Escritorio</vt:lpstr>
      <vt:lpstr>Resultado!Escritorio</vt:lpstr>
      <vt:lpstr>Sonhos!Escritorio</vt:lpstr>
      <vt:lpstr>'Transferência Entre Contas'!Escritorio</vt:lpstr>
      <vt:lpstr>Escritorio</vt:lpstr>
      <vt:lpstr>Ação!Esposa</vt:lpstr>
      <vt:lpstr>AcompanharOrçamento!Esposa</vt:lpstr>
      <vt:lpstr>AcompanharSubgrupo!Esposa</vt:lpstr>
      <vt:lpstr>Ajustes!Esposa</vt:lpstr>
      <vt:lpstr>'Ajustes Diversos'!Esposa</vt:lpstr>
      <vt:lpstr>'Analise de Cartão'!Esposa</vt:lpstr>
      <vt:lpstr>Anotações!Esposa</vt:lpstr>
      <vt:lpstr>Anual!Esposa</vt:lpstr>
      <vt:lpstr>Avisos!Esposa</vt:lpstr>
      <vt:lpstr>BensDiagnostico!Esposa</vt:lpstr>
      <vt:lpstr>Começo!Esposa</vt:lpstr>
      <vt:lpstr>'Conta do Cartão'!Esposa</vt:lpstr>
      <vt:lpstr>DAR!Esposa</vt:lpstr>
      <vt:lpstr>DefinirMetas!Esposa</vt:lpstr>
      <vt:lpstr>Diagnostico!Esposa</vt:lpstr>
      <vt:lpstr>Dividas!Esposa</vt:lpstr>
      <vt:lpstr>Fornecedores!Esposa</vt:lpstr>
      <vt:lpstr>GUT!Esposa</vt:lpstr>
      <vt:lpstr>'Juros e Descontos'!Esposa</vt:lpstr>
      <vt:lpstr>'Matriz GUT'!Esposa</vt:lpstr>
      <vt:lpstr>Metas!Esposa</vt:lpstr>
      <vt:lpstr>PequenosProjetos!Esposa</vt:lpstr>
      <vt:lpstr>'Projeto-Sonho'!Esposa</vt:lpstr>
      <vt:lpstr>RaioX!Esposa</vt:lpstr>
      <vt:lpstr>Registrar!Esposa</vt:lpstr>
      <vt:lpstr>'Relatório entre datas'!Esposa</vt:lpstr>
      <vt:lpstr>RelatorioDiario!Esposa</vt:lpstr>
      <vt:lpstr>'Rel-de-Contas'!Esposa</vt:lpstr>
      <vt:lpstr>Rendimentos!Esposa</vt:lpstr>
      <vt:lpstr>Resultado!Esposa</vt:lpstr>
      <vt:lpstr>Sonhos!Esposa</vt:lpstr>
      <vt:lpstr>'Transferência Entre Contas'!Esposa</vt:lpstr>
      <vt:lpstr>Esposa</vt:lpstr>
      <vt:lpstr>Ação!Extra1</vt:lpstr>
      <vt:lpstr>AcompanharOrçamento!Extra1</vt:lpstr>
      <vt:lpstr>AcompanharSubgrupo!Extra1</vt:lpstr>
      <vt:lpstr>Ajustes!Extra1</vt:lpstr>
      <vt:lpstr>'Ajustes Diversos'!Extra1</vt:lpstr>
      <vt:lpstr>'Analise de Cartão'!Extra1</vt:lpstr>
      <vt:lpstr>Anotações!Extra1</vt:lpstr>
      <vt:lpstr>Anual!Extra1</vt:lpstr>
      <vt:lpstr>Avisos!Extra1</vt:lpstr>
      <vt:lpstr>BensDiagnostico!Extra1</vt:lpstr>
      <vt:lpstr>Começo!Extra1</vt:lpstr>
      <vt:lpstr>'Conta do Cartão'!Extra1</vt:lpstr>
      <vt:lpstr>DAR!Extra1</vt:lpstr>
      <vt:lpstr>DefinirMetas!Extra1</vt:lpstr>
      <vt:lpstr>Diagnostico!Extra1</vt:lpstr>
      <vt:lpstr>Dividas!Extra1</vt:lpstr>
      <vt:lpstr>Fornecedores!Extra1</vt:lpstr>
      <vt:lpstr>GUT!Extra1</vt:lpstr>
      <vt:lpstr>'Juros e Descontos'!Extra1</vt:lpstr>
      <vt:lpstr>'Matriz GUT'!Extra1</vt:lpstr>
      <vt:lpstr>Metas!Extra1</vt:lpstr>
      <vt:lpstr>PequenosProjetos!Extra1</vt:lpstr>
      <vt:lpstr>'Projeto-Sonho'!Extra1</vt:lpstr>
      <vt:lpstr>RaioX!Extra1</vt:lpstr>
      <vt:lpstr>Registrar!Extra1</vt:lpstr>
      <vt:lpstr>'Relatório entre datas'!Extra1</vt:lpstr>
      <vt:lpstr>RelatorioDiario!Extra1</vt:lpstr>
      <vt:lpstr>'Rel-de-Contas'!Extra1</vt:lpstr>
      <vt:lpstr>Rendimentos!Extra1</vt:lpstr>
      <vt:lpstr>Resultado!Extra1</vt:lpstr>
      <vt:lpstr>Sonhos!Extra1</vt:lpstr>
      <vt:lpstr>'Transferência Entre Contas'!Extra1</vt:lpstr>
      <vt:lpstr>Extra1</vt:lpstr>
      <vt:lpstr>Ação!Extra2</vt:lpstr>
      <vt:lpstr>AcompanharOrçamento!Extra2</vt:lpstr>
      <vt:lpstr>AcompanharSubgrupo!Extra2</vt:lpstr>
      <vt:lpstr>Ajustes!Extra2</vt:lpstr>
      <vt:lpstr>'Ajustes Diversos'!Extra2</vt:lpstr>
      <vt:lpstr>'Analise de Cartão'!Extra2</vt:lpstr>
      <vt:lpstr>Anotações!Extra2</vt:lpstr>
      <vt:lpstr>Anual!Extra2</vt:lpstr>
      <vt:lpstr>Avisos!Extra2</vt:lpstr>
      <vt:lpstr>BensDiagnostico!Extra2</vt:lpstr>
      <vt:lpstr>Começo!Extra2</vt:lpstr>
      <vt:lpstr>'Conta do Cartão'!Extra2</vt:lpstr>
      <vt:lpstr>DAR!Extra2</vt:lpstr>
      <vt:lpstr>DefinirMetas!Extra2</vt:lpstr>
      <vt:lpstr>Diagnostico!Extra2</vt:lpstr>
      <vt:lpstr>Dividas!Extra2</vt:lpstr>
      <vt:lpstr>Fornecedores!Extra2</vt:lpstr>
      <vt:lpstr>GUT!Extra2</vt:lpstr>
      <vt:lpstr>'Juros e Descontos'!Extra2</vt:lpstr>
      <vt:lpstr>'Matriz GUT'!Extra2</vt:lpstr>
      <vt:lpstr>Metas!Extra2</vt:lpstr>
      <vt:lpstr>PequenosProjetos!Extra2</vt:lpstr>
      <vt:lpstr>'Projeto-Sonho'!Extra2</vt:lpstr>
      <vt:lpstr>RaioX!Extra2</vt:lpstr>
      <vt:lpstr>Registrar!Extra2</vt:lpstr>
      <vt:lpstr>'Relatório entre datas'!Extra2</vt:lpstr>
      <vt:lpstr>RelatorioDiario!Extra2</vt:lpstr>
      <vt:lpstr>'Rel-de-Contas'!Extra2</vt:lpstr>
      <vt:lpstr>Rendimentos!Extra2</vt:lpstr>
      <vt:lpstr>Resultado!Extra2</vt:lpstr>
      <vt:lpstr>Sonhos!Extra2</vt:lpstr>
      <vt:lpstr>'Transferência Entre Contas'!Extra2</vt:lpstr>
      <vt:lpstr>Extra2</vt:lpstr>
      <vt:lpstr>Ação!Extra3</vt:lpstr>
      <vt:lpstr>AcompanharOrçamento!Extra3</vt:lpstr>
      <vt:lpstr>AcompanharSubgrupo!Extra3</vt:lpstr>
      <vt:lpstr>Ajustes!Extra3</vt:lpstr>
      <vt:lpstr>'Ajustes Diversos'!Extra3</vt:lpstr>
      <vt:lpstr>'Analise de Cartão'!Extra3</vt:lpstr>
      <vt:lpstr>Anotações!Extra3</vt:lpstr>
      <vt:lpstr>Anual!Extra3</vt:lpstr>
      <vt:lpstr>Avisos!Extra3</vt:lpstr>
      <vt:lpstr>BensDiagnostico!Extra3</vt:lpstr>
      <vt:lpstr>Começo!Extra3</vt:lpstr>
      <vt:lpstr>'Conta do Cartão'!Extra3</vt:lpstr>
      <vt:lpstr>DAR!Extra3</vt:lpstr>
      <vt:lpstr>DefinirMetas!Extra3</vt:lpstr>
      <vt:lpstr>Diagnostico!Extra3</vt:lpstr>
      <vt:lpstr>Dividas!Extra3</vt:lpstr>
      <vt:lpstr>Fornecedores!Extra3</vt:lpstr>
      <vt:lpstr>GUT!Extra3</vt:lpstr>
      <vt:lpstr>'Juros e Descontos'!Extra3</vt:lpstr>
      <vt:lpstr>'Matriz GUT'!Extra3</vt:lpstr>
      <vt:lpstr>Metas!Extra3</vt:lpstr>
      <vt:lpstr>PequenosProjetos!Extra3</vt:lpstr>
      <vt:lpstr>'Projeto-Sonho'!Extra3</vt:lpstr>
      <vt:lpstr>RaioX!Extra3</vt:lpstr>
      <vt:lpstr>Registrar!Extra3</vt:lpstr>
      <vt:lpstr>'Relatório entre datas'!Extra3</vt:lpstr>
      <vt:lpstr>RelatorioDiario!Extra3</vt:lpstr>
      <vt:lpstr>'Rel-de-Contas'!Extra3</vt:lpstr>
      <vt:lpstr>Rendimentos!Extra3</vt:lpstr>
      <vt:lpstr>Resultado!Extra3</vt:lpstr>
      <vt:lpstr>Sonhos!Extra3</vt:lpstr>
      <vt:lpstr>'Transferência Entre Contas'!Extra3</vt:lpstr>
      <vt:lpstr>Extra3</vt:lpstr>
      <vt:lpstr>Ação!Extra4</vt:lpstr>
      <vt:lpstr>AcompanharOrçamento!Extra4</vt:lpstr>
      <vt:lpstr>AcompanharSubgrupo!Extra4</vt:lpstr>
      <vt:lpstr>Ajustes!Extra4</vt:lpstr>
      <vt:lpstr>'Ajustes Diversos'!Extra4</vt:lpstr>
      <vt:lpstr>'Analise de Cartão'!Extra4</vt:lpstr>
      <vt:lpstr>Anotações!Extra4</vt:lpstr>
      <vt:lpstr>Anual!Extra4</vt:lpstr>
      <vt:lpstr>Avisos!Extra4</vt:lpstr>
      <vt:lpstr>BensDiagnostico!Extra4</vt:lpstr>
      <vt:lpstr>Começo!Extra4</vt:lpstr>
      <vt:lpstr>'Conta do Cartão'!Extra4</vt:lpstr>
      <vt:lpstr>DAR!Extra4</vt:lpstr>
      <vt:lpstr>DefinirMetas!Extra4</vt:lpstr>
      <vt:lpstr>Diagnostico!Extra4</vt:lpstr>
      <vt:lpstr>Dividas!Extra4</vt:lpstr>
      <vt:lpstr>Fornecedores!Extra4</vt:lpstr>
      <vt:lpstr>GUT!Extra4</vt:lpstr>
      <vt:lpstr>'Juros e Descontos'!Extra4</vt:lpstr>
      <vt:lpstr>'Matriz GUT'!Extra4</vt:lpstr>
      <vt:lpstr>Metas!Extra4</vt:lpstr>
      <vt:lpstr>PequenosProjetos!Extra4</vt:lpstr>
      <vt:lpstr>'Projeto-Sonho'!Extra4</vt:lpstr>
      <vt:lpstr>RaioX!Extra4</vt:lpstr>
      <vt:lpstr>Registrar!Extra4</vt:lpstr>
      <vt:lpstr>'Relatório entre datas'!Extra4</vt:lpstr>
      <vt:lpstr>RelatorioDiario!Extra4</vt:lpstr>
      <vt:lpstr>'Rel-de-Contas'!Extra4</vt:lpstr>
      <vt:lpstr>Rendimentos!Extra4</vt:lpstr>
      <vt:lpstr>Resultado!Extra4</vt:lpstr>
      <vt:lpstr>Sonhos!Extra4</vt:lpstr>
      <vt:lpstr>'Transferência Entre Contas'!Extra4</vt:lpstr>
      <vt:lpstr>Extra4</vt:lpstr>
      <vt:lpstr>Ação!Extra5</vt:lpstr>
      <vt:lpstr>AcompanharOrçamento!Extra5</vt:lpstr>
      <vt:lpstr>AcompanharSubgrupo!Extra5</vt:lpstr>
      <vt:lpstr>Ajustes!Extra5</vt:lpstr>
      <vt:lpstr>'Ajustes Diversos'!Extra5</vt:lpstr>
      <vt:lpstr>'Analise de Cartão'!Extra5</vt:lpstr>
      <vt:lpstr>Anotações!Extra5</vt:lpstr>
      <vt:lpstr>Anual!Extra5</vt:lpstr>
      <vt:lpstr>Avisos!Extra5</vt:lpstr>
      <vt:lpstr>BensDiagnostico!Extra5</vt:lpstr>
      <vt:lpstr>Começo!Extra5</vt:lpstr>
      <vt:lpstr>'Conta do Cartão'!Extra5</vt:lpstr>
      <vt:lpstr>DAR!Extra5</vt:lpstr>
      <vt:lpstr>DefinirMetas!Extra5</vt:lpstr>
      <vt:lpstr>Diagnostico!Extra5</vt:lpstr>
      <vt:lpstr>Dividas!Extra5</vt:lpstr>
      <vt:lpstr>Fornecedores!Extra5</vt:lpstr>
      <vt:lpstr>GUT!Extra5</vt:lpstr>
      <vt:lpstr>'Juros e Descontos'!Extra5</vt:lpstr>
      <vt:lpstr>'Matriz GUT'!Extra5</vt:lpstr>
      <vt:lpstr>Metas!Extra5</vt:lpstr>
      <vt:lpstr>PequenosProjetos!Extra5</vt:lpstr>
      <vt:lpstr>'Projeto-Sonho'!Extra5</vt:lpstr>
      <vt:lpstr>RaioX!Extra5</vt:lpstr>
      <vt:lpstr>Registrar!Extra5</vt:lpstr>
      <vt:lpstr>'Relatório entre datas'!Extra5</vt:lpstr>
      <vt:lpstr>RelatorioDiario!Extra5</vt:lpstr>
      <vt:lpstr>'Rel-de-Contas'!Extra5</vt:lpstr>
      <vt:lpstr>Rendimentos!Extra5</vt:lpstr>
      <vt:lpstr>Resultado!Extra5</vt:lpstr>
      <vt:lpstr>Sonhos!Extra5</vt:lpstr>
      <vt:lpstr>'Transferência Entre Contas'!Extra5</vt:lpstr>
      <vt:lpstr>Extra5</vt:lpstr>
      <vt:lpstr>Ação!Filho1</vt:lpstr>
      <vt:lpstr>AcompanharOrçamento!Filho1</vt:lpstr>
      <vt:lpstr>AcompanharSubgrupo!Filho1</vt:lpstr>
      <vt:lpstr>Ajustes!Filho1</vt:lpstr>
      <vt:lpstr>'Ajustes Diversos'!Filho1</vt:lpstr>
      <vt:lpstr>'Analise de Cartão'!Filho1</vt:lpstr>
      <vt:lpstr>Anotações!Filho1</vt:lpstr>
      <vt:lpstr>Anual!Filho1</vt:lpstr>
      <vt:lpstr>Avisos!Filho1</vt:lpstr>
      <vt:lpstr>BensDiagnostico!Filho1</vt:lpstr>
      <vt:lpstr>Começo!Filho1</vt:lpstr>
      <vt:lpstr>'Conta do Cartão'!Filho1</vt:lpstr>
      <vt:lpstr>DAR!Filho1</vt:lpstr>
      <vt:lpstr>DefinirMetas!Filho1</vt:lpstr>
      <vt:lpstr>Diagnostico!Filho1</vt:lpstr>
      <vt:lpstr>Dividas!Filho1</vt:lpstr>
      <vt:lpstr>Fornecedores!Filho1</vt:lpstr>
      <vt:lpstr>GUT!Filho1</vt:lpstr>
      <vt:lpstr>'Juros e Descontos'!Filho1</vt:lpstr>
      <vt:lpstr>'Matriz GUT'!Filho1</vt:lpstr>
      <vt:lpstr>Metas!Filho1</vt:lpstr>
      <vt:lpstr>PequenosProjetos!Filho1</vt:lpstr>
      <vt:lpstr>'Projeto-Sonho'!Filho1</vt:lpstr>
      <vt:lpstr>RaioX!Filho1</vt:lpstr>
      <vt:lpstr>Registrar!Filho1</vt:lpstr>
      <vt:lpstr>'Relatório entre datas'!Filho1</vt:lpstr>
      <vt:lpstr>RelatorioDiario!Filho1</vt:lpstr>
      <vt:lpstr>'Rel-de-Contas'!Filho1</vt:lpstr>
      <vt:lpstr>Rendimentos!Filho1</vt:lpstr>
      <vt:lpstr>Resultado!Filho1</vt:lpstr>
      <vt:lpstr>Sonhos!Filho1</vt:lpstr>
      <vt:lpstr>'Transferência Entre Contas'!Filho1</vt:lpstr>
      <vt:lpstr>Filho1</vt:lpstr>
      <vt:lpstr>Ação!Filho2</vt:lpstr>
      <vt:lpstr>AcompanharOrçamento!Filho2</vt:lpstr>
      <vt:lpstr>AcompanharSubgrupo!Filho2</vt:lpstr>
      <vt:lpstr>Ajustes!Filho2</vt:lpstr>
      <vt:lpstr>'Ajustes Diversos'!Filho2</vt:lpstr>
      <vt:lpstr>'Analise de Cartão'!Filho2</vt:lpstr>
      <vt:lpstr>Anotações!Filho2</vt:lpstr>
      <vt:lpstr>Anual!Filho2</vt:lpstr>
      <vt:lpstr>Avisos!Filho2</vt:lpstr>
      <vt:lpstr>BensDiagnostico!Filho2</vt:lpstr>
      <vt:lpstr>Começo!Filho2</vt:lpstr>
      <vt:lpstr>'Conta do Cartão'!Filho2</vt:lpstr>
      <vt:lpstr>DAR!Filho2</vt:lpstr>
      <vt:lpstr>DefinirMetas!Filho2</vt:lpstr>
      <vt:lpstr>Diagnostico!Filho2</vt:lpstr>
      <vt:lpstr>Dividas!Filho2</vt:lpstr>
      <vt:lpstr>Fornecedores!Filho2</vt:lpstr>
      <vt:lpstr>GUT!Filho2</vt:lpstr>
      <vt:lpstr>'Juros e Descontos'!Filho2</vt:lpstr>
      <vt:lpstr>'Matriz GUT'!Filho2</vt:lpstr>
      <vt:lpstr>Metas!Filho2</vt:lpstr>
      <vt:lpstr>PequenosProjetos!Filho2</vt:lpstr>
      <vt:lpstr>'Projeto-Sonho'!Filho2</vt:lpstr>
      <vt:lpstr>RaioX!Filho2</vt:lpstr>
      <vt:lpstr>Registrar!Filho2</vt:lpstr>
      <vt:lpstr>'Relatório entre datas'!Filho2</vt:lpstr>
      <vt:lpstr>RelatorioDiario!Filho2</vt:lpstr>
      <vt:lpstr>'Rel-de-Contas'!Filho2</vt:lpstr>
      <vt:lpstr>Rendimentos!Filho2</vt:lpstr>
      <vt:lpstr>Resultado!Filho2</vt:lpstr>
      <vt:lpstr>Sonhos!Filho2</vt:lpstr>
      <vt:lpstr>'Transferência Entre Contas'!Filho2</vt:lpstr>
      <vt:lpstr>Filho2</vt:lpstr>
      <vt:lpstr>Ação!Financeiro</vt:lpstr>
      <vt:lpstr>AcompanharOrçamento!Financeiro</vt:lpstr>
      <vt:lpstr>AcompanharSubgrupo!Financeiro</vt:lpstr>
      <vt:lpstr>Ajustes!Financeiro</vt:lpstr>
      <vt:lpstr>'Ajustes Diversos'!Financeiro</vt:lpstr>
      <vt:lpstr>'Analise de Cartão'!Financeiro</vt:lpstr>
      <vt:lpstr>Anotações!Financeiro</vt:lpstr>
      <vt:lpstr>Anual!Financeiro</vt:lpstr>
      <vt:lpstr>Avisos!Financeiro</vt:lpstr>
      <vt:lpstr>BensDiagnostico!Financeiro</vt:lpstr>
      <vt:lpstr>Começo!Financeiro</vt:lpstr>
      <vt:lpstr>'Conta do Cartão'!Financeiro</vt:lpstr>
      <vt:lpstr>DAR!Financeiro</vt:lpstr>
      <vt:lpstr>DefinirMetas!Financeiro</vt:lpstr>
      <vt:lpstr>Diagnostico!Financeiro</vt:lpstr>
      <vt:lpstr>Dividas!Financeiro</vt:lpstr>
      <vt:lpstr>Fornecedores!Financeiro</vt:lpstr>
      <vt:lpstr>GUT!Financeiro</vt:lpstr>
      <vt:lpstr>'Juros e Descontos'!Financeiro</vt:lpstr>
      <vt:lpstr>'Matriz GUT'!Financeiro</vt:lpstr>
      <vt:lpstr>Metas!Financeiro</vt:lpstr>
      <vt:lpstr>PequenosProjetos!Financeiro</vt:lpstr>
      <vt:lpstr>'Projeto-Sonho'!Financeiro</vt:lpstr>
      <vt:lpstr>RaioX!Financeiro</vt:lpstr>
      <vt:lpstr>Registrar!Financeiro</vt:lpstr>
      <vt:lpstr>'Relatório entre datas'!Financeiro</vt:lpstr>
      <vt:lpstr>RelatorioDiario!Financeiro</vt:lpstr>
      <vt:lpstr>'Rel-de-Contas'!Financeiro</vt:lpstr>
      <vt:lpstr>Rendimentos!Financeiro</vt:lpstr>
      <vt:lpstr>Resultado!Financeiro</vt:lpstr>
      <vt:lpstr>Sonhos!Financeiro</vt:lpstr>
      <vt:lpstr>'Transferência Entre Contas'!Financeiro</vt:lpstr>
      <vt:lpstr>Financeiro</vt:lpstr>
      <vt:lpstr>Ação!GrupoDosBens</vt:lpstr>
      <vt:lpstr>AcompanharOrçamento!GrupoDosBens</vt:lpstr>
      <vt:lpstr>AcompanharSubgrupo!GrupoDosBens</vt:lpstr>
      <vt:lpstr>Ajustes!GrupoDosBens</vt:lpstr>
      <vt:lpstr>'Ajustes Diversos'!GrupoDosBens</vt:lpstr>
      <vt:lpstr>'Analise de Cartão'!GrupoDosBens</vt:lpstr>
      <vt:lpstr>Anotações!GrupoDosBens</vt:lpstr>
      <vt:lpstr>Anual!GrupoDosBens</vt:lpstr>
      <vt:lpstr>Avisos!GrupoDosBens</vt:lpstr>
      <vt:lpstr>BensDiagnostico!GrupoDosBens</vt:lpstr>
      <vt:lpstr>Começo!GrupoDosBens</vt:lpstr>
      <vt:lpstr>'Conta do Cartão'!GrupoDosBens</vt:lpstr>
      <vt:lpstr>DAR!GrupoDosBens</vt:lpstr>
      <vt:lpstr>DefinirMetas!GrupoDosBens</vt:lpstr>
      <vt:lpstr>Diagnostico!GrupoDosBens</vt:lpstr>
      <vt:lpstr>Dividas!GrupoDosBens</vt:lpstr>
      <vt:lpstr>Fornecedores!GrupoDosBens</vt:lpstr>
      <vt:lpstr>GUT!GrupoDosBens</vt:lpstr>
      <vt:lpstr>'Juros e Descontos'!GrupoDosBens</vt:lpstr>
      <vt:lpstr>'Matriz GUT'!GrupoDosBens</vt:lpstr>
      <vt:lpstr>Metas!GrupoDosBens</vt:lpstr>
      <vt:lpstr>PequenosProjetos!GrupoDosBens</vt:lpstr>
      <vt:lpstr>'Projeto-Sonho'!GrupoDosBens</vt:lpstr>
      <vt:lpstr>RaioX!GrupoDosBens</vt:lpstr>
      <vt:lpstr>Registrar!GrupoDosBens</vt:lpstr>
      <vt:lpstr>'Relatório entre datas'!GrupoDosBens</vt:lpstr>
      <vt:lpstr>RelatorioDiario!GrupoDosBens</vt:lpstr>
      <vt:lpstr>'Rel-de-Contas'!GrupoDosBens</vt:lpstr>
      <vt:lpstr>Rendimentos!GrupoDosBens</vt:lpstr>
      <vt:lpstr>Resultado!GrupoDosBens</vt:lpstr>
      <vt:lpstr>Sonhos!GrupoDosBens</vt:lpstr>
      <vt:lpstr>'Transferência Entre Contas'!GrupoDosBens</vt:lpstr>
      <vt:lpstr>GrupoDosBens</vt:lpstr>
      <vt:lpstr>Ação!Habitacao</vt:lpstr>
      <vt:lpstr>AcompanharOrçamento!Habitacao</vt:lpstr>
      <vt:lpstr>AcompanharSubgrupo!Habitacao</vt:lpstr>
      <vt:lpstr>Ajustes!Habitacao</vt:lpstr>
      <vt:lpstr>'Ajustes Diversos'!Habitacao</vt:lpstr>
      <vt:lpstr>'Analise de Cartão'!Habitacao</vt:lpstr>
      <vt:lpstr>Anotações!Habitacao</vt:lpstr>
      <vt:lpstr>Anual!Habitacao</vt:lpstr>
      <vt:lpstr>Avisos!Habitacao</vt:lpstr>
      <vt:lpstr>BensDiagnostico!Habitacao</vt:lpstr>
      <vt:lpstr>Começo!Habitacao</vt:lpstr>
      <vt:lpstr>'Conta do Cartão'!Habitacao</vt:lpstr>
      <vt:lpstr>DAR!Habitacao</vt:lpstr>
      <vt:lpstr>DefinirMetas!Habitacao</vt:lpstr>
      <vt:lpstr>Diagnostico!Habitacao</vt:lpstr>
      <vt:lpstr>Dividas!Habitacao</vt:lpstr>
      <vt:lpstr>Fornecedores!Habitacao</vt:lpstr>
      <vt:lpstr>GUT!Habitacao</vt:lpstr>
      <vt:lpstr>'Juros e Descontos'!Habitacao</vt:lpstr>
      <vt:lpstr>'Matriz GUT'!Habitacao</vt:lpstr>
      <vt:lpstr>Metas!Habitacao</vt:lpstr>
      <vt:lpstr>PequenosProjetos!Habitacao</vt:lpstr>
      <vt:lpstr>'Projeto-Sonho'!Habitacao</vt:lpstr>
      <vt:lpstr>RaioX!Habitacao</vt:lpstr>
      <vt:lpstr>Registrar!Habitacao</vt:lpstr>
      <vt:lpstr>'Relatório entre datas'!Habitacao</vt:lpstr>
      <vt:lpstr>RelatorioDiario!Habitacao</vt:lpstr>
      <vt:lpstr>'Rel-de-Contas'!Habitacao</vt:lpstr>
      <vt:lpstr>Rendimentos!Habitacao</vt:lpstr>
      <vt:lpstr>Resultado!Habitacao</vt:lpstr>
      <vt:lpstr>Sonhos!Habitacao</vt:lpstr>
      <vt:lpstr>'Transferência Entre Contas'!Habitacao</vt:lpstr>
      <vt:lpstr>Habitacao</vt:lpstr>
      <vt:lpstr>Ação!Investimentos</vt:lpstr>
      <vt:lpstr>AcompanharOrçamento!Investimentos</vt:lpstr>
      <vt:lpstr>AcompanharSubgrupo!Investimentos</vt:lpstr>
      <vt:lpstr>Ajustes!Investimentos</vt:lpstr>
      <vt:lpstr>'Ajustes Diversos'!Investimentos</vt:lpstr>
      <vt:lpstr>'Analise de Cartão'!Investimentos</vt:lpstr>
      <vt:lpstr>Anotações!Investimentos</vt:lpstr>
      <vt:lpstr>Anual!Investimentos</vt:lpstr>
      <vt:lpstr>Avisos!Investimentos</vt:lpstr>
      <vt:lpstr>BensDiagnostico!Investimentos</vt:lpstr>
      <vt:lpstr>Começo!Investimentos</vt:lpstr>
      <vt:lpstr>'Conta do Cartão'!Investimentos</vt:lpstr>
      <vt:lpstr>DAR!Investimentos</vt:lpstr>
      <vt:lpstr>DefinirMetas!Investimentos</vt:lpstr>
      <vt:lpstr>Diagnostico!Investimentos</vt:lpstr>
      <vt:lpstr>Dividas!Investimentos</vt:lpstr>
      <vt:lpstr>Fornecedores!Investimentos</vt:lpstr>
      <vt:lpstr>GUT!Investimentos</vt:lpstr>
      <vt:lpstr>'Juros e Descontos'!Investimentos</vt:lpstr>
      <vt:lpstr>'Matriz GUT'!Investimentos</vt:lpstr>
      <vt:lpstr>Metas!Investimentos</vt:lpstr>
      <vt:lpstr>PequenosProjetos!Investimentos</vt:lpstr>
      <vt:lpstr>'Projeto-Sonho'!Investimentos</vt:lpstr>
      <vt:lpstr>RaioX!Investimentos</vt:lpstr>
      <vt:lpstr>Registrar!Investimentos</vt:lpstr>
      <vt:lpstr>'Relatório entre datas'!Investimentos</vt:lpstr>
      <vt:lpstr>RelatorioDiario!Investimentos</vt:lpstr>
      <vt:lpstr>'Rel-de-Contas'!Investimentos</vt:lpstr>
      <vt:lpstr>Rendimentos!Investimentos</vt:lpstr>
      <vt:lpstr>Resultado!Investimentos</vt:lpstr>
      <vt:lpstr>Sonhos!Investimentos</vt:lpstr>
      <vt:lpstr>'Transferência Entre Contas'!Investimentos</vt:lpstr>
      <vt:lpstr>Investimentos</vt:lpstr>
      <vt:lpstr>LinhaDestaque</vt:lpstr>
      <vt:lpstr>Ação!Marido</vt:lpstr>
      <vt:lpstr>AcompanharOrçamento!Marido</vt:lpstr>
      <vt:lpstr>AcompanharSubgrupo!Marido</vt:lpstr>
      <vt:lpstr>Ajustes!Marido</vt:lpstr>
      <vt:lpstr>'Ajustes Diversos'!Marido</vt:lpstr>
      <vt:lpstr>'Analise de Cartão'!Marido</vt:lpstr>
      <vt:lpstr>Anotações!Marido</vt:lpstr>
      <vt:lpstr>Anual!Marido</vt:lpstr>
      <vt:lpstr>Avisos!Marido</vt:lpstr>
      <vt:lpstr>BensDiagnostico!Marido</vt:lpstr>
      <vt:lpstr>Começo!Marido</vt:lpstr>
      <vt:lpstr>'Conta do Cartão'!Marido</vt:lpstr>
      <vt:lpstr>DAR!Marido</vt:lpstr>
      <vt:lpstr>DefinirMetas!Marido</vt:lpstr>
      <vt:lpstr>Diagnostico!Marido</vt:lpstr>
      <vt:lpstr>Dividas!Marido</vt:lpstr>
      <vt:lpstr>Fornecedores!Marido</vt:lpstr>
      <vt:lpstr>GUT!Marido</vt:lpstr>
      <vt:lpstr>'Juros e Descontos'!Marido</vt:lpstr>
      <vt:lpstr>'Matriz GUT'!Marido</vt:lpstr>
      <vt:lpstr>Metas!Marido</vt:lpstr>
      <vt:lpstr>PequenosProjetos!Marido</vt:lpstr>
      <vt:lpstr>'Projeto-Sonho'!Marido</vt:lpstr>
      <vt:lpstr>RaioX!Marido</vt:lpstr>
      <vt:lpstr>Registrar!Marido</vt:lpstr>
      <vt:lpstr>'Relatório entre datas'!Marido</vt:lpstr>
      <vt:lpstr>RelatorioDiario!Marido</vt:lpstr>
      <vt:lpstr>'Rel-de-Contas'!Marido</vt:lpstr>
      <vt:lpstr>Rendimentos!Marido</vt:lpstr>
      <vt:lpstr>Resultado!Marido</vt:lpstr>
      <vt:lpstr>Sonhos!Marido</vt:lpstr>
      <vt:lpstr>'Transferência Entre Contas'!Marido</vt:lpstr>
      <vt:lpstr>Marido</vt:lpstr>
      <vt:lpstr>MESES</vt:lpstr>
      <vt:lpstr>NomeDosGrupos</vt:lpstr>
      <vt:lpstr>RaioX!NomeFornecedores</vt:lpstr>
      <vt:lpstr>'Relatório entre datas'!NomeFornecedores</vt:lpstr>
      <vt:lpstr>'Rel-de-Contas'!NomeFornecedores</vt:lpstr>
      <vt:lpstr>NomeFornecedores</vt:lpstr>
      <vt:lpstr>Ação!OutrosRendimentos</vt:lpstr>
      <vt:lpstr>AcompanharOrçamento!OutrosRendimentos</vt:lpstr>
      <vt:lpstr>AcompanharSubgrupo!OutrosRendimentos</vt:lpstr>
      <vt:lpstr>Ajustes!OutrosRendimentos</vt:lpstr>
      <vt:lpstr>'Ajustes Diversos'!OutrosRendimentos</vt:lpstr>
      <vt:lpstr>'Analise de Cartão'!OutrosRendimentos</vt:lpstr>
      <vt:lpstr>Anotações!OutrosRendimentos</vt:lpstr>
      <vt:lpstr>Anual!OutrosRendimentos</vt:lpstr>
      <vt:lpstr>Avisos!OutrosRendimentos</vt:lpstr>
      <vt:lpstr>BensDiagnostico!OutrosRendimentos</vt:lpstr>
      <vt:lpstr>Começo!OutrosRendimentos</vt:lpstr>
      <vt:lpstr>'Conta do Cartão'!OutrosRendimentos</vt:lpstr>
      <vt:lpstr>DAR!OutrosRendimentos</vt:lpstr>
      <vt:lpstr>DefinirMetas!OutrosRendimentos</vt:lpstr>
      <vt:lpstr>Diagnostico!OutrosRendimentos</vt:lpstr>
      <vt:lpstr>Dividas!OutrosRendimentos</vt:lpstr>
      <vt:lpstr>Fornecedores!OutrosRendimentos</vt:lpstr>
      <vt:lpstr>GUT!OutrosRendimentos</vt:lpstr>
      <vt:lpstr>'Juros e Descontos'!OutrosRendimentos</vt:lpstr>
      <vt:lpstr>'Matriz GUT'!OutrosRendimentos</vt:lpstr>
      <vt:lpstr>Metas!OutrosRendimentos</vt:lpstr>
      <vt:lpstr>PequenosProjetos!OutrosRendimentos</vt:lpstr>
      <vt:lpstr>'Projeto-Sonho'!OutrosRendimentos</vt:lpstr>
      <vt:lpstr>RaioX!OutrosRendimentos</vt:lpstr>
      <vt:lpstr>Registrar!OutrosRendimentos</vt:lpstr>
      <vt:lpstr>'Relatório entre datas'!OutrosRendimentos</vt:lpstr>
      <vt:lpstr>RelatorioDiario!OutrosRendimentos</vt:lpstr>
      <vt:lpstr>'Rel-de-Contas'!OutrosRendimentos</vt:lpstr>
      <vt:lpstr>Rendimentos!OutrosRendimentos</vt:lpstr>
      <vt:lpstr>Resultado!OutrosRendimentos</vt:lpstr>
      <vt:lpstr>Sonhos!OutrosRendimentos</vt:lpstr>
      <vt:lpstr>'Transferência Entre Contas'!OutrosRendimentos</vt:lpstr>
      <vt:lpstr>OutrosRendimentos</vt:lpstr>
      <vt:lpstr>q</vt:lpstr>
      <vt:lpstr>Ação!RENDIMENTOS</vt:lpstr>
      <vt:lpstr>AcompanharOrçamento!RENDIMENTOS</vt:lpstr>
      <vt:lpstr>AcompanharSubgrupo!RENDIMENTOS</vt:lpstr>
      <vt:lpstr>Ajustes!RENDIMENTOS</vt:lpstr>
      <vt:lpstr>'Ajustes Diversos'!RENDIMENTOS</vt:lpstr>
      <vt:lpstr>'Analise de Cartão'!RENDIMENTOS</vt:lpstr>
      <vt:lpstr>Anotações!RENDIMENTOS</vt:lpstr>
      <vt:lpstr>Anual!RENDIMENTOS</vt:lpstr>
      <vt:lpstr>Avisos!RENDIMENTOS</vt:lpstr>
      <vt:lpstr>BensDiagnostico!RENDIMENTOS</vt:lpstr>
      <vt:lpstr>Começo!RENDIMENTOS</vt:lpstr>
      <vt:lpstr>'Conta do Cartão'!RENDIMENTOS</vt:lpstr>
      <vt:lpstr>DAR!RENDIMENTOS</vt:lpstr>
      <vt:lpstr>DefinirMetas!RENDIMENTOS</vt:lpstr>
      <vt:lpstr>Diagnostico!RENDIMENTOS</vt:lpstr>
      <vt:lpstr>Dividas!RENDIMENTOS</vt:lpstr>
      <vt:lpstr>Fornecedores!RENDIMENTOS</vt:lpstr>
      <vt:lpstr>GUT!RENDIMENTOS</vt:lpstr>
      <vt:lpstr>'Juros e Descontos'!RENDIMENTOS</vt:lpstr>
      <vt:lpstr>'Matriz GUT'!RENDIMENTOS</vt:lpstr>
      <vt:lpstr>Metas!RENDIMENTOS</vt:lpstr>
      <vt:lpstr>PequenosProjetos!RENDIMENTOS</vt:lpstr>
      <vt:lpstr>'Projeto-Sonho'!RENDIMENTOS</vt:lpstr>
      <vt:lpstr>RaioX!RENDIMENTOS</vt:lpstr>
      <vt:lpstr>Registrar!RENDIMENTOS</vt:lpstr>
      <vt:lpstr>'Relatório entre datas'!RENDIMENTOS</vt:lpstr>
      <vt:lpstr>RelatorioDiario!RENDIMENTOS</vt:lpstr>
      <vt:lpstr>'Rel-de-Contas'!RENDIMENTOS</vt:lpstr>
      <vt:lpstr>Rendimentos!RENDIMENTOS</vt:lpstr>
      <vt:lpstr>Resultado!RENDIMENTOS</vt:lpstr>
      <vt:lpstr>Sonhos!RENDIMENTOS</vt:lpstr>
      <vt:lpstr>'Transferência Entre Contas'!RENDIMENTOS</vt:lpstr>
      <vt:lpstr>RENDIMENTOS</vt:lpstr>
      <vt:lpstr>Ação!RetornoInvestimentos</vt:lpstr>
      <vt:lpstr>AcompanharOrçamento!RetornoInvestimentos</vt:lpstr>
      <vt:lpstr>AcompanharSubgrupo!RetornoInvestimentos</vt:lpstr>
      <vt:lpstr>Ajustes!RetornoInvestimentos</vt:lpstr>
      <vt:lpstr>'Ajustes Diversos'!RetornoInvestimentos</vt:lpstr>
      <vt:lpstr>'Analise de Cartão'!RetornoInvestimentos</vt:lpstr>
      <vt:lpstr>Anotações!RetornoInvestimentos</vt:lpstr>
      <vt:lpstr>Anual!RetornoInvestimentos</vt:lpstr>
      <vt:lpstr>Avisos!RetornoInvestimentos</vt:lpstr>
      <vt:lpstr>BensDiagnostico!RetornoInvestimentos</vt:lpstr>
      <vt:lpstr>Começo!RetornoInvestimentos</vt:lpstr>
      <vt:lpstr>'Conta do Cartão'!RetornoInvestimentos</vt:lpstr>
      <vt:lpstr>DAR!RetornoInvestimentos</vt:lpstr>
      <vt:lpstr>DefinirMetas!RetornoInvestimentos</vt:lpstr>
      <vt:lpstr>Diagnostico!RetornoInvestimentos</vt:lpstr>
      <vt:lpstr>Dividas!RetornoInvestimentos</vt:lpstr>
      <vt:lpstr>Fornecedores!RetornoInvestimentos</vt:lpstr>
      <vt:lpstr>GUT!RetornoInvestimentos</vt:lpstr>
      <vt:lpstr>'Juros e Descontos'!RetornoInvestimentos</vt:lpstr>
      <vt:lpstr>'Matriz GUT'!RetornoInvestimentos</vt:lpstr>
      <vt:lpstr>Metas!RetornoInvestimentos</vt:lpstr>
      <vt:lpstr>PequenosProjetos!RetornoInvestimentos</vt:lpstr>
      <vt:lpstr>'Projeto-Sonho'!RetornoInvestimentos</vt:lpstr>
      <vt:lpstr>RaioX!RetornoInvestimentos</vt:lpstr>
      <vt:lpstr>Registrar!RetornoInvestimentos</vt:lpstr>
      <vt:lpstr>'Relatório entre datas'!RetornoInvestimentos</vt:lpstr>
      <vt:lpstr>RelatorioDiario!RetornoInvestimentos</vt:lpstr>
      <vt:lpstr>'Rel-de-Contas'!RetornoInvestimentos</vt:lpstr>
      <vt:lpstr>Rendimentos!RetornoInvestimentos</vt:lpstr>
      <vt:lpstr>Resultado!RetornoInvestimentos</vt:lpstr>
      <vt:lpstr>Sonhos!RetornoInvestimentos</vt:lpstr>
      <vt:lpstr>'Transferência Entre Contas'!RetornoInvestimentos</vt:lpstr>
      <vt:lpstr>RetornoInvestimentos</vt:lpstr>
      <vt:lpstr>Ação!SituacaoBens</vt:lpstr>
      <vt:lpstr>AcompanharOrçamento!SituacaoBens</vt:lpstr>
      <vt:lpstr>AcompanharSubgrupo!SituacaoBens</vt:lpstr>
      <vt:lpstr>Ajustes!SituacaoBens</vt:lpstr>
      <vt:lpstr>'Ajustes Diversos'!SituacaoBens</vt:lpstr>
      <vt:lpstr>'Analise de Cartão'!SituacaoBens</vt:lpstr>
      <vt:lpstr>Anotações!SituacaoBens</vt:lpstr>
      <vt:lpstr>Anual!SituacaoBens</vt:lpstr>
      <vt:lpstr>Avisos!SituacaoBens</vt:lpstr>
      <vt:lpstr>BensDiagnostico!SituacaoBens</vt:lpstr>
      <vt:lpstr>Começo!SituacaoBens</vt:lpstr>
      <vt:lpstr>'Conta do Cartão'!SituacaoBens</vt:lpstr>
      <vt:lpstr>DAR!SituacaoBens</vt:lpstr>
      <vt:lpstr>DefinirMetas!SituacaoBens</vt:lpstr>
      <vt:lpstr>Diagnostico!SituacaoBens</vt:lpstr>
      <vt:lpstr>Dividas!SituacaoBens</vt:lpstr>
      <vt:lpstr>Fornecedores!SituacaoBens</vt:lpstr>
      <vt:lpstr>GUT!SituacaoBens</vt:lpstr>
      <vt:lpstr>'Juros e Descontos'!SituacaoBens</vt:lpstr>
      <vt:lpstr>'Matriz GUT'!SituacaoBens</vt:lpstr>
      <vt:lpstr>Metas!SituacaoBens</vt:lpstr>
      <vt:lpstr>PequenosProjetos!SituacaoBens</vt:lpstr>
      <vt:lpstr>'Projeto-Sonho'!SituacaoBens</vt:lpstr>
      <vt:lpstr>RaioX!SituacaoBens</vt:lpstr>
      <vt:lpstr>Registrar!SituacaoBens</vt:lpstr>
      <vt:lpstr>'Relatório entre datas'!SituacaoBens</vt:lpstr>
      <vt:lpstr>RelatorioDiario!SituacaoBens</vt:lpstr>
      <vt:lpstr>'Rel-de-Contas'!SituacaoBens</vt:lpstr>
      <vt:lpstr>Rendimentos!SituacaoBens</vt:lpstr>
      <vt:lpstr>Resultado!SituacaoBens</vt:lpstr>
      <vt:lpstr>Sonhos!SituacaoBens</vt:lpstr>
      <vt:lpstr>'Transferência Entre Contas'!SituacaoBens</vt:lpstr>
      <vt:lpstr>SituacaoBens</vt:lpstr>
      <vt:lpstr>'Banco de Dados'!Titulos_de_impressao</vt:lpstr>
      <vt:lpstr>'Rel-de-Contas'!Titulos_de_impressao</vt:lpstr>
      <vt:lpstr>Ação!Trabalho</vt:lpstr>
      <vt:lpstr>AcompanharOrçamento!Trabalho</vt:lpstr>
      <vt:lpstr>AcompanharSubgrupo!Trabalho</vt:lpstr>
      <vt:lpstr>Ajustes!Trabalho</vt:lpstr>
      <vt:lpstr>'Ajustes Diversos'!Trabalho</vt:lpstr>
      <vt:lpstr>'Analise de Cartão'!Trabalho</vt:lpstr>
      <vt:lpstr>Anotações!Trabalho</vt:lpstr>
      <vt:lpstr>Anual!Trabalho</vt:lpstr>
      <vt:lpstr>Avisos!Trabalho</vt:lpstr>
      <vt:lpstr>BensDiagnostico!Trabalho</vt:lpstr>
      <vt:lpstr>Começo!Trabalho</vt:lpstr>
      <vt:lpstr>'Conta do Cartão'!Trabalho</vt:lpstr>
      <vt:lpstr>DAR!Trabalho</vt:lpstr>
      <vt:lpstr>DefinirMetas!Trabalho</vt:lpstr>
      <vt:lpstr>Diagnostico!Trabalho</vt:lpstr>
      <vt:lpstr>Dividas!Trabalho</vt:lpstr>
      <vt:lpstr>Fornecedores!Trabalho</vt:lpstr>
      <vt:lpstr>GUT!Trabalho</vt:lpstr>
      <vt:lpstr>'Juros e Descontos'!Trabalho</vt:lpstr>
      <vt:lpstr>'Matriz GUT'!Trabalho</vt:lpstr>
      <vt:lpstr>Metas!Trabalho</vt:lpstr>
      <vt:lpstr>PequenosProjetos!Trabalho</vt:lpstr>
      <vt:lpstr>'Projeto-Sonho'!Trabalho</vt:lpstr>
      <vt:lpstr>RaioX!Trabalho</vt:lpstr>
      <vt:lpstr>Registrar!Trabalho</vt:lpstr>
      <vt:lpstr>'Relatório entre datas'!Trabalho</vt:lpstr>
      <vt:lpstr>RelatorioDiario!Trabalho</vt:lpstr>
      <vt:lpstr>'Rel-de-Contas'!Trabalho</vt:lpstr>
      <vt:lpstr>Rendimentos!Trabalho</vt:lpstr>
      <vt:lpstr>Resultado!Trabalho</vt:lpstr>
      <vt:lpstr>Sonhos!Trabalho</vt:lpstr>
      <vt:lpstr>'Transferência Entre Contas'!Trabalho</vt:lpstr>
      <vt:lpstr>Trabalho</vt:lpstr>
      <vt:lpstr>Ação!Transportes</vt:lpstr>
      <vt:lpstr>AcompanharOrçamento!Transportes</vt:lpstr>
      <vt:lpstr>AcompanharSubgrupo!Transportes</vt:lpstr>
      <vt:lpstr>Ajustes!Transportes</vt:lpstr>
      <vt:lpstr>'Ajustes Diversos'!Transportes</vt:lpstr>
      <vt:lpstr>'Analise de Cartão'!Transportes</vt:lpstr>
      <vt:lpstr>Anotações!Transportes</vt:lpstr>
      <vt:lpstr>Anual!Transportes</vt:lpstr>
      <vt:lpstr>Avisos!Transportes</vt:lpstr>
      <vt:lpstr>BensDiagnostico!Transportes</vt:lpstr>
      <vt:lpstr>Começo!Transportes</vt:lpstr>
      <vt:lpstr>'Conta do Cartão'!Transportes</vt:lpstr>
      <vt:lpstr>DAR!Transportes</vt:lpstr>
      <vt:lpstr>DefinirMetas!Transportes</vt:lpstr>
      <vt:lpstr>Diagnostico!Transportes</vt:lpstr>
      <vt:lpstr>Dividas!Transportes</vt:lpstr>
      <vt:lpstr>Fornecedores!Transportes</vt:lpstr>
      <vt:lpstr>GUT!Transportes</vt:lpstr>
      <vt:lpstr>'Juros e Descontos'!Transportes</vt:lpstr>
      <vt:lpstr>'Matriz GUT'!Transportes</vt:lpstr>
      <vt:lpstr>Metas!Transportes</vt:lpstr>
      <vt:lpstr>PequenosProjetos!Transportes</vt:lpstr>
      <vt:lpstr>'Projeto-Sonho'!Transportes</vt:lpstr>
      <vt:lpstr>RaioX!Transportes</vt:lpstr>
      <vt:lpstr>Registrar!Transportes</vt:lpstr>
      <vt:lpstr>'Relatório entre datas'!Transportes</vt:lpstr>
      <vt:lpstr>RelatorioDiario!Transportes</vt:lpstr>
      <vt:lpstr>'Rel-de-Contas'!Transportes</vt:lpstr>
      <vt:lpstr>Rendimentos!Transportes</vt:lpstr>
      <vt:lpstr>Resultado!Transportes</vt:lpstr>
      <vt:lpstr>Sonhos!Transportes</vt:lpstr>
      <vt:lpstr>'Transferência Entre Contas'!Transportes</vt:lpstr>
      <vt:lpstr>Transportes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Gledson Leitao</dc:creator>
  <cp:lastModifiedBy>Gledson Leitao</cp:lastModifiedBy>
  <cp:lastPrinted>2018-09-05T11:16:19Z</cp:lastPrinted>
  <dcterms:created xsi:type="dcterms:W3CDTF">2006-09-25T12:47:36Z</dcterms:created>
  <dcterms:modified xsi:type="dcterms:W3CDTF">2019-05-03T19:01:25Z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0b380bbf-fc4d-480a-8651-f2a396729b67</vt:lpwstr>
  </property>
</Properties>
</file>