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CapSilver\Desktop\Smart Planilhas\Planilhas Grátis Gui\Planilhas Diversas\"/>
    </mc:Choice>
  </mc:AlternateContent>
  <xr:revisionPtr revIDLastSave="0" documentId="13_ncr:1_{21EAC33C-0C22-423F-93D6-8FB9267FCE84}" xr6:coauthVersionLast="47" xr6:coauthVersionMax="47" xr10:uidLastSave="{00000000-0000-0000-0000-000000000000}"/>
  <bookViews>
    <workbookView xWindow="-108" yWindow="-108" windowWidth="23256" windowHeight="12576" xr2:uid="{7F938541-07E0-4EE4-8E83-F8DB539B22BB}"/>
  </bookViews>
  <sheets>
    <sheet name="MENU" sheetId="2" r:id="rId1"/>
    <sheet name="INSTRUÇÕES" sheetId="3" r:id="rId2"/>
    <sheet name="CÁLCULO_RESCISÃO" sheetId="4" r:id="rId3"/>
    <sheet name="MODALIDADES_RESCISÕES" sheetId="5" r:id="rId4"/>
    <sheet name="B_DADOS" sheetId="1" r:id="rId5"/>
    <sheet name="Sobre" sheetId="6" r:id="rId6"/>
  </sheets>
  <externalReferences>
    <externalReference r:id="rId7"/>
    <externalReference r:id="rId8"/>
    <externalReference r:id="rId9"/>
  </externalReferences>
  <definedNames>
    <definedName name="AVISO">B_DADOS!$N$5:$N$7</definedName>
    <definedName name="B_DADOS">B_DADOS!#REF!</definedName>
    <definedName name="CÁLCULO_RESCISÃO">CÁLCULO_RESCISÃO!$A$1</definedName>
    <definedName name="Data">OFFSET(#REF!,0,0,COUNT(#REF!),1)</definedName>
    <definedName name="DESLIGAMENTO">B_DADOS!$L$5:$L$11</definedName>
    <definedName name="Empresa">OFFSET('[2]Base de dados'!$I$2,0,0,COUNTA('[2]Base de dados'!$I:$I)-1,1)</definedName>
    <definedName name="Empresas">OFFSET('[3]Cadastro de empresas'!$A$2,0,0,COUNTA('[3]Cadastro de empresas'!$A:$A)-1,1)</definedName>
    <definedName name="FrasesComplementares">OFFSET('[3]Frases complementares'!$A$2,0,0,COUNTA('[3]Frases complementares'!$A:$A)-1,1)</definedName>
    <definedName name="FrasesPerigo">OFFSET('[3]Frases de perigo'!$A$2,0,0,COUNTA('[3]Frases de perigo'!$A:$A)-1,1)</definedName>
    <definedName name="FrasesPrecaucao">OFFSET('[3]Frases de precaução'!$A$2,0,0,COUNTA('[3]Frases de precaução'!$A:$A)-1,1)</definedName>
    <definedName name="INSS">B_DADOS!$G$7:$J$11</definedName>
    <definedName name="INSTRUÇÕES">INSTRUÇÕES!#REF!</definedName>
    <definedName name="IRRF">B_DADOS!$C$7:$E$12</definedName>
    <definedName name="Matricula">OFFSET(#REF!,0,0,COUNTA(#REF!)-2,1)</definedName>
    <definedName name="Matriculas">#REF!</definedName>
    <definedName name="MENU">MENU!$A$1</definedName>
    <definedName name="MODALIDADES_RESCISÕES">MODALIDADES_RESCISÕES!$A$1</definedName>
    <definedName name="MULTA">B_DADOS!$P$5:$P$6</definedName>
    <definedName name="Pictograma1">INDEX([3]Pictogramas!$B:$B,MATCH([3]Cálculos!$B$1,[3]Pictogramas!$A:$A,0))</definedName>
    <definedName name="Pictograma2">INDEX([3]Pictogramas!$B:$B,MATCH([3]Cálculos!$B$2,[3]Pictogramas!$A:$A,0))</definedName>
    <definedName name="Pictograma3">INDEX([3]Pictogramas!$B:$B,MATCH([3]Cálculos!$B$3,[3]Pictogramas!$A:$A,0))</definedName>
    <definedName name="Pictograma4">INDEX([3]Pictogramas!$B:$B,MATCH([3]Cálculos!$B$4,[3]Pictogramas!$A:$A,0))</definedName>
    <definedName name="Pictogramas">OFFSET([3]Pictogramas!$A$2,0,0,COUNTA([3]Pictogramas!$A:$A)-1,1)</definedName>
    <definedName name="Referencia">OFFSET(#REF!,0,0,COUNTA(#REF!)-2,1)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0" i="4" l="1"/>
  <c r="H37" i="4" l="1"/>
  <c r="G36" i="4"/>
  <c r="E30" i="4"/>
  <c r="F30" i="4" s="1"/>
  <c r="D26" i="4"/>
  <c r="G26" i="4" s="1"/>
  <c r="D27" i="4" s="1"/>
  <c r="E35" i="4"/>
  <c r="E37" i="4" s="1"/>
  <c r="E33" i="4"/>
  <c r="E31" i="4"/>
  <c r="E29" i="4"/>
  <c r="F31" i="4" l="1"/>
  <c r="E32" i="4"/>
  <c r="F35" i="4"/>
  <c r="F33" i="4"/>
  <c r="E36" i="4"/>
  <c r="G30" i="4"/>
  <c r="F29" i="4"/>
  <c r="D30" i="4"/>
  <c r="G27" i="4"/>
  <c r="F32" i="4" l="1"/>
  <c r="E28" i="4"/>
  <c r="F28" i="4" l="1"/>
  <c r="E24" i="4"/>
  <c r="F24" i="4" s="1"/>
  <c r="E23" i="4" l="1"/>
  <c r="F23" i="4" s="1"/>
  <c r="D23" i="4"/>
  <c r="I11" i="4"/>
  <c r="I13" i="4"/>
  <c r="D31" i="4" l="1"/>
  <c r="H31" i="4" s="1"/>
  <c r="D33" i="4"/>
  <c r="G33" i="4" s="1"/>
  <c r="D34" i="4" s="1"/>
  <c r="G34" i="4" s="1"/>
  <c r="D35" i="4"/>
  <c r="G35" i="4" s="1"/>
  <c r="D36" i="4" s="1"/>
  <c r="D37" i="4" s="1"/>
  <c r="G37" i="4" s="1"/>
  <c r="D29" i="4"/>
  <c r="G29" i="4" s="1"/>
  <c r="D32" i="4"/>
  <c r="G32" i="4" s="1"/>
  <c r="D28" i="4"/>
  <c r="G28" i="4" s="1"/>
  <c r="D40" i="4" s="1"/>
  <c r="D24" i="4"/>
  <c r="G23" i="4"/>
  <c r="F40" i="4" l="1"/>
  <c r="E40" i="4"/>
  <c r="H40" i="4"/>
  <c r="D44" i="4" s="1"/>
  <c r="G49" i="4"/>
  <c r="G50" i="4" s="1"/>
  <c r="D39" i="4"/>
  <c r="G24" i="4"/>
  <c r="E44" i="4" l="1"/>
  <c r="F44" i="4"/>
  <c r="G25" i="4"/>
  <c r="G47" i="4" s="1"/>
  <c r="D25" i="4"/>
  <c r="E39" i="4"/>
  <c r="F39" i="4"/>
  <c r="H44" i="4" l="1"/>
  <c r="H39" i="4"/>
  <c r="D43" i="4" s="1"/>
  <c r="H41" i="4" l="1"/>
  <c r="E43" i="4"/>
  <c r="F43" i="4"/>
  <c r="H43" i="4" l="1"/>
  <c r="H45" i="4" s="1"/>
  <c r="H47" i="4" s="1"/>
  <c r="G4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de Fátima Oliveira</author>
  </authors>
  <commentList>
    <comment ref="H9" authorId="0" shapeId="0" xr:uid="{0DAE88EF-0DCD-41B6-8186-6B933AF5C7FF}">
      <text>
        <r>
          <rPr>
            <b/>
            <sz val="9"/>
            <color indexed="81"/>
            <rFont val="Segoe UI"/>
            <family val="2"/>
          </rPr>
          <t xml:space="preserve">Preencher somente se for contrato de experiencia.  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Última dia do trabalho</t>
        </r>
      </text>
    </comment>
    <comment ref="H11" authorId="0" shapeId="0" xr:uid="{53E0956D-9BBF-4016-A593-79E9504C0692}">
      <text>
        <r>
          <rPr>
            <b/>
            <sz val="9"/>
            <color indexed="81"/>
            <rFont val="Segoe UI"/>
            <family val="2"/>
          </rPr>
          <t>último dia em que o colaborador, efetivamente, trabalhou.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H13" authorId="0" shapeId="0" xr:uid="{3A106EB0-778B-4BA8-A4A5-8502F9F1BABF}">
      <text>
        <r>
          <rPr>
            <b/>
            <sz val="9"/>
            <color indexed="81"/>
            <rFont val="Segoe UI"/>
            <family val="2"/>
          </rPr>
          <t xml:space="preserve">Data em que o colaborador  foi comunicado da sua dispensa.
Se for aviso prévio indenizado ou dispensado, preencher com a mesma data da demissão.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15" authorId="0" shapeId="0" xr:uid="{EA41094A-5D78-4590-B6B2-BAC8F6A155DF}">
      <text>
        <r>
          <rPr>
            <b/>
            <sz val="9"/>
            <color indexed="81"/>
            <rFont val="Segoe UI"/>
            <family val="2"/>
          </rPr>
          <t>Preencher de acrodo com o saldo constante na conta do FGTS do colaborador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<sst xmlns="http://schemas.openxmlformats.org/spreadsheetml/2006/main" count="214" uniqueCount="98">
  <si>
    <t>Tabela do INSS</t>
  </si>
  <si>
    <t>Tabela do IRRF</t>
  </si>
  <si>
    <t>Base de Cálculo</t>
  </si>
  <si>
    <t>Alíquota (%)</t>
  </si>
  <si>
    <t>Parcela a  Deduzir</t>
  </si>
  <si>
    <t>De</t>
  </si>
  <si>
    <t>Até</t>
  </si>
  <si>
    <t>Valor do Teto</t>
  </si>
  <si>
    <t>Dedução por Dependente</t>
  </si>
  <si>
    <t>Tipo de Desligamento</t>
  </si>
  <si>
    <t>Tipo de Aviso</t>
  </si>
  <si>
    <t>Acordo entre as partes</t>
  </si>
  <si>
    <t>Indenizado</t>
  </si>
  <si>
    <t>Ant. Térm. Contr. Exp. Pela Empresa</t>
  </si>
  <si>
    <t>Trabalhado</t>
  </si>
  <si>
    <t>Ant. Térm. Contr. Exp. Pelo Empregado</t>
  </si>
  <si>
    <t>Dispensado</t>
  </si>
  <si>
    <t>Demissão COM Justa Causa</t>
  </si>
  <si>
    <t>Demissão SEM Justa Causa</t>
  </si>
  <si>
    <t>Pedido de Demissão</t>
  </si>
  <si>
    <t>Sim</t>
  </si>
  <si>
    <t>Término Contrato Experiência</t>
  </si>
  <si>
    <t>Não</t>
  </si>
  <si>
    <t>BASE DE DADOS</t>
  </si>
  <si>
    <t>Parcela a  
Deduzir</t>
  </si>
  <si>
    <t>Descontar Multa 
do Art. 480 da CLT</t>
  </si>
  <si>
    <t>Tipo do Desligamento</t>
  </si>
  <si>
    <t>Dias do Aviso Prévio</t>
  </si>
  <si>
    <t>Descontar Multa do Artº 480 da CLT</t>
  </si>
  <si>
    <t>Saldo de FGTS</t>
  </si>
  <si>
    <t>Tipo de Prévio</t>
  </si>
  <si>
    <t>Salário Bruto</t>
  </si>
  <si>
    <t>Colaborador</t>
  </si>
  <si>
    <t>Número de Dependentes</t>
  </si>
  <si>
    <t>Qtde  Férias vencidas</t>
  </si>
  <si>
    <t>PARÂMETROS</t>
  </si>
  <si>
    <t>Saldo de Salário</t>
  </si>
  <si>
    <t>Férias Proporcionais</t>
  </si>
  <si>
    <t>1/3 Férias Proporcionais</t>
  </si>
  <si>
    <t>Férias Integral (vencida)</t>
  </si>
  <si>
    <t>1/3 Férias Integral (vencida)</t>
  </si>
  <si>
    <t xml:space="preserve">Décimo Terceiro Salário </t>
  </si>
  <si>
    <t>Aviso Prévio Lei nº 12.506</t>
  </si>
  <si>
    <t>Aviso Prévio Indenizado</t>
  </si>
  <si>
    <t>Aviso Prévio Reavido</t>
  </si>
  <si>
    <t>13º Salário Indenizado</t>
  </si>
  <si>
    <t>Férias Indenizadas</t>
  </si>
  <si>
    <t>1/3 Férias Indenizadas</t>
  </si>
  <si>
    <t>Indenização Artº 479 - 50%</t>
  </si>
  <si>
    <t>Multa Artº 480 - 50%</t>
  </si>
  <si>
    <t>INSS</t>
  </si>
  <si>
    <t>INSS 13º</t>
  </si>
  <si>
    <t>Total INSS</t>
  </si>
  <si>
    <t>IRRF</t>
  </si>
  <si>
    <t xml:space="preserve">IRRF 13º </t>
  </si>
  <si>
    <t>Total IRRF</t>
  </si>
  <si>
    <t>RUBRICAS</t>
  </si>
  <si>
    <t>BASE DE CÁLCULO</t>
  </si>
  <si>
    <t>DESCONTOS</t>
  </si>
  <si>
    <t>CÁLCULO   DA   RESCISÃO</t>
  </si>
  <si>
    <t>Valor Líquido de Rescisão</t>
  </si>
  <si>
    <t>FGTS</t>
  </si>
  <si>
    <t>Multa Rescisória</t>
  </si>
  <si>
    <t>TOTAL  GERAL</t>
  </si>
  <si>
    <t>Maria de Fátima Agassi de Oliveira</t>
  </si>
  <si>
    <t>Data Contratação</t>
  </si>
  <si>
    <t>Data  final Contrato  Experiência</t>
  </si>
  <si>
    <t>Data  Demissão ou Fim  Aviso Prévio</t>
  </si>
  <si>
    <t>Data  Início Aviso Prévio Trabalhado</t>
  </si>
  <si>
    <t>PARÂMETRO</t>
  </si>
  <si>
    <t>VALOR -  SALÁRIO</t>
  </si>
  <si>
    <t>CÁLCULO DE RESCISÃO</t>
  </si>
  <si>
    <t>CAUSA DO AFASTAMENTO</t>
  </si>
  <si>
    <t>Rescisão Por Pedido de Demissão (Menos de 1 Ano)</t>
  </si>
  <si>
    <t>SIM</t>
  </si>
  <si>
    <t>NÃO</t>
  </si>
  <si>
    <t>Rescisão Por Pedido de Demissão (Mais de 1 Ano)</t>
  </si>
  <si>
    <t>Rescisão Por Dispensa Sem Justa Causa (Menos de 1 Ano)</t>
  </si>
  <si>
    <t>Rescisão Por Dispensa Sem Justa Causa (Mais de 1 Ano)</t>
  </si>
  <si>
    <t>Rescisão Por Dispensa Com Justa Causa (Menos de 1 Ano)</t>
  </si>
  <si>
    <t>Rescisão Por Dispensa Com Justa Causa (Mais de 1 Ano)</t>
  </si>
  <si>
    <t>Rescisão de Contrato de Experiência (Extinção Automática)</t>
  </si>
  <si>
    <t>Rescisão Antecipada do Contrato de Experiência Por Iniciativa do Empregador</t>
  </si>
  <si>
    <t>Rescisão Antecipada do Contrato de Experiência Por Iniciativa do Empregado</t>
  </si>
  <si>
    <t>Rescisão Por Acordo entre Empregado e Empregador (Menos de 1 Ano)</t>
  </si>
  <si>
    <t>Rescisão Por Acordo entre Empregado e Empregador Mais de 1 Ano)</t>
  </si>
  <si>
    <t>SALDO DE 
SALÁRIO</t>
  </si>
  <si>
    <t>AVISO
PRÉVIO</t>
  </si>
  <si>
    <t>13°
SALÁRIO</t>
  </si>
  <si>
    <t>FÉRIAS
VENCIDAS</t>
  </si>
  <si>
    <t>FÉRIAS
PROPORCIONAIS</t>
  </si>
  <si>
    <t>ADICIONAL
FÉRIAS 1/3</t>
  </si>
  <si>
    <t>FGTS MÊS
ANTERIOR</t>
  </si>
  <si>
    <t>FGTS
RESCISÃO</t>
  </si>
  <si>
    <t>INDENIZAÇÃO
ART.479  -  CLT</t>
  </si>
  <si>
    <t>MODALIDADES DE RESCISÕES</t>
  </si>
  <si>
    <t>Saldo de Salário (Resto da Experiência)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</si>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</sst>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8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2" tint="-0.89999084444715716"/>
        <bgColor theme="0"/>
      </patternFill>
    </fill>
    <fill>
      <patternFill patternType="solid">
        <fgColor theme="1" tint="0.499984740745262"/>
        <bgColor theme="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6" tint="0.59999389629810485"/>
        <bgColor theme="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7" tint="0.59999389629810485"/>
        <bgColor theme="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4.9989318521683403E-2"/>
        <bgColor indexed="64"/>
      </patternFill>
    </fill>
  </fills>
  <borders count="1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 tint="-0.499984740745262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74">
    <xf numFmtId="0" fontId="0" fillId="0" borderId="0" xfId="0"/>
    <xf numFmtId="0" fontId="4" fillId="0" borderId="0" xfId="0" applyFont="1"/>
    <xf numFmtId="10" fontId="4" fillId="2" borderId="0" xfId="2" applyNumberFormat="1" applyFont="1" applyFill="1" applyProtection="1"/>
    <xf numFmtId="10" fontId="2" fillId="2" borderId="0" xfId="2" applyNumberFormat="1" applyFont="1" applyFill="1" applyAlignment="1" applyProtection="1">
      <alignment horizontal="left" vertical="center"/>
    </xf>
    <xf numFmtId="10" fontId="2" fillId="2" borderId="0" xfId="2" applyNumberFormat="1" applyFont="1" applyFill="1" applyAlignment="1" applyProtection="1">
      <alignment horizontal="centerContinuous"/>
    </xf>
    <xf numFmtId="10" fontId="4" fillId="2" borderId="0" xfId="2" applyNumberFormat="1" applyFont="1" applyFill="1" applyAlignment="1" applyProtection="1">
      <alignment horizontal="centerContinuous"/>
    </xf>
    <xf numFmtId="10" fontId="3" fillId="2" borderId="0" xfId="2" applyNumberFormat="1" applyFont="1" applyFill="1" applyProtection="1"/>
    <xf numFmtId="0" fontId="4" fillId="0" borderId="0" xfId="0" applyNumberFormat="1" applyFont="1"/>
    <xf numFmtId="14" fontId="4" fillId="2" borderId="0" xfId="2" applyNumberFormat="1" applyFont="1" applyFill="1" applyProtection="1"/>
    <xf numFmtId="14" fontId="4" fillId="0" borderId="0" xfId="0" applyNumberFormat="1" applyFont="1"/>
    <xf numFmtId="0" fontId="5" fillId="2" borderId="0" xfId="0" applyFont="1" applyFill="1" applyAlignment="1" applyProtection="1">
      <alignment vertical="center"/>
    </xf>
    <xf numFmtId="0" fontId="0" fillId="0" borderId="0" xfId="0" applyProtection="1"/>
    <xf numFmtId="14" fontId="5" fillId="2" borderId="0" xfId="0" applyNumberFormat="1" applyFont="1" applyFill="1" applyAlignment="1" applyProtection="1">
      <alignment vertical="center"/>
    </xf>
    <xf numFmtId="0" fontId="5" fillId="2" borderId="0" xfId="0" applyNumberFormat="1" applyFont="1" applyFill="1" applyAlignment="1" applyProtection="1">
      <alignment vertical="center"/>
    </xf>
    <xf numFmtId="0" fontId="5" fillId="2" borderId="0" xfId="0" applyFont="1" applyFill="1" applyAlignment="1" applyProtection="1">
      <alignment horizontal="center" vertical="center"/>
    </xf>
    <xf numFmtId="0" fontId="0" fillId="0" borderId="0" xfId="0" applyProtection="1">
      <protection locked="0"/>
    </xf>
    <xf numFmtId="0" fontId="2" fillId="2" borderId="1" xfId="0" applyFont="1" applyFill="1" applyBorder="1" applyAlignment="1" applyProtection="1">
      <alignment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</xf>
    <xf numFmtId="0" fontId="0" fillId="6" borderId="1" xfId="0" applyFill="1" applyBorder="1" applyAlignment="1" applyProtection="1">
      <alignment horizontal="left" vertical="center" wrapText="1"/>
    </xf>
    <xf numFmtId="0" fontId="0" fillId="6" borderId="1" xfId="0" applyFill="1" applyBorder="1" applyAlignment="1" applyProtection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</xf>
    <xf numFmtId="0" fontId="0" fillId="17" borderId="1" xfId="0" applyFill="1" applyBorder="1" applyAlignment="1" applyProtection="1">
      <alignment horizontal="left" vertical="center" wrapText="1"/>
    </xf>
    <xf numFmtId="0" fontId="0" fillId="17" borderId="1" xfId="0" applyFill="1" applyBorder="1" applyAlignment="1" applyProtection="1">
      <alignment horizontal="center" vertical="center" wrapText="1"/>
    </xf>
    <xf numFmtId="0" fontId="12" fillId="17" borderId="1" xfId="0" applyFont="1" applyFill="1" applyBorder="1" applyAlignment="1" applyProtection="1">
      <alignment horizontal="center" vertical="center" wrapText="1"/>
    </xf>
    <xf numFmtId="9" fontId="12" fillId="18" borderId="1" xfId="0" applyNumberFormat="1" applyFont="1" applyFill="1" applyBorder="1" applyAlignment="1" applyProtection="1">
      <alignment horizontal="center" vertical="center" wrapText="1"/>
    </xf>
    <xf numFmtId="44" fontId="4" fillId="0" borderId="0" xfId="0" applyNumberFormat="1" applyFont="1" applyProtection="1">
      <protection locked="0"/>
    </xf>
    <xf numFmtId="0" fontId="4" fillId="0" borderId="0" xfId="0" applyFont="1" applyProtection="1">
      <protection locked="0"/>
    </xf>
    <xf numFmtId="10" fontId="4" fillId="0" borderId="0" xfId="0" applyNumberFormat="1" applyFont="1" applyProtection="1">
      <protection locked="0"/>
    </xf>
    <xf numFmtId="44" fontId="0" fillId="0" borderId="0" xfId="0" applyNumberFormat="1" applyProtection="1">
      <protection locked="0"/>
    </xf>
    <xf numFmtId="10" fontId="0" fillId="0" borderId="0" xfId="0" applyNumberFormat="1" applyProtection="1">
      <protection locked="0"/>
    </xf>
    <xf numFmtId="0" fontId="7" fillId="0" borderId="0" xfId="0" applyFont="1" applyProtection="1"/>
    <xf numFmtId="0" fontId="5" fillId="2" borderId="1" xfId="0" applyFont="1" applyFill="1" applyBorder="1" applyAlignment="1" applyProtection="1">
      <alignment horizontal="center" vertical="center"/>
    </xf>
    <xf numFmtId="0" fontId="5" fillId="7" borderId="1" xfId="0" applyFont="1" applyFill="1" applyBorder="1" applyAlignment="1" applyProtection="1">
      <alignment horizontal="center" vertical="center"/>
    </xf>
    <xf numFmtId="0" fontId="5" fillId="9" borderId="1" xfId="0" applyFont="1" applyFill="1" applyBorder="1" applyAlignment="1" applyProtection="1">
      <alignment horizontal="center" vertical="center" wrapText="1"/>
    </xf>
    <xf numFmtId="44" fontId="2" fillId="5" borderId="1" xfId="0" applyNumberFormat="1" applyFont="1" applyFill="1" applyBorder="1" applyAlignment="1" applyProtection="1">
      <alignment vertical="center" wrapText="1"/>
    </xf>
    <xf numFmtId="0" fontId="2" fillId="5" borderId="1" xfId="0" applyFont="1" applyFill="1" applyBorder="1" applyAlignment="1" applyProtection="1">
      <alignment vertical="center" wrapText="1"/>
    </xf>
    <xf numFmtId="0" fontId="4" fillId="0" borderId="0" xfId="0" applyFont="1" applyProtection="1"/>
    <xf numFmtId="0" fontId="4" fillId="6" borderId="1" xfId="0" applyFont="1" applyFill="1" applyBorder="1" applyAlignment="1" applyProtection="1">
      <alignment horizontal="center" vertical="center"/>
    </xf>
    <xf numFmtId="0" fontId="4" fillId="8" borderId="1" xfId="0" applyFont="1" applyFill="1" applyBorder="1" applyAlignment="1" applyProtection="1">
      <alignment horizontal="center" vertical="center"/>
    </xf>
    <xf numFmtId="0" fontId="7" fillId="10" borderId="1" xfId="0" applyFont="1" applyFill="1" applyBorder="1" applyAlignment="1" applyProtection="1">
      <alignment horizontal="center" vertical="center"/>
    </xf>
    <xf numFmtId="44" fontId="2" fillId="5" borderId="1" xfId="0" applyNumberFormat="1" applyFont="1" applyFill="1" applyBorder="1" applyAlignment="1" applyProtection="1">
      <alignment horizontal="center" vertical="center" wrapText="1"/>
    </xf>
    <xf numFmtId="44" fontId="2" fillId="4" borderId="5" xfId="0" applyNumberFormat="1" applyFont="1" applyFill="1" applyBorder="1" applyAlignment="1" applyProtection="1">
      <alignment horizontal="center" vertical="center" wrapText="1"/>
    </xf>
    <xf numFmtId="44" fontId="4" fillId="11" borderId="1" xfId="1" applyNumberFormat="1" applyFont="1" applyFill="1" applyBorder="1" applyProtection="1"/>
    <xf numFmtId="10" fontId="4" fillId="11" borderId="1" xfId="2" applyNumberFormat="1" applyFont="1" applyFill="1" applyBorder="1" applyAlignment="1" applyProtection="1">
      <alignment horizontal="center" vertical="center"/>
    </xf>
    <xf numFmtId="44" fontId="4" fillId="3" borderId="1" xfId="1" applyNumberFormat="1" applyFont="1" applyFill="1" applyBorder="1" applyProtection="1"/>
    <xf numFmtId="10" fontId="4" fillId="3" borderId="1" xfId="2" applyNumberFormat="1" applyFont="1" applyFill="1" applyBorder="1" applyAlignment="1" applyProtection="1">
      <alignment horizontal="center" vertical="center"/>
    </xf>
    <xf numFmtId="44" fontId="0" fillId="0" borderId="0" xfId="0" applyNumberFormat="1" applyProtection="1"/>
    <xf numFmtId="44" fontId="6" fillId="3" borderId="6" xfId="1" applyNumberFormat="1" applyFont="1" applyFill="1" applyBorder="1" applyProtection="1"/>
    <xf numFmtId="44" fontId="6" fillId="11" borderId="1" xfId="1" applyNumberFormat="1" applyFont="1" applyFill="1" applyBorder="1" applyProtection="1"/>
    <xf numFmtId="10" fontId="0" fillId="0" borderId="0" xfId="0" applyNumberFormat="1" applyProtection="1"/>
    <xf numFmtId="0" fontId="9" fillId="13" borderId="0" xfId="0" applyFont="1" applyFill="1" applyBorder="1" applyAlignment="1" applyProtection="1">
      <alignment vertical="center"/>
      <protection locked="0"/>
    </xf>
    <xf numFmtId="0" fontId="0" fillId="2" borderId="0" xfId="0" applyFill="1" applyBorder="1" applyProtection="1">
      <protection locked="0"/>
    </xf>
    <xf numFmtId="44" fontId="0" fillId="2" borderId="0" xfId="0" applyNumberFormat="1" applyFill="1" applyBorder="1" applyProtection="1">
      <protection locked="0"/>
    </xf>
    <xf numFmtId="0" fontId="2" fillId="2" borderId="0" xfId="0" applyFont="1" applyFill="1" applyBorder="1" applyProtection="1">
      <protection locked="0"/>
    </xf>
    <xf numFmtId="0" fontId="0" fillId="2" borderId="0" xfId="0" applyFont="1" applyFill="1" applyBorder="1" applyProtection="1">
      <protection locked="0"/>
    </xf>
    <xf numFmtId="44" fontId="0" fillId="12" borderId="0" xfId="0" applyNumberFormat="1" applyFill="1" applyBorder="1" applyProtection="1">
      <protection locked="0"/>
    </xf>
    <xf numFmtId="0" fontId="2" fillId="2" borderId="0" xfId="0" applyFont="1" applyFill="1" applyBorder="1" applyAlignment="1" applyProtection="1">
      <alignment horizontal="left" indent="1"/>
      <protection locked="0"/>
    </xf>
    <xf numFmtId="14" fontId="0" fillId="12" borderId="0" xfId="0" applyNumberFormat="1" applyFill="1" applyBorder="1" applyProtection="1">
      <protection locked="0"/>
    </xf>
    <xf numFmtId="44" fontId="0" fillId="2" borderId="0" xfId="0" applyNumberFormat="1" applyFont="1" applyFill="1" applyBorder="1" applyAlignment="1" applyProtection="1">
      <alignment horizontal="left" indent="2"/>
      <protection locked="0"/>
    </xf>
    <xf numFmtId="44" fontId="8" fillId="2" borderId="0" xfId="0" applyNumberFormat="1" applyFont="1" applyFill="1" applyBorder="1" applyProtection="1">
      <protection locked="0"/>
    </xf>
    <xf numFmtId="0" fontId="8" fillId="2" borderId="0" xfId="0" applyFont="1" applyFill="1" applyBorder="1" applyProtection="1">
      <protection locked="0"/>
    </xf>
    <xf numFmtId="44" fontId="2" fillId="2" borderId="0" xfId="0" applyNumberFormat="1" applyFont="1" applyFill="1" applyBorder="1" applyAlignment="1" applyProtection="1">
      <alignment horizontal="left" indent="2"/>
      <protection locked="0"/>
    </xf>
    <xf numFmtId="0" fontId="0" fillId="2" borderId="0" xfId="0" applyFill="1" applyBorder="1" applyAlignment="1" applyProtection="1">
      <alignment horizontal="center" vertical="center"/>
      <protection locked="0"/>
    </xf>
    <xf numFmtId="0" fontId="0" fillId="12" borderId="0" xfId="0" applyNumberFormat="1" applyFill="1" applyBorder="1" applyAlignment="1" applyProtection="1">
      <alignment horizontal="center" vertical="center"/>
      <protection locked="0"/>
    </xf>
    <xf numFmtId="14" fontId="0" fillId="12" borderId="0" xfId="0" applyNumberFormat="1" applyFill="1" applyBorder="1" applyAlignment="1" applyProtection="1">
      <alignment vertical="center"/>
      <protection locked="0"/>
    </xf>
    <xf numFmtId="44" fontId="0" fillId="12" borderId="0" xfId="0" applyNumberFormat="1" applyFill="1" applyBorder="1" applyAlignment="1" applyProtection="1">
      <alignment horizontal="center" vertical="center"/>
      <protection locked="0"/>
    </xf>
    <xf numFmtId="0" fontId="0" fillId="0" borderId="0" xfId="0" applyBorder="1" applyProtection="1">
      <protection locked="0"/>
    </xf>
    <xf numFmtId="44" fontId="0" fillId="0" borderId="0" xfId="0" applyNumberFormat="1" applyBorder="1" applyProtection="1">
      <protection locked="0"/>
    </xf>
    <xf numFmtId="44" fontId="0" fillId="0" borderId="0" xfId="0" applyNumberFormat="1" applyFill="1" applyBorder="1" applyProtection="1">
      <protection locked="0"/>
    </xf>
    <xf numFmtId="0" fontId="0" fillId="0" borderId="0" xfId="0" applyAlignment="1" applyProtection="1">
      <alignment wrapText="1"/>
      <protection locked="0"/>
    </xf>
    <xf numFmtId="1" fontId="4" fillId="19" borderId="4" xfId="0" applyNumberFormat="1" applyFont="1" applyFill="1" applyBorder="1" applyAlignment="1" applyProtection="1">
      <alignment horizontal="center" vertical="center"/>
      <protection locked="0"/>
    </xf>
    <xf numFmtId="0" fontId="9" fillId="13" borderId="0" xfId="0" applyFont="1" applyFill="1" applyBorder="1" applyAlignment="1" applyProtection="1">
      <alignment vertical="center"/>
    </xf>
    <xf numFmtId="0" fontId="5" fillId="2" borderId="2" xfId="0" applyFont="1" applyFill="1" applyBorder="1" applyAlignment="1" applyProtection="1">
      <alignment vertical="center"/>
    </xf>
    <xf numFmtId="0" fontId="5" fillId="2" borderId="3" xfId="0" applyFont="1" applyFill="1" applyBorder="1" applyAlignment="1" applyProtection="1">
      <alignment vertical="center"/>
    </xf>
    <xf numFmtId="44" fontId="5" fillId="2" borderId="1" xfId="0" applyNumberFormat="1" applyFont="1" applyFill="1" applyBorder="1" applyAlignment="1" applyProtection="1">
      <alignment horizontal="center" vertical="center"/>
    </xf>
    <xf numFmtId="0" fontId="4" fillId="6" borderId="1" xfId="0" applyFont="1" applyFill="1" applyBorder="1" applyAlignment="1" applyProtection="1">
      <alignment horizontal="left"/>
    </xf>
    <xf numFmtId="44" fontId="4" fillId="6" borderId="1" xfId="0" applyNumberFormat="1" applyFont="1" applyFill="1" applyBorder="1" applyProtection="1"/>
    <xf numFmtId="1" fontId="4" fillId="6" borderId="2" xfId="0" applyNumberFormat="1" applyFont="1" applyFill="1" applyBorder="1" applyAlignment="1" applyProtection="1">
      <alignment horizontal="center" vertical="center"/>
    </xf>
    <xf numFmtId="1" fontId="4" fillId="6" borderId="3" xfId="0" applyNumberFormat="1" applyFont="1" applyFill="1" applyBorder="1" applyAlignment="1" applyProtection="1">
      <alignment horizontal="center" vertical="center"/>
    </xf>
    <xf numFmtId="44" fontId="0" fillId="6" borderId="1" xfId="0" applyNumberFormat="1" applyFill="1" applyBorder="1" applyProtection="1"/>
    <xf numFmtId="44" fontId="0" fillId="6" borderId="2" xfId="0" applyNumberFormat="1" applyFill="1" applyBorder="1" applyAlignment="1" applyProtection="1">
      <alignment horizontal="center"/>
    </xf>
    <xf numFmtId="2" fontId="4" fillId="6" borderId="3" xfId="0" applyNumberFormat="1" applyFont="1" applyFill="1" applyBorder="1" applyAlignment="1" applyProtection="1">
      <alignment horizontal="center" vertical="center"/>
    </xf>
    <xf numFmtId="44" fontId="4" fillId="6" borderId="2" xfId="0" applyNumberFormat="1" applyFont="1" applyFill="1" applyBorder="1" applyAlignment="1" applyProtection="1"/>
    <xf numFmtId="44" fontId="4" fillId="6" borderId="3" xfId="0" applyNumberFormat="1" applyFont="1" applyFill="1" applyBorder="1" applyAlignment="1" applyProtection="1"/>
    <xf numFmtId="1" fontId="4" fillId="6" borderId="2" xfId="0" applyNumberFormat="1" applyFont="1" applyFill="1" applyBorder="1" applyAlignment="1" applyProtection="1">
      <alignment horizontal="center"/>
    </xf>
    <xf numFmtId="44" fontId="4" fillId="6" borderId="3" xfId="0" applyNumberFormat="1" applyFont="1" applyFill="1" applyBorder="1" applyAlignment="1" applyProtection="1">
      <alignment horizontal="center"/>
    </xf>
    <xf numFmtId="0" fontId="4" fillId="6" borderId="2" xfId="0" applyNumberFormat="1" applyFont="1" applyFill="1" applyBorder="1" applyAlignment="1" applyProtection="1">
      <alignment horizontal="center"/>
    </xf>
    <xf numFmtId="0" fontId="4" fillId="14" borderId="1" xfId="0" applyFont="1" applyFill="1" applyBorder="1" applyAlignment="1" applyProtection="1">
      <alignment horizontal="left"/>
    </xf>
    <xf numFmtId="44" fontId="4" fillId="6" borderId="2" xfId="0" applyNumberFormat="1" applyFont="1" applyFill="1" applyBorder="1" applyProtection="1"/>
    <xf numFmtId="44" fontId="0" fillId="6" borderId="3" xfId="0" applyNumberFormat="1" applyFill="1" applyBorder="1" applyProtection="1"/>
    <xf numFmtId="0" fontId="4" fillId="23" borderId="1" xfId="0" applyFont="1" applyFill="1" applyBorder="1" applyAlignment="1" applyProtection="1">
      <alignment horizontal="left"/>
    </xf>
    <xf numFmtId="0" fontId="4" fillId="24" borderId="1" xfId="0" applyFont="1" applyFill="1" applyBorder="1" applyAlignment="1" applyProtection="1">
      <alignment horizontal="left"/>
    </xf>
    <xf numFmtId="44" fontId="4" fillId="24" borderId="1" xfId="0" applyNumberFormat="1" applyFont="1" applyFill="1" applyBorder="1" applyProtection="1"/>
    <xf numFmtId="1" fontId="4" fillId="24" borderId="2" xfId="0" applyNumberFormat="1" applyFont="1" applyFill="1" applyBorder="1" applyAlignment="1" applyProtection="1">
      <alignment horizontal="center"/>
    </xf>
    <xf numFmtId="44" fontId="4" fillId="24" borderId="3" xfId="0" applyNumberFormat="1" applyFont="1" applyFill="1" applyBorder="1" applyAlignment="1" applyProtection="1">
      <alignment horizontal="center"/>
    </xf>
    <xf numFmtId="44" fontId="0" fillId="24" borderId="1" xfId="0" applyNumberFormat="1" applyFill="1" applyBorder="1" applyProtection="1"/>
    <xf numFmtId="44" fontId="0" fillId="24" borderId="2" xfId="0" applyNumberFormat="1" applyFill="1" applyBorder="1" applyAlignment="1" applyProtection="1">
      <alignment horizontal="center"/>
    </xf>
    <xf numFmtId="9" fontId="4" fillId="24" borderId="2" xfId="2" applyFont="1" applyFill="1" applyBorder="1" applyAlignment="1" applyProtection="1">
      <alignment horizontal="center"/>
    </xf>
    <xf numFmtId="9" fontId="4" fillId="24" borderId="3" xfId="2" applyFont="1" applyFill="1" applyBorder="1" applyAlignment="1" applyProtection="1"/>
    <xf numFmtId="9" fontId="4" fillId="24" borderId="3" xfId="2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/>
    <xf numFmtId="0" fontId="4" fillId="2" borderId="3" xfId="0" applyFont="1" applyFill="1" applyBorder="1" applyAlignment="1" applyProtection="1"/>
    <xf numFmtId="44" fontId="4" fillId="2" borderId="1" xfId="0" applyNumberFormat="1" applyFont="1" applyFill="1" applyBorder="1" applyProtection="1"/>
    <xf numFmtId="0" fontId="4" fillId="2" borderId="10" xfId="0" applyFont="1" applyFill="1" applyBorder="1" applyAlignment="1" applyProtection="1"/>
    <xf numFmtId="0" fontId="4" fillId="2" borderId="11" xfId="0" applyFont="1" applyFill="1" applyBorder="1" applyAlignment="1" applyProtection="1"/>
    <xf numFmtId="44" fontId="0" fillId="2" borderId="1" xfId="0" applyNumberFormat="1" applyFill="1" applyBorder="1" applyProtection="1"/>
    <xf numFmtId="44" fontId="0" fillId="2" borderId="2" xfId="0" applyNumberFormat="1" applyFill="1" applyBorder="1" applyAlignment="1" applyProtection="1">
      <alignment horizontal="center"/>
    </xf>
    <xf numFmtId="0" fontId="4" fillId="22" borderId="2" xfId="0" applyFont="1" applyFill="1" applyBorder="1" applyAlignment="1" applyProtection="1"/>
    <xf numFmtId="0" fontId="4" fillId="22" borderId="3" xfId="0" applyFont="1" applyFill="1" applyBorder="1" applyAlignment="1" applyProtection="1"/>
    <xf numFmtId="44" fontId="4" fillId="11" borderId="2" xfId="0" applyNumberFormat="1" applyFont="1" applyFill="1" applyBorder="1" applyProtection="1"/>
    <xf numFmtId="10" fontId="0" fillId="11" borderId="2" xfId="0" applyNumberFormat="1" applyFill="1" applyBorder="1" applyAlignment="1" applyProtection="1">
      <alignment horizontal="center"/>
    </xf>
    <xf numFmtId="44" fontId="0" fillId="11" borderId="3" xfId="0" applyNumberFormat="1" applyFill="1" applyBorder="1" applyAlignment="1" applyProtection="1">
      <alignment horizontal="center"/>
    </xf>
    <xf numFmtId="44" fontId="0" fillId="11" borderId="3" xfId="0" applyNumberFormat="1" applyFill="1" applyBorder="1" applyProtection="1"/>
    <xf numFmtId="44" fontId="0" fillId="11" borderId="2" xfId="0" applyNumberFormat="1" applyFill="1" applyBorder="1" applyAlignment="1" applyProtection="1">
      <alignment horizontal="center"/>
    </xf>
    <xf numFmtId="44" fontId="4" fillId="11" borderId="3" xfId="0" applyNumberFormat="1" applyFont="1" applyFill="1" applyBorder="1" applyAlignment="1" applyProtection="1">
      <alignment horizontal="center"/>
    </xf>
    <xf numFmtId="0" fontId="6" fillId="22" borderId="2" xfId="0" applyFont="1" applyFill="1" applyBorder="1" applyAlignment="1" applyProtection="1"/>
    <xf numFmtId="0" fontId="6" fillId="22" borderId="3" xfId="0" applyFont="1" applyFill="1" applyBorder="1" applyAlignment="1" applyProtection="1"/>
    <xf numFmtId="44" fontId="6" fillId="11" borderId="2" xfId="0" applyNumberFormat="1" applyFont="1" applyFill="1" applyBorder="1" applyAlignment="1" applyProtection="1">
      <alignment horizontal="center"/>
    </xf>
    <xf numFmtId="0" fontId="4" fillId="2" borderId="8" xfId="0" applyFont="1" applyFill="1" applyBorder="1" applyAlignment="1" applyProtection="1"/>
    <xf numFmtId="0" fontId="4" fillId="2" borderId="9" xfId="0" applyFont="1" applyFill="1" applyBorder="1" applyAlignment="1" applyProtection="1"/>
    <xf numFmtId="0" fontId="4" fillId="20" borderId="2" xfId="0" applyFont="1" applyFill="1" applyBorder="1" applyAlignment="1" applyProtection="1"/>
    <xf numFmtId="0" fontId="4" fillId="20" borderId="3" xfId="0" applyFont="1" applyFill="1" applyBorder="1" applyAlignment="1" applyProtection="1"/>
    <xf numFmtId="44" fontId="4" fillId="21" borderId="1" xfId="0" applyNumberFormat="1" applyFont="1" applyFill="1" applyBorder="1" applyProtection="1"/>
    <xf numFmtId="9" fontId="4" fillId="21" borderId="2" xfId="2" applyFont="1" applyFill="1" applyBorder="1" applyAlignment="1" applyProtection="1">
      <alignment horizontal="center"/>
    </xf>
    <xf numFmtId="44" fontId="4" fillId="21" borderId="3" xfId="0" applyNumberFormat="1" applyFont="1" applyFill="1" applyBorder="1" applyAlignment="1" applyProtection="1"/>
    <xf numFmtId="44" fontId="0" fillId="21" borderId="1" xfId="0" applyNumberFormat="1" applyFill="1" applyBorder="1" applyProtection="1"/>
    <xf numFmtId="44" fontId="0" fillId="21" borderId="2" xfId="0" applyNumberFormat="1" applyFill="1" applyBorder="1" applyAlignment="1" applyProtection="1">
      <alignment horizontal="center"/>
    </xf>
    <xf numFmtId="0" fontId="6" fillId="20" borderId="2" xfId="0" applyFont="1" applyFill="1" applyBorder="1" applyAlignment="1" applyProtection="1"/>
    <xf numFmtId="0" fontId="6" fillId="20" borderId="3" xfId="0" applyFont="1" applyFill="1" applyBorder="1" applyAlignment="1" applyProtection="1"/>
    <xf numFmtId="0" fontId="4" fillId="0" borderId="0" xfId="0" applyFont="1" applyBorder="1" applyProtection="1"/>
    <xf numFmtId="44" fontId="4" fillId="0" borderId="0" xfId="0" applyNumberFormat="1" applyFont="1" applyBorder="1" applyProtection="1"/>
    <xf numFmtId="44" fontId="0" fillId="0" borderId="0" xfId="0" applyNumberFormat="1" applyFill="1" applyBorder="1" applyProtection="1"/>
    <xf numFmtId="0" fontId="2" fillId="15" borderId="1" xfId="0" applyFont="1" applyFill="1" applyBorder="1" applyAlignment="1" applyProtection="1"/>
    <xf numFmtId="44" fontId="2" fillId="15" borderId="1" xfId="0" applyNumberFormat="1" applyFont="1" applyFill="1" applyBorder="1" applyAlignment="1" applyProtection="1"/>
    <xf numFmtId="0" fontId="2" fillId="16" borderId="1" xfId="0" applyFont="1" applyFill="1" applyBorder="1" applyAlignment="1" applyProtection="1"/>
    <xf numFmtId="44" fontId="2" fillId="16" borderId="1" xfId="0" applyNumberFormat="1" applyFont="1" applyFill="1" applyBorder="1" applyAlignment="1" applyProtection="1"/>
    <xf numFmtId="9" fontId="2" fillId="16" borderId="2" xfId="2" applyFont="1" applyFill="1" applyBorder="1" applyAlignment="1" applyProtection="1"/>
    <xf numFmtId="9" fontId="2" fillId="16" borderId="12" xfId="2" applyFont="1" applyFill="1" applyBorder="1" applyAlignment="1" applyProtection="1"/>
    <xf numFmtId="9" fontId="2" fillId="16" borderId="3" xfId="2" applyFont="1" applyFill="1" applyBorder="1" applyAlignment="1" applyProtection="1"/>
    <xf numFmtId="0" fontId="12" fillId="17" borderId="1" xfId="0" applyFont="1" applyFill="1" applyBorder="1" applyAlignment="1" applyProtection="1">
      <alignment horizontal="center" vertical="center" wrapText="1"/>
    </xf>
    <xf numFmtId="44" fontId="0" fillId="12" borderId="0" xfId="0" applyNumberFormat="1" applyFill="1" applyBorder="1" applyAlignment="1" applyProtection="1">
      <alignment horizontal="left" vertical="center"/>
      <protection locked="0"/>
    </xf>
    <xf numFmtId="0" fontId="2" fillId="16" borderId="2" xfId="0" applyFont="1" applyFill="1" applyBorder="1" applyAlignment="1" applyProtection="1">
      <alignment horizontal="center"/>
    </xf>
    <xf numFmtId="0" fontId="2" fillId="16" borderId="12" xfId="0" applyFont="1" applyFill="1" applyBorder="1" applyAlignment="1" applyProtection="1">
      <alignment horizontal="center"/>
    </xf>
    <xf numFmtId="0" fontId="2" fillId="16" borderId="3" xfId="0" applyFont="1" applyFill="1" applyBorder="1" applyAlignment="1" applyProtection="1">
      <alignment horizontal="center"/>
    </xf>
    <xf numFmtId="0" fontId="9" fillId="13" borderId="0" xfId="0" applyFont="1" applyFill="1" applyBorder="1" applyAlignment="1" applyProtection="1">
      <alignment horizontal="center" vertical="center"/>
      <protection locked="0"/>
    </xf>
    <xf numFmtId="44" fontId="4" fillId="11" borderId="2" xfId="0" applyNumberFormat="1" applyFont="1" applyFill="1" applyBorder="1" applyAlignment="1" applyProtection="1">
      <alignment horizontal="center"/>
    </xf>
    <xf numFmtId="44" fontId="4" fillId="11" borderId="12" xfId="0" applyNumberFormat="1" applyFont="1" applyFill="1" applyBorder="1" applyAlignment="1" applyProtection="1">
      <alignment horizontal="center"/>
    </xf>
    <xf numFmtId="44" fontId="4" fillId="11" borderId="3" xfId="0" applyNumberFormat="1" applyFont="1" applyFill="1" applyBorder="1" applyAlignment="1" applyProtection="1">
      <alignment horizontal="center"/>
    </xf>
    <xf numFmtId="44" fontId="4" fillId="21" borderId="2" xfId="0" applyNumberFormat="1" applyFont="1" applyFill="1" applyBorder="1" applyAlignment="1" applyProtection="1">
      <alignment horizontal="center"/>
    </xf>
    <xf numFmtId="44" fontId="4" fillId="21" borderId="12" xfId="0" applyNumberFormat="1" applyFont="1" applyFill="1" applyBorder="1" applyAlignment="1" applyProtection="1">
      <alignment horizontal="center"/>
    </xf>
    <xf numFmtId="44" fontId="4" fillId="21" borderId="3" xfId="0" applyNumberFormat="1" applyFont="1" applyFill="1" applyBorder="1" applyAlignment="1" applyProtection="1">
      <alignment horizontal="center"/>
    </xf>
    <xf numFmtId="0" fontId="2" fillId="15" borderId="2" xfId="0" applyFont="1" applyFill="1" applyBorder="1" applyAlignment="1" applyProtection="1">
      <alignment horizontal="center"/>
    </xf>
    <xf numFmtId="0" fontId="2" fillId="15" borderId="12" xfId="0" applyFont="1" applyFill="1" applyBorder="1" applyAlignment="1" applyProtection="1">
      <alignment horizontal="center"/>
    </xf>
    <xf numFmtId="0" fontId="2" fillId="15" borderId="3" xfId="0" applyFont="1" applyFill="1" applyBorder="1" applyAlignment="1" applyProtection="1">
      <alignment horizontal="center"/>
    </xf>
    <xf numFmtId="0" fontId="0" fillId="17" borderId="1" xfId="0" applyFill="1" applyBorder="1" applyAlignment="1" applyProtection="1">
      <alignment horizontal="left" vertical="center" wrapText="1"/>
    </xf>
    <xf numFmtId="0" fontId="0" fillId="17" borderId="1" xfId="0" applyFill="1" applyBorder="1" applyAlignment="1" applyProtection="1">
      <alignment horizontal="center" vertical="center" wrapText="1"/>
    </xf>
    <xf numFmtId="0" fontId="12" fillId="17" borderId="1" xfId="0" applyFont="1" applyFill="1" applyBorder="1" applyAlignment="1" applyProtection="1">
      <alignment horizontal="center" vertical="center" wrapText="1"/>
    </xf>
    <xf numFmtId="0" fontId="0" fillId="6" borderId="1" xfId="0" applyFill="1" applyBorder="1" applyAlignment="1" applyProtection="1">
      <alignment horizontal="left" vertical="center" wrapText="1"/>
    </xf>
    <xf numFmtId="0" fontId="0" fillId="6" borderId="1" xfId="0" applyFill="1" applyBorder="1" applyAlignment="1" applyProtection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</xf>
    <xf numFmtId="44" fontId="2" fillId="5" borderId="2" xfId="0" applyNumberFormat="1" applyFont="1" applyFill="1" applyBorder="1" applyAlignment="1" applyProtection="1">
      <alignment horizontal="center" vertical="center"/>
    </xf>
    <xf numFmtId="44" fontId="2" fillId="5" borderId="3" xfId="0" applyNumberFormat="1" applyFont="1" applyFill="1" applyBorder="1" applyAlignment="1" applyProtection="1">
      <alignment horizontal="center" vertical="center"/>
    </xf>
    <xf numFmtId="0" fontId="2" fillId="4" borderId="8" xfId="0" applyFont="1" applyFill="1" applyBorder="1" applyAlignment="1" applyProtection="1">
      <alignment horizontal="right" vertical="center" indent="1"/>
    </xf>
    <xf numFmtId="0" fontId="2" fillId="4" borderId="9" xfId="0" applyFont="1" applyFill="1" applyBorder="1" applyAlignment="1" applyProtection="1">
      <alignment horizontal="right" vertical="center" indent="1"/>
    </xf>
    <xf numFmtId="0" fontId="5" fillId="5" borderId="1" xfId="0" applyFont="1" applyFill="1" applyBorder="1" applyAlignment="1" applyProtection="1">
      <alignment horizontal="center" vertical="center"/>
    </xf>
    <xf numFmtId="44" fontId="2" fillId="5" borderId="1" xfId="0" applyNumberFormat="1" applyFont="1" applyFill="1" applyBorder="1" applyAlignment="1" applyProtection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/>
    </xf>
    <xf numFmtId="44" fontId="2" fillId="4" borderId="1" xfId="0" applyNumberFormat="1" applyFont="1" applyFill="1" applyBorder="1" applyAlignment="1" applyProtection="1">
      <alignment horizontal="center" vertical="center" wrapText="1"/>
    </xf>
    <xf numFmtId="10" fontId="2" fillId="4" borderId="5" xfId="0" applyNumberFormat="1" applyFont="1" applyFill="1" applyBorder="1" applyAlignment="1" applyProtection="1">
      <alignment horizontal="center" vertical="center" wrapText="1"/>
    </xf>
    <xf numFmtId="10" fontId="2" fillId="4" borderId="7" xfId="0" applyNumberFormat="1" applyFont="1" applyFill="1" applyBorder="1" applyAlignment="1" applyProtection="1">
      <alignment horizontal="center" vertical="center" wrapText="1"/>
    </xf>
    <xf numFmtId="44" fontId="2" fillId="4" borderId="5" xfId="0" applyNumberFormat="1" applyFont="1" applyFill="1" applyBorder="1" applyAlignment="1" applyProtection="1">
      <alignment horizontal="center" vertical="center" wrapText="1"/>
    </xf>
    <xf numFmtId="0" fontId="1" fillId="25" borderId="0" xfId="3" applyFill="1"/>
    <xf numFmtId="0" fontId="1" fillId="0" borderId="0" xfId="3"/>
  </cellXfs>
  <cellStyles count="4">
    <cellStyle name="Normal" xfId="0" builtinId="0"/>
    <cellStyle name="Normal 4" xfId="3" xr:uid="{7C51E4E9-D35E-4ACD-8394-0A89A401EF5E}"/>
    <cellStyle name="Porcentagem" xfId="2" builtinId="5"/>
    <cellStyle name="Vírgula" xfId="1" builtinId="3"/>
  </cellStyles>
  <dxfs count="6">
    <dxf>
      <font>
        <b/>
        <i val="0"/>
        <color theme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5.png"/><Relationship Id="rId3" Type="http://schemas.openxmlformats.org/officeDocument/2006/relationships/hyperlink" Target="https://pixabay.com/pt/escrit%C3%B3rio-duas-pessoas-neg%C3%B3cios-1209640/" TargetMode="External"/><Relationship Id="rId7" Type="http://schemas.openxmlformats.org/officeDocument/2006/relationships/hyperlink" Target="#C&#193;LCULO_RESCIS&#195;O!A1"/><Relationship Id="rId12" Type="http://schemas.openxmlformats.org/officeDocument/2006/relationships/hyperlink" Target="#MODALIDADES_RESCIS&#213;ES!A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canstockphoto.com.br/documentos-arquivo-8244259.html" TargetMode="External"/><Relationship Id="rId11" Type="http://schemas.openxmlformats.org/officeDocument/2006/relationships/hyperlink" Target="https://webstockreview.net/explore/teach-clipart-male-professor/" TargetMode="External"/><Relationship Id="rId5" Type="http://schemas.openxmlformats.org/officeDocument/2006/relationships/image" Target="../media/image2.jpeg"/><Relationship Id="rId10" Type="http://schemas.openxmlformats.org/officeDocument/2006/relationships/image" Target="../media/image4.png"/><Relationship Id="rId4" Type="http://schemas.openxmlformats.org/officeDocument/2006/relationships/hyperlink" Target="#B_DADOS!A1"/><Relationship Id="rId9" Type="http://schemas.openxmlformats.org/officeDocument/2006/relationships/hyperlink" Target="#INSTRU&#199;&#213;ES!A1"/><Relationship Id="rId14" Type="http://schemas.openxmlformats.org/officeDocument/2006/relationships/hyperlink" Target="http://www.pngall.com/checklist-png/download/45733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U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hyperlink" Target="#MENU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U!A1"/></Relationships>
</file>

<file path=xl/drawings/_rels/drawing6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image" Target="../media/image10.png"/><Relationship Id="rId7" Type="http://schemas.openxmlformats.org/officeDocument/2006/relationships/image" Target="../media/image11.png"/><Relationship Id="rId12" Type="http://schemas.openxmlformats.org/officeDocument/2006/relationships/image" Target="../media/image14.sv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hyperlink" Target="https://www.mercadopago.com.br/checkout/v1/redirect?pref_id=70114963-2f9c8221-dadc-4258-a3d5-b497ecce4598" TargetMode="External"/><Relationship Id="rId11" Type="http://schemas.openxmlformats.org/officeDocument/2006/relationships/image" Target="../media/image13.png"/><Relationship Id="rId5" Type="http://schemas.openxmlformats.org/officeDocument/2006/relationships/hyperlink" Target="https://www.mercadopago.com.br/checkout/v1/redirect?pref_id=70114963-d03489d0-0790-4a2b-b93c-02f952e48294" TargetMode="External"/><Relationship Id="rId10" Type="http://schemas.openxmlformats.org/officeDocument/2006/relationships/hyperlink" Target="https://smartplanilhas.com.br/contato/" TargetMode="External"/><Relationship Id="rId4" Type="http://schemas.openxmlformats.org/officeDocument/2006/relationships/hyperlink" Target="https://www.mercadopago.com.br/checkout/v1/redirect?pref_id=70114963-de43e9b3-1de0-4165-b2c0-c9782e50e6d2" TargetMode="External"/><Relationship Id="rId9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21</xdr:col>
      <xdr:colOff>0</xdr:colOff>
      <xdr:row>38</xdr:row>
      <xdr:rowOff>31751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79D07042-E054-41D0-9278-4573422D9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38100" y="0"/>
          <a:ext cx="12763500" cy="8509001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>
    <xdr:from>
      <xdr:col>7</xdr:col>
      <xdr:colOff>47625</xdr:colOff>
      <xdr:row>3</xdr:row>
      <xdr:rowOff>114301</xdr:rowOff>
    </xdr:from>
    <xdr:to>
      <xdr:col>18</xdr:col>
      <xdr:colOff>47625</xdr:colOff>
      <xdr:row>5</xdr:row>
      <xdr:rowOff>95251</xdr:rowOff>
    </xdr:to>
    <xdr:sp macro="" textlink="">
      <xdr:nvSpPr>
        <xdr:cNvPr id="107" name="CaixaDeTexto 106">
          <a:extLst>
            <a:ext uri="{FF2B5EF4-FFF2-40B4-BE49-F238E27FC236}">
              <a16:creationId xmlns:a16="http://schemas.microsoft.com/office/drawing/2014/main" id="{904FAE1E-85A3-4324-8448-63D7BFBEDD74}"/>
            </a:ext>
          </a:extLst>
        </xdr:cNvPr>
        <xdr:cNvSpPr txBox="1"/>
      </xdr:nvSpPr>
      <xdr:spPr>
        <a:xfrm>
          <a:off x="4314825" y="828676"/>
          <a:ext cx="6705600" cy="457200"/>
        </a:xfrm>
        <a:prstGeom prst="rect">
          <a:avLst/>
        </a:prstGeom>
        <a:noFill/>
        <a:ln w="9525" cmpd="sng"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>
              <a:solidFill>
                <a:schemeClr val="bg1"/>
              </a:solidFill>
            </a:rPr>
            <a:t>PLANILHA DE CÁLCULO DE RESCISÃO TRABALHISTA</a:t>
          </a:r>
        </a:p>
      </xdr:txBody>
    </xdr:sp>
    <xdr:clientData/>
  </xdr:twoCellAnchor>
  <xdr:twoCellAnchor>
    <xdr:from>
      <xdr:col>1</xdr:col>
      <xdr:colOff>123826</xdr:colOff>
      <xdr:row>10</xdr:row>
      <xdr:rowOff>57150</xdr:rowOff>
    </xdr:from>
    <xdr:to>
      <xdr:col>5</xdr:col>
      <xdr:colOff>478615</xdr:colOff>
      <xdr:row>23</xdr:row>
      <xdr:rowOff>54614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CF336D72-6F71-4CE1-9399-CC89C4579141}"/>
            </a:ext>
          </a:extLst>
        </xdr:cNvPr>
        <xdr:cNvGrpSpPr/>
      </xdr:nvGrpSpPr>
      <xdr:grpSpPr>
        <a:xfrm>
          <a:off x="748666" y="2343150"/>
          <a:ext cx="2854149" cy="2969264"/>
          <a:chOff x="1095376" y="1762125"/>
          <a:chExt cx="2793189" cy="3093089"/>
        </a:xfrm>
      </xdr:grpSpPr>
      <xdr:grpSp>
        <xdr:nvGrpSpPr>
          <xdr:cNvPr id="2" name="Agrupar 1">
            <a:extLst>
              <a:ext uri="{FF2B5EF4-FFF2-40B4-BE49-F238E27FC236}">
                <a16:creationId xmlns:a16="http://schemas.microsoft.com/office/drawing/2014/main" id="{B6BC656E-623B-4711-979F-8DD68510DD56}"/>
              </a:ext>
            </a:extLst>
          </xdr:cNvPr>
          <xdr:cNvGrpSpPr/>
        </xdr:nvGrpSpPr>
        <xdr:grpSpPr>
          <a:xfrm>
            <a:off x="1104901" y="4171951"/>
            <a:ext cx="2774140" cy="683263"/>
            <a:chOff x="3886201" y="2543176"/>
            <a:chExt cx="2774140" cy="683263"/>
          </a:xfrm>
        </xdr:grpSpPr>
        <xdr:sp macro="" textlink="">
          <xdr:nvSpPr>
            <xdr:cNvPr id="88" name="Retângulo: Cantos Arredondados 87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1F3F1690-3086-4C20-AA14-727062153AB4}"/>
                </a:ext>
              </a:extLst>
            </xdr:cNvPr>
            <xdr:cNvSpPr/>
          </xdr:nvSpPr>
          <xdr:spPr>
            <a:xfrm>
              <a:off x="3886201" y="2543176"/>
              <a:ext cx="2774140" cy="683263"/>
            </a:xfrm>
            <a:prstGeom prst="roundRect">
              <a:avLst/>
            </a:prstGeom>
            <a:solidFill>
              <a:sysClr val="window" lastClr="FFFFFF"/>
            </a:solidFill>
            <a:ln w="12700" cap="flat" cmpd="sng" algn="ctr">
              <a:noFill/>
              <a:prstDash val="solid"/>
              <a:miter lim="800000"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1100" b="1" i="0" u="none" strike="noStrike" kern="0" cap="none" spc="0" normalizeH="0" baseline="0" noProof="0">
                  <a:ln>
                    <a:noFill/>
                  </a:ln>
                  <a:solidFill>
                    <a:srgbClr val="44546A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             BASE DE DADOS</a:t>
              </a:r>
            </a:p>
          </xdr:txBody>
        </xdr:sp>
        <xdr:pic>
          <xdr:nvPicPr>
            <xdr:cNvPr id="89" name="Imagem 88">
              <a:extLst>
                <a:ext uri="{FF2B5EF4-FFF2-40B4-BE49-F238E27FC236}">
                  <a16:creationId xmlns:a16="http://schemas.microsoft.com/office/drawing/2014/main" id="{9455D30C-F872-4AD4-A692-21CE0F046638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  <a:ext uri="{837473B0-CC2E-450A-ABE3-18F120FF3D39}">
                  <a1611:picAttrSrcUrl xmlns:a1611="http://schemas.microsoft.com/office/drawing/2016/11/main" r:id="rId6"/>
                </a:ext>
              </a:extLst>
            </a:blip>
            <a:srcRect l="11408" r="12082" b="14107"/>
            <a:stretch/>
          </xdr:blipFill>
          <xdr:spPr>
            <a:xfrm>
              <a:off x="4200524" y="2628441"/>
              <a:ext cx="453089" cy="552910"/>
            </a:xfrm>
            <a:prstGeom prst="rect">
              <a:avLst/>
            </a:prstGeom>
          </xdr:spPr>
        </xdr:pic>
      </xdr:grpSp>
      <xdr:grpSp>
        <xdr:nvGrpSpPr>
          <xdr:cNvPr id="103" name="Agrupar 102">
            <a:extLst>
              <a:ext uri="{FF2B5EF4-FFF2-40B4-BE49-F238E27FC236}">
                <a16:creationId xmlns:a16="http://schemas.microsoft.com/office/drawing/2014/main" id="{B8E79708-1426-466C-8BFD-D0B11398D571}"/>
              </a:ext>
            </a:extLst>
          </xdr:cNvPr>
          <xdr:cNvGrpSpPr/>
        </xdr:nvGrpSpPr>
        <xdr:grpSpPr>
          <a:xfrm>
            <a:off x="1095376" y="2582508"/>
            <a:ext cx="2774140" cy="682696"/>
            <a:chOff x="3219451" y="2039583"/>
            <a:chExt cx="2774140" cy="682696"/>
          </a:xfrm>
        </xdr:grpSpPr>
        <xdr:sp macro="" textlink="">
          <xdr:nvSpPr>
            <xdr:cNvPr id="82" name="Retângulo: Cantos Arredondados 81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82AA5A0A-443F-4207-9AEA-2935BFCD1925}"/>
                </a:ext>
              </a:extLst>
            </xdr:cNvPr>
            <xdr:cNvSpPr/>
          </xdr:nvSpPr>
          <xdr:spPr>
            <a:xfrm>
              <a:off x="3219451" y="2039583"/>
              <a:ext cx="2774140" cy="682696"/>
            </a:xfrm>
            <a:prstGeom prst="roundRect">
              <a:avLst/>
            </a:prstGeom>
            <a:solidFill>
              <a:sysClr val="window" lastClr="FFFFFF"/>
            </a:solidFill>
            <a:ln w="12700" cap="flat" cmpd="sng" algn="ctr">
              <a:noFill/>
              <a:prstDash val="solid"/>
              <a:miter lim="800000"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1100" b="1" i="0" u="none" strike="noStrike" kern="0" cap="none" spc="0" normalizeH="0" baseline="0" noProof="0">
                  <a:ln>
                    <a:noFill/>
                  </a:ln>
                  <a:solidFill>
                    <a:srgbClr val="44546A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               CÁLCULO DE RESCISÃO</a:t>
              </a:r>
            </a:p>
          </xdr:txBody>
        </xdr:sp>
        <xdr:pic>
          <xdr:nvPicPr>
            <xdr:cNvPr id="83" name="Imagem 82">
              <a:extLst>
                <a:ext uri="{FF2B5EF4-FFF2-40B4-BE49-F238E27FC236}">
                  <a16:creationId xmlns:a16="http://schemas.microsoft.com/office/drawing/2014/main" id="{B426BAE8-6382-4346-9A14-5C1C72F9F13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524250" y="2152650"/>
              <a:ext cx="504825" cy="504825"/>
            </a:xfrm>
            <a:prstGeom prst="rect">
              <a:avLst/>
            </a:prstGeom>
          </xdr:spPr>
        </xdr:pic>
      </xdr:grpSp>
      <xdr:grpSp>
        <xdr:nvGrpSpPr>
          <xdr:cNvPr id="105" name="Agrupar 104">
            <a:extLst>
              <a:ext uri="{FF2B5EF4-FFF2-40B4-BE49-F238E27FC236}">
                <a16:creationId xmlns:a16="http://schemas.microsoft.com/office/drawing/2014/main" id="{3A6E6C68-9E25-4286-B90A-CC33FD796551}"/>
              </a:ext>
            </a:extLst>
          </xdr:cNvPr>
          <xdr:cNvGrpSpPr/>
        </xdr:nvGrpSpPr>
        <xdr:grpSpPr>
          <a:xfrm>
            <a:off x="1114425" y="1762125"/>
            <a:ext cx="2774140" cy="682696"/>
            <a:chOff x="4619625" y="1200150"/>
            <a:chExt cx="2774140" cy="682696"/>
          </a:xfrm>
        </xdr:grpSpPr>
        <xdr:sp macro="" textlink="">
          <xdr:nvSpPr>
            <xdr:cNvPr id="90" name="Retângulo: Cantos Arredondados 89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141FAAE6-A299-47A9-8A89-80D26FF3B75A}"/>
                </a:ext>
              </a:extLst>
            </xdr:cNvPr>
            <xdr:cNvSpPr/>
          </xdr:nvSpPr>
          <xdr:spPr>
            <a:xfrm>
              <a:off x="4619625" y="1200150"/>
              <a:ext cx="2774140" cy="682696"/>
            </a:xfrm>
            <a:prstGeom prst="roundRect">
              <a:avLst/>
            </a:prstGeom>
            <a:solidFill>
              <a:sysClr val="window" lastClr="FFFFFF"/>
            </a:solidFill>
            <a:ln w="12700" cap="flat" cmpd="sng" algn="ctr">
              <a:noFill/>
              <a:prstDash val="solid"/>
              <a:miter lim="800000"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1100" b="1" i="0" u="none" strike="noStrike" kern="0" cap="none" spc="0" normalizeH="0" baseline="0" noProof="0">
                  <a:ln>
                    <a:noFill/>
                  </a:ln>
                  <a:solidFill>
                    <a:srgbClr val="44546A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            INSTRUÇÕES</a:t>
              </a:r>
            </a:p>
          </xdr:txBody>
        </xdr:sp>
        <xdr:pic>
          <xdr:nvPicPr>
            <xdr:cNvPr id="101" name="Imagem 100">
              <a:extLst>
                <a:ext uri="{FF2B5EF4-FFF2-40B4-BE49-F238E27FC236}">
                  <a16:creationId xmlns:a16="http://schemas.microsoft.com/office/drawing/2014/main" id="{A8F0200E-A445-4024-95B5-6C41161E34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  <a:ext uri="{837473B0-CC2E-450A-ABE3-18F120FF3D39}">
                  <a1611:picAttrSrcUrl xmlns:a1611="http://schemas.microsoft.com/office/drawing/2016/11/main" r:id="rId11"/>
                </a:ext>
              </a:extLst>
            </a:blip>
            <a:stretch>
              <a:fillRect/>
            </a:stretch>
          </xdr:blipFill>
          <xdr:spPr>
            <a:xfrm>
              <a:off x="4802044" y="1343025"/>
              <a:ext cx="627205" cy="507314"/>
            </a:xfrm>
            <a:prstGeom prst="rect">
              <a:avLst/>
            </a:prstGeom>
          </xdr:spPr>
        </xdr:pic>
      </xdr:grpSp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98E0121A-5857-4A81-B280-9361BEF6FE7C}"/>
              </a:ext>
            </a:extLst>
          </xdr:cNvPr>
          <xdr:cNvGrpSpPr/>
        </xdr:nvGrpSpPr>
        <xdr:grpSpPr>
          <a:xfrm>
            <a:off x="1104901" y="3371850"/>
            <a:ext cx="2774140" cy="682696"/>
            <a:chOff x="1104901" y="3371850"/>
            <a:chExt cx="2774140" cy="682696"/>
          </a:xfrm>
        </xdr:grpSpPr>
        <xdr:sp macro="" textlink="">
          <xdr:nvSpPr>
            <xdr:cNvPr id="23" name="Retângulo: Cantos Arredondados 22">
              <a:hlinkClick xmlns:r="http://schemas.openxmlformats.org/officeDocument/2006/relationships" r:id="rId12"/>
              <a:extLst>
                <a:ext uri="{FF2B5EF4-FFF2-40B4-BE49-F238E27FC236}">
                  <a16:creationId xmlns:a16="http://schemas.microsoft.com/office/drawing/2014/main" id="{9FAC99F9-D908-40CD-BD0D-F2A7CB2ABC75}"/>
                </a:ext>
              </a:extLst>
            </xdr:cNvPr>
            <xdr:cNvSpPr/>
          </xdr:nvSpPr>
          <xdr:spPr>
            <a:xfrm>
              <a:off x="1104901" y="3371850"/>
              <a:ext cx="2774140" cy="682696"/>
            </a:xfrm>
            <a:prstGeom prst="roundRect">
              <a:avLst/>
            </a:prstGeom>
            <a:solidFill>
              <a:sysClr val="window" lastClr="FFFFFF"/>
            </a:solidFill>
            <a:ln w="12700" cap="flat" cmpd="sng" algn="ctr">
              <a:noFill/>
              <a:prstDash val="solid"/>
              <a:miter lim="800000"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1100" b="1" i="0" u="none" strike="noStrike" kern="0" cap="none" spc="0" normalizeH="0" baseline="0" noProof="0">
                  <a:ln>
                    <a:noFill/>
                  </a:ln>
                  <a:solidFill>
                    <a:srgbClr val="44546A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            MODALIDAES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1100" b="1" i="0" u="none" strike="noStrike" kern="0" cap="none" spc="0" normalizeH="0" baseline="0" noProof="0">
                  <a:ln>
                    <a:noFill/>
                  </a:ln>
                  <a:solidFill>
                    <a:srgbClr val="44546A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            DE RESCISÕES</a:t>
              </a:r>
            </a:p>
          </xdr:txBody>
        </xdr:sp>
        <xdr:pic>
          <xdr:nvPicPr>
            <xdr:cNvPr id="4" name="Imagem 3">
              <a:extLst>
                <a:ext uri="{FF2B5EF4-FFF2-40B4-BE49-F238E27FC236}">
                  <a16:creationId xmlns:a16="http://schemas.microsoft.com/office/drawing/2014/main" id="{597B7764-9F19-4F84-B6B2-3C3801007C7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 cstate="print">
              <a:extLst>
                <a:ext uri="{28A0092B-C50C-407E-A947-70E740481C1C}">
                  <a14:useLocalDpi xmlns:a14="http://schemas.microsoft.com/office/drawing/2010/main" val="0"/>
                </a:ext>
                <a:ext uri="{837473B0-CC2E-450A-ABE3-18F120FF3D39}">
                  <a1611:picAttrSrcUrl xmlns:a1611="http://schemas.microsoft.com/office/drawing/2016/11/main" r:id="rId14"/>
                </a:ext>
              </a:extLst>
            </a:blip>
            <a:stretch>
              <a:fillRect/>
            </a:stretch>
          </xdr:blipFill>
          <xdr:spPr>
            <a:xfrm rot="1279763">
              <a:off x="1419227" y="3448049"/>
              <a:ext cx="600075" cy="600075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19</xdr:row>
      <xdr:rowOff>90045</xdr:rowOff>
    </xdr:from>
    <xdr:to>
      <xdr:col>16</xdr:col>
      <xdr:colOff>553811</xdr:colOff>
      <xdr:row>22</xdr:row>
      <xdr:rowOff>114300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A15CECF1-6772-49CF-BE54-8992D5B19286}"/>
            </a:ext>
          </a:extLst>
        </xdr:cNvPr>
        <xdr:cNvSpPr txBox="1"/>
      </xdr:nvSpPr>
      <xdr:spPr>
        <a:xfrm>
          <a:off x="923925" y="4185795"/>
          <a:ext cx="8983436" cy="624330"/>
        </a:xfrm>
        <a:prstGeom prst="rect">
          <a:avLst/>
        </a:prstGeom>
        <a:solidFill>
          <a:schemeClr val="lt1"/>
        </a:solidFill>
        <a:ln w="2857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2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Na </a:t>
          </a:r>
          <a:r>
            <a:rPr lang="pt-BR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Base de Dados </a:t>
          </a:r>
          <a:r>
            <a:rPr lang="pt-BR" sz="12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é possível cadastrar todas as informações que</a:t>
          </a:r>
          <a:r>
            <a:rPr lang="pt-BR" sz="12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a </a:t>
          </a:r>
          <a:r>
            <a:rPr lang="pt-BR" sz="12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empresa necessita para o cálculo da rescisão.</a:t>
          </a:r>
          <a:r>
            <a:rPr lang="pt-BR" sz="12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pPr algn="l"/>
          <a:r>
            <a:rPr lang="pt-BR" sz="12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Nela foram adicionadas tabelas de percentuais do INSS e IRRF, além dos tipos de desligamentos e aviso prévio , que deverão conter no cálculo.</a:t>
          </a:r>
          <a:endParaRPr lang="pt-BR" sz="1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66676</xdr:colOff>
      <xdr:row>4</xdr:row>
      <xdr:rowOff>95252</xdr:rowOff>
    </xdr:from>
    <xdr:to>
      <xdr:col>16</xdr:col>
      <xdr:colOff>488497</xdr:colOff>
      <xdr:row>8</xdr:row>
      <xdr:rowOff>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5AEFA4E-399F-48B5-9001-01388347DF31}"/>
            </a:ext>
          </a:extLst>
        </xdr:cNvPr>
        <xdr:cNvSpPr txBox="1"/>
      </xdr:nvSpPr>
      <xdr:spPr>
        <a:xfrm>
          <a:off x="885826" y="895352"/>
          <a:ext cx="8956221" cy="704848"/>
        </a:xfrm>
        <a:prstGeom prst="rect">
          <a:avLst/>
        </a:prstGeom>
        <a:solidFill>
          <a:schemeClr val="lt1"/>
        </a:solidFill>
        <a:ln w="2857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Ao clicarmos no  menu </a:t>
          </a:r>
          <a:r>
            <a:rPr lang="pt-BR" sz="12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"CÁLCULO DE RESCISÃO", </a:t>
          </a:r>
          <a:r>
            <a:rPr lang="pt-BR" sz="12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seremos direcionados para um formulário  (PARÂMETROS), onde serão inseridos  os dados necessários  para realizarmos o cálculo da rescisão do contrato de trabalho,</a:t>
          </a:r>
          <a:r>
            <a:rPr lang="pt-BR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que será preenchido automaticamente,</a:t>
          </a:r>
          <a:r>
            <a:rPr lang="pt-BR" sz="12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assim que inserirmos todos os dados  no formulário.</a:t>
          </a:r>
        </a:p>
        <a:p>
          <a:pPr algn="l"/>
          <a:endParaRPr lang="pt-BR" sz="1400" b="1" baseline="0">
            <a:solidFill>
              <a:schemeClr val="tx1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104774</xdr:colOff>
      <xdr:row>12</xdr:row>
      <xdr:rowOff>104776</xdr:rowOff>
    </xdr:from>
    <xdr:to>
      <xdr:col>16</xdr:col>
      <xdr:colOff>504825</xdr:colOff>
      <xdr:row>15</xdr:row>
      <xdr:rowOff>76201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A85A17F-4A85-4129-990A-96D6315AD526}"/>
            </a:ext>
          </a:extLst>
        </xdr:cNvPr>
        <xdr:cNvSpPr txBox="1"/>
      </xdr:nvSpPr>
      <xdr:spPr>
        <a:xfrm>
          <a:off x="923924" y="2905126"/>
          <a:ext cx="8934451" cy="571500"/>
        </a:xfrm>
        <a:prstGeom prst="rect">
          <a:avLst/>
        </a:prstGeom>
        <a:solidFill>
          <a:schemeClr val="lt1"/>
        </a:solidFill>
        <a:ln w="2857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O menu </a:t>
          </a:r>
          <a:r>
            <a:rPr lang="pt-BR" sz="12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"MODALIDADES DE RESISÕES" </a:t>
          </a:r>
          <a:r>
            <a:rPr lang="pt-BR" sz="12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se refere à planilha onde podremos consultar o tipo de rescisão, e de acordo com a esolha, veremos quais  benefícios  o colaborador terá direito a receber.</a:t>
          </a:r>
          <a:endParaRPr lang="pt-BR" sz="16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16</xdr:col>
      <xdr:colOff>323850</xdr:colOff>
      <xdr:row>0</xdr:row>
      <xdr:rowOff>104775</xdr:rowOff>
    </xdr:from>
    <xdr:to>
      <xdr:col>18</xdr:col>
      <xdr:colOff>0</xdr:colOff>
      <xdr:row>2</xdr:row>
      <xdr:rowOff>156197</xdr:rowOff>
    </xdr:to>
    <xdr:pic>
      <xdr:nvPicPr>
        <xdr:cNvPr id="8" name="Imagem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5CBDA-CBE6-4F78-8B3F-29E830997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7400" y="104775"/>
          <a:ext cx="485775" cy="4514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1</xdr:row>
      <xdr:rowOff>66675</xdr:rowOff>
    </xdr:from>
    <xdr:to>
      <xdr:col>8</xdr:col>
      <xdr:colOff>771525</xdr:colOff>
      <xdr:row>3</xdr:row>
      <xdr:rowOff>137147</xdr:rowOff>
    </xdr:to>
    <xdr:pic>
      <xdr:nvPicPr>
        <xdr:cNvPr id="6" name="Imagem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36FF42-568C-461C-855D-983DF8084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0525" y="1019175"/>
          <a:ext cx="485775" cy="4514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133350</xdr:rowOff>
    </xdr:from>
    <xdr:to>
      <xdr:col>1</xdr:col>
      <xdr:colOff>561975</xdr:colOff>
      <xdr:row>3</xdr:row>
      <xdr:rowOff>3797</xdr:rowOff>
    </xdr:to>
    <xdr:pic>
      <xdr:nvPicPr>
        <xdr:cNvPr id="4" name="Imagem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F89F84-9B81-490A-A9B6-AF9E11363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33350"/>
          <a:ext cx="485775" cy="4514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123825</xdr:rowOff>
    </xdr:from>
    <xdr:to>
      <xdr:col>1</xdr:col>
      <xdr:colOff>647700</xdr:colOff>
      <xdr:row>2</xdr:row>
      <xdr:rowOff>194297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AA1478-A19F-451B-961D-BF1C386B3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23825"/>
          <a:ext cx="485775" cy="45147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0</xdr:colOff>
      <xdr:row>38</xdr:row>
      <xdr:rowOff>44825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F86F71B8-1858-4A9A-82C4-A7C32D202112}"/>
            </a:ext>
          </a:extLst>
        </xdr:cNvPr>
        <xdr:cNvSpPr/>
      </xdr:nvSpPr>
      <xdr:spPr>
        <a:xfrm>
          <a:off x="0" y="0"/>
          <a:ext cx="12199620" cy="6994265"/>
        </a:xfrm>
        <a:prstGeom prst="rect">
          <a:avLst/>
        </a:prstGeom>
        <a:gradFill flip="none" rotWithShape="1">
          <a:gsLst>
            <a:gs pos="100000">
              <a:schemeClr val="tx1">
                <a:lumMod val="65000"/>
                <a:lumOff val="35000"/>
              </a:schemeClr>
            </a:gs>
            <a:gs pos="0">
              <a:schemeClr val="tx1">
                <a:lumMod val="85000"/>
                <a:lumOff val="1500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/>
            <a:t> </a:t>
          </a:r>
        </a:p>
      </xdr:txBody>
    </xdr:sp>
    <xdr:clientData/>
  </xdr:twoCellAnchor>
  <xdr:twoCellAnchor editAs="oneCell">
    <xdr:from>
      <xdr:col>3</xdr:col>
      <xdr:colOff>137198</xdr:colOff>
      <xdr:row>1</xdr:row>
      <xdr:rowOff>53790</xdr:rowOff>
    </xdr:from>
    <xdr:to>
      <xdr:col>10</xdr:col>
      <xdr:colOff>43079</xdr:colOff>
      <xdr:row>6</xdr:row>
      <xdr:rowOff>152202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945D6F7-3BFD-45E0-A401-E5D35857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998" y="236670"/>
          <a:ext cx="4173081" cy="1012812"/>
        </a:xfrm>
        <a:prstGeom prst="rect">
          <a:avLst/>
        </a:prstGeom>
      </xdr:spPr>
    </xdr:pic>
    <xdr:clientData/>
  </xdr:twoCellAnchor>
  <xdr:twoCellAnchor editAs="oneCell">
    <xdr:from>
      <xdr:col>0</xdr:col>
      <xdr:colOff>437918</xdr:colOff>
      <xdr:row>5</xdr:row>
      <xdr:rowOff>147338</xdr:rowOff>
    </xdr:from>
    <xdr:to>
      <xdr:col>11</xdr:col>
      <xdr:colOff>381948</xdr:colOff>
      <xdr:row>37</xdr:row>
      <xdr:rowOff>71237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86FBC59-B362-4B1B-A82D-07958C1F9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7918" y="1061738"/>
          <a:ext cx="6649630" cy="5776059"/>
        </a:xfrm>
        <a:prstGeom prst="rect">
          <a:avLst/>
        </a:prstGeom>
      </xdr:spPr>
    </xdr:pic>
    <xdr:clientData/>
  </xdr:twoCellAnchor>
  <xdr:twoCellAnchor editAs="oneCell">
    <xdr:from>
      <xdr:col>0</xdr:col>
      <xdr:colOff>322413</xdr:colOff>
      <xdr:row>8</xdr:row>
      <xdr:rowOff>12918</xdr:rowOff>
    </xdr:from>
    <xdr:to>
      <xdr:col>11</xdr:col>
      <xdr:colOff>223625</xdr:colOff>
      <xdr:row>38</xdr:row>
      <xdr:rowOff>124430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AB94DE3-D292-43BF-B6AB-F5058923A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413" y="1475958"/>
          <a:ext cx="6606812" cy="5597912"/>
        </a:xfrm>
        <a:prstGeom prst="rect">
          <a:avLst/>
        </a:prstGeom>
      </xdr:spPr>
    </xdr:pic>
    <xdr:clientData/>
  </xdr:twoCellAnchor>
  <xdr:twoCellAnchor>
    <xdr:from>
      <xdr:col>0</xdr:col>
      <xdr:colOff>591185</xdr:colOff>
      <xdr:row>8</xdr:row>
      <xdr:rowOff>167214</xdr:rowOff>
    </xdr:from>
    <xdr:to>
      <xdr:col>11</xdr:col>
      <xdr:colOff>205696</xdr:colOff>
      <xdr:row>33</xdr:row>
      <xdr:rowOff>91452</xdr:rowOff>
    </xdr:to>
    <xdr:sp macro="" textlink="">
      <xdr:nvSpPr>
        <xdr:cNvPr id="6" name="CaixaDeTexto 16">
          <a:extLst>
            <a:ext uri="{FF2B5EF4-FFF2-40B4-BE49-F238E27FC236}">
              <a16:creationId xmlns:a16="http://schemas.microsoft.com/office/drawing/2014/main" id="{2BC51AAE-40F7-4521-A5A8-9A56112A6E88}"/>
            </a:ext>
          </a:extLst>
        </xdr:cNvPr>
        <xdr:cNvSpPr txBox="1"/>
      </xdr:nvSpPr>
      <xdr:spPr>
        <a:xfrm>
          <a:off x="591185" y="1630254"/>
          <a:ext cx="6320111" cy="449623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Olá, está gostando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 de usar nossas planilhas? 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Nós sinceramente esperamos que sim.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Saiba, sua opinião é muito importante para nós. E em cada página de download existe uma área para comentários, te aguardamos lá!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Com a sua ajuda queremos criar o maior portal de planilhas do Brasil, 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ou quem sabe do Mundo!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 </a:t>
          </a:r>
        </a:p>
      </xdr:txBody>
    </xdr:sp>
    <xdr:clientData/>
  </xdr:twoCellAnchor>
  <xdr:twoCellAnchor>
    <xdr:from>
      <xdr:col>13</xdr:col>
      <xdr:colOff>121951</xdr:colOff>
      <xdr:row>22</xdr:row>
      <xdr:rowOff>177300</xdr:rowOff>
    </xdr:from>
    <xdr:to>
      <xdr:col>19</xdr:col>
      <xdr:colOff>212147</xdr:colOff>
      <xdr:row>26</xdr:row>
      <xdr:rowOff>130757</xdr:rowOff>
    </xdr:to>
    <xdr:sp macro="" textlink="">
      <xdr:nvSpPr>
        <xdr:cNvPr id="7" name="CaixaDeTexto 18">
          <a:extLst>
            <a:ext uri="{FF2B5EF4-FFF2-40B4-BE49-F238E27FC236}">
              <a16:creationId xmlns:a16="http://schemas.microsoft.com/office/drawing/2014/main" id="{13955ACB-C0AB-41B2-A394-23532D920C36}"/>
            </a:ext>
          </a:extLst>
        </xdr:cNvPr>
        <xdr:cNvSpPr txBox="1"/>
      </xdr:nvSpPr>
      <xdr:spPr>
        <a:xfrm>
          <a:off x="8046751" y="4200660"/>
          <a:ext cx="3747796" cy="6849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pt-BR" sz="1400">
              <a:solidFill>
                <a:schemeClr val="bg1"/>
              </a:solidFill>
              <a:latin typeface="Abadi" panose="020B0604020104020204" pitchFamily="34" charset="0"/>
            </a:rPr>
            <a:t>Outra forma de colaborar: Que tal pagarnos  um cafezinho?</a:t>
          </a:r>
        </a:p>
      </xdr:txBody>
    </xdr:sp>
    <xdr:clientData/>
  </xdr:twoCellAnchor>
  <xdr:twoCellAnchor editAs="oneCell">
    <xdr:from>
      <xdr:col>17</xdr:col>
      <xdr:colOff>361262</xdr:colOff>
      <xdr:row>24</xdr:row>
      <xdr:rowOff>48208</xdr:rowOff>
    </xdr:from>
    <xdr:to>
      <xdr:col>18</xdr:col>
      <xdr:colOff>340659</xdr:colOff>
      <xdr:row>27</xdr:row>
      <xdr:rowOff>78046</xdr:rowOff>
    </xdr:to>
    <xdr:pic>
      <xdr:nvPicPr>
        <xdr:cNvPr id="8" name="Picture 6" descr="Café Coffe Bebida - Gráfico vetorial grátis no Pixabay">
          <a:extLst>
            <a:ext uri="{FF2B5EF4-FFF2-40B4-BE49-F238E27FC236}">
              <a16:creationId xmlns:a16="http://schemas.microsoft.com/office/drawing/2014/main" id="{26AD79D8-E94C-48CD-A0B0-F2F54C006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24462" y="4437328"/>
          <a:ext cx="588997" cy="5784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282335</xdr:colOff>
      <xdr:row>33</xdr:row>
      <xdr:rowOff>69831</xdr:rowOff>
    </xdr:from>
    <xdr:to>
      <xdr:col>15</xdr:col>
      <xdr:colOff>80171</xdr:colOff>
      <xdr:row>35</xdr:row>
      <xdr:rowOff>51464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7DC1E67-CFA1-44F1-8379-5BD5E7065EC9}"/>
            </a:ext>
          </a:extLst>
        </xdr:cNvPr>
        <xdr:cNvSpPr/>
      </xdr:nvSpPr>
      <xdr:spPr>
        <a:xfrm>
          <a:off x="8207135" y="6104871"/>
          <a:ext cx="1017036" cy="34739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R$ 5,00</a:t>
          </a:r>
        </a:p>
      </xdr:txBody>
    </xdr:sp>
    <xdr:clientData/>
  </xdr:twoCellAnchor>
  <xdr:twoCellAnchor>
    <xdr:from>
      <xdr:col>15</xdr:col>
      <xdr:colOff>256423</xdr:colOff>
      <xdr:row>33</xdr:row>
      <xdr:rowOff>69830</xdr:rowOff>
    </xdr:from>
    <xdr:to>
      <xdr:col>17</xdr:col>
      <xdr:colOff>54259</xdr:colOff>
      <xdr:row>35</xdr:row>
      <xdr:rowOff>51463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D1BD57C-F045-444B-AEBD-09F4ECE912B9}"/>
            </a:ext>
          </a:extLst>
        </xdr:cNvPr>
        <xdr:cNvSpPr/>
      </xdr:nvSpPr>
      <xdr:spPr>
        <a:xfrm>
          <a:off x="9400423" y="6104870"/>
          <a:ext cx="1017036" cy="34739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R$ 10,00</a:t>
          </a:r>
        </a:p>
      </xdr:txBody>
    </xdr:sp>
    <xdr:clientData/>
  </xdr:twoCellAnchor>
  <xdr:twoCellAnchor>
    <xdr:from>
      <xdr:col>17</xdr:col>
      <xdr:colOff>203842</xdr:colOff>
      <xdr:row>33</xdr:row>
      <xdr:rowOff>69829</xdr:rowOff>
    </xdr:from>
    <xdr:to>
      <xdr:col>19</xdr:col>
      <xdr:colOff>1678</xdr:colOff>
      <xdr:row>35</xdr:row>
      <xdr:rowOff>51462</xdr:rowOff>
    </xdr:to>
    <xdr:sp macro="" textlink="">
      <xdr:nvSpPr>
        <xdr:cNvPr id="11" name="Retângulo: Cantos Arredondados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19F33DF-DC91-48E9-8807-3464A55FC52A}"/>
            </a:ext>
          </a:extLst>
        </xdr:cNvPr>
        <xdr:cNvSpPr/>
      </xdr:nvSpPr>
      <xdr:spPr>
        <a:xfrm>
          <a:off x="10567042" y="6104869"/>
          <a:ext cx="1017036" cy="34739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R$ 15,00</a:t>
          </a:r>
        </a:p>
      </xdr:txBody>
    </xdr:sp>
    <xdr:clientData/>
  </xdr:twoCellAnchor>
  <xdr:twoCellAnchor editAs="oneCell">
    <xdr:from>
      <xdr:col>13</xdr:col>
      <xdr:colOff>535746</xdr:colOff>
      <xdr:row>1</xdr:row>
      <xdr:rowOff>148586</xdr:rowOff>
    </xdr:from>
    <xdr:to>
      <xdr:col>15</xdr:col>
      <xdr:colOff>520454</xdr:colOff>
      <xdr:row>8</xdr:row>
      <xdr:rowOff>44438</xdr:rowOff>
    </xdr:to>
    <xdr:pic>
      <xdr:nvPicPr>
        <xdr:cNvPr id="12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080C9BC7-5F8B-4B8B-A636-43E8F1DF9E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9744" r="89936">
                      <a14:foregroundMark x1="18211" y1="29798" x2="9744" y2="22727"/>
                      <a14:foregroundMark x1="9744" y1="22727" x2="13898" y2="48485"/>
                      <a14:foregroundMark x1="13898" y1="48485" x2="18530" y2="47980"/>
                      <a14:foregroundMark x1="12460" y1="55051" x2="17252" y2="62626"/>
                      <a14:foregroundMark x1="51278" y1="39394" x2="52556" y2="52525"/>
                      <a14:foregroundMark x1="54153" y1="42929" x2="48243" y2="24747"/>
                      <a14:foregroundMark x1="48243" y1="24747" x2="45208" y2="49495"/>
                      <a14:foregroundMark x1="45208" y1="49495" x2="49201" y2="56566"/>
                      <a14:foregroundMark x1="48083" y1="22222" x2="54633" y2="33333"/>
                      <a14:foregroundMark x1="50160" y1="16667" x2="50160" y2="25758"/>
                      <a14:foregroundMark x1="70447" y1="35354" x2="66134" y2="49495"/>
                      <a14:foregroundMark x1="81789" y1="37374" x2="87859" y2="40404"/>
                      <a14:foregroundMark x1="84665" y1="26263" x2="79553" y2="48485"/>
                      <a14:foregroundMark x1="79553" y1="48485" x2="87540" y2="58081"/>
                      <a14:foregroundMark x1="87540" y1="58081" x2="87540" y2="31313"/>
                      <a14:foregroundMark x1="87540" y1="31313" x2="82588" y2="25758"/>
                      <a14:foregroundMark x1="71725" y1="32323" x2="63419" y2="26768"/>
                      <a14:foregroundMark x1="63419" y1="26768" x2="64856" y2="51515"/>
                      <a14:foregroundMark x1="64856" y1="51515" x2="73323" y2="57576"/>
                      <a14:foregroundMark x1="73323" y1="57576" x2="72843" y2="3838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469" r="41393"/>
        <a:stretch/>
      </xdr:blipFill>
      <xdr:spPr bwMode="auto">
        <a:xfrm>
          <a:off x="8460546" y="331466"/>
          <a:ext cx="1203908" cy="11760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197391</xdr:colOff>
      <xdr:row>1</xdr:row>
      <xdr:rowOff>91847</xdr:rowOff>
    </xdr:from>
    <xdr:to>
      <xdr:col>18</xdr:col>
      <xdr:colOff>562488</xdr:colOff>
      <xdr:row>9</xdr:row>
      <xdr:rowOff>21393</xdr:rowOff>
    </xdr:to>
    <xdr:pic>
      <xdr:nvPicPr>
        <xdr:cNvPr id="13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1B27256D-552D-4DAA-9F18-D9286A68CE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6017"/>
        <a:stretch/>
      </xdr:blipFill>
      <xdr:spPr bwMode="auto">
        <a:xfrm>
          <a:off x="10560591" y="274727"/>
          <a:ext cx="974697" cy="1392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85284</xdr:colOff>
      <xdr:row>1</xdr:row>
      <xdr:rowOff>53790</xdr:rowOff>
    </xdr:from>
    <xdr:to>
      <xdr:col>18</xdr:col>
      <xdr:colOff>427807</xdr:colOff>
      <xdr:row>6</xdr:row>
      <xdr:rowOff>177096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31DBF455-BB05-4DF7-8D43-014C4A20BF42}"/>
            </a:ext>
          </a:extLst>
        </xdr:cNvPr>
        <xdr:cNvSpPr/>
      </xdr:nvSpPr>
      <xdr:spPr>
        <a:xfrm>
          <a:off x="10448484" y="236670"/>
          <a:ext cx="952123" cy="1037706"/>
        </a:xfrm>
        <a:prstGeom prst="rect">
          <a:avLst/>
        </a:prstGeom>
        <a:noFill/>
        <a:ln w="28575">
          <a:solidFill>
            <a:schemeClr val="bg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15</xdr:col>
      <xdr:colOff>561282</xdr:colOff>
      <xdr:row>1</xdr:row>
      <xdr:rowOff>131046</xdr:rowOff>
    </xdr:from>
    <xdr:to>
      <xdr:col>17</xdr:col>
      <xdr:colOff>1499</xdr:colOff>
      <xdr:row>6</xdr:row>
      <xdr:rowOff>74946</xdr:rowOff>
    </xdr:to>
    <xdr:pic>
      <xdr:nvPicPr>
        <xdr:cNvPr id="15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32084A5E-0946-4252-988F-F12E94D304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7934" r="23878" b="30602"/>
        <a:stretch/>
      </xdr:blipFill>
      <xdr:spPr bwMode="auto">
        <a:xfrm>
          <a:off x="9705282" y="313926"/>
          <a:ext cx="659417" cy="85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419007</xdr:colOff>
      <xdr:row>8</xdr:row>
      <xdr:rowOff>68971</xdr:rowOff>
    </xdr:from>
    <xdr:to>
      <xdr:col>19</xdr:col>
      <xdr:colOff>297542</xdr:colOff>
      <xdr:row>18</xdr:row>
      <xdr:rowOff>76075</xdr:rowOff>
    </xdr:to>
    <xdr:sp macro="" textlink="">
      <xdr:nvSpPr>
        <xdr:cNvPr id="16" name="CaixaDeTexto 34">
          <a:extLst>
            <a:ext uri="{FF2B5EF4-FFF2-40B4-BE49-F238E27FC236}">
              <a16:creationId xmlns:a16="http://schemas.microsoft.com/office/drawing/2014/main" id="{9BA8EF88-BF56-493C-895E-FFA2FB88EB45}"/>
            </a:ext>
          </a:extLst>
        </xdr:cNvPr>
        <xdr:cNvSpPr txBox="1"/>
      </xdr:nvSpPr>
      <xdr:spPr>
        <a:xfrm>
          <a:off x="7734207" y="1532011"/>
          <a:ext cx="4145735" cy="183590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50000"/>
            </a:lnSpc>
          </a:pPr>
          <a:r>
            <a:rPr lang="pt-BR" sz="1600">
              <a:solidFill>
                <a:schemeClr val="bg1"/>
              </a:solidFill>
              <a:latin typeface="Abadi" panose="020B0604020104020204" pitchFamily="34" charset="0"/>
            </a:rPr>
            <a:t>Você ainda pode nos ajudar a criar planilhas gratuitas. Que tal sugerir uma ideia de planilha grátis para Equipe Smart Planilhas? Assim avaliamos sua ideia e logo que feita você receberá em seu e-mail gratuitamente!</a:t>
          </a:r>
        </a:p>
      </xdr:txBody>
    </xdr:sp>
    <xdr:clientData/>
  </xdr:twoCellAnchor>
  <xdr:twoCellAnchor>
    <xdr:from>
      <xdr:col>14</xdr:col>
      <xdr:colOff>102998</xdr:colOff>
      <xdr:row>19</xdr:row>
      <xdr:rowOff>38793</xdr:rowOff>
    </xdr:from>
    <xdr:to>
      <xdr:col>18</xdr:col>
      <xdr:colOff>302821</xdr:colOff>
      <xdr:row>22</xdr:row>
      <xdr:rowOff>140448</xdr:rowOff>
    </xdr:to>
    <xdr:grpSp>
      <xdr:nvGrpSpPr>
        <xdr:cNvPr id="17" name="Agrupar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D617CA1-A767-4C3E-8D8A-8691C6E1FB23}"/>
            </a:ext>
          </a:extLst>
        </xdr:cNvPr>
        <xdr:cNvGrpSpPr/>
      </xdr:nvGrpSpPr>
      <xdr:grpSpPr>
        <a:xfrm>
          <a:off x="8637398" y="3445381"/>
          <a:ext cx="2638223" cy="639538"/>
          <a:chOff x="8592574" y="3812934"/>
          <a:chExt cx="2638223" cy="639538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BD84FE19-CF8D-4249-8CD6-3A3F717DE18C}"/>
              </a:ext>
            </a:extLst>
          </xdr:cNvPr>
          <xdr:cNvSpPr/>
        </xdr:nvSpPr>
        <xdr:spPr>
          <a:xfrm>
            <a:off x="8592574" y="3812934"/>
            <a:ext cx="2638223" cy="639538"/>
          </a:xfrm>
          <a:prstGeom prst="roundRect">
            <a:avLst/>
          </a:prstGeom>
          <a:solidFill>
            <a:srgbClr val="2D8053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400" b="1"/>
              <a:t>TENHO UMA IDEIA</a:t>
            </a:r>
          </a:p>
        </xdr:txBody>
      </xdr:sp>
      <xdr:pic>
        <xdr:nvPicPr>
          <xdr:cNvPr id="19" name="Gráfico 27" descr="Lâmpada">
            <a:extLst>
              <a:ext uri="{FF2B5EF4-FFF2-40B4-BE49-F238E27FC236}">
                <a16:creationId xmlns:a16="http://schemas.microsoft.com/office/drawing/2014/main" id="{890927CE-7DBA-4E72-A3FA-06E0659CD7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8778806" y="3986995"/>
            <a:ext cx="316874" cy="316874"/>
          </a:xfrm>
          <a:prstGeom prst="rect">
            <a:avLst/>
          </a:prstGeom>
        </xdr:spPr>
      </xdr:pic>
    </xdr:grpSp>
    <xdr:clientData/>
  </xdr:twoCellAnchor>
  <xdr:twoCellAnchor editAs="oneCell">
    <xdr:from>
      <xdr:col>8</xdr:col>
      <xdr:colOff>331862</xdr:colOff>
      <xdr:row>28</xdr:row>
      <xdr:rowOff>91848</xdr:rowOff>
    </xdr:from>
    <xdr:to>
      <xdr:col>9</xdr:col>
      <xdr:colOff>116542</xdr:colOff>
      <xdr:row>31</xdr:row>
      <xdr:rowOff>107570</xdr:rowOff>
    </xdr:to>
    <xdr:pic>
      <xdr:nvPicPr>
        <xdr:cNvPr id="20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C3630EBA-1276-4A4E-968A-C1DBD0CF91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6017"/>
        <a:stretch/>
      </xdr:blipFill>
      <xdr:spPr bwMode="auto">
        <a:xfrm>
          <a:off x="5208662" y="5212488"/>
          <a:ext cx="394280" cy="564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134470</xdr:colOff>
      <xdr:row>27</xdr:row>
      <xdr:rowOff>71716</xdr:rowOff>
    </xdr:from>
    <xdr:to>
      <xdr:col>19</xdr:col>
      <xdr:colOff>224666</xdr:colOff>
      <xdr:row>29</xdr:row>
      <xdr:rowOff>78549</xdr:rowOff>
    </xdr:to>
    <xdr:sp macro="" textlink="">
      <xdr:nvSpPr>
        <xdr:cNvPr id="21" name="CaixaDeTexto 18">
          <a:extLst>
            <a:ext uri="{FF2B5EF4-FFF2-40B4-BE49-F238E27FC236}">
              <a16:creationId xmlns:a16="http://schemas.microsoft.com/office/drawing/2014/main" id="{6BB33419-E8D9-40E0-9CDE-39335AFFD673}"/>
            </a:ext>
          </a:extLst>
        </xdr:cNvPr>
        <xdr:cNvSpPr txBox="1"/>
      </xdr:nvSpPr>
      <xdr:spPr>
        <a:xfrm>
          <a:off x="8059270" y="5009476"/>
          <a:ext cx="3747796" cy="37259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pt-BR" sz="1400">
              <a:solidFill>
                <a:schemeClr val="bg1"/>
              </a:solidFill>
              <a:latin typeface="Abadi" panose="020B0604020104020204" pitchFamily="34" charset="0"/>
            </a:rPr>
            <a:t>Colaborar com:</a:t>
          </a:r>
        </a:p>
      </xdr:txBody>
    </xdr:sp>
    <xdr:clientData/>
  </xdr:twoCellAnchor>
  <xdr:twoCellAnchor>
    <xdr:from>
      <xdr:col>13</xdr:col>
      <xdr:colOff>259976</xdr:colOff>
      <xdr:row>30</xdr:row>
      <xdr:rowOff>152400</xdr:rowOff>
    </xdr:from>
    <xdr:to>
      <xdr:col>19</xdr:col>
      <xdr:colOff>17929</xdr:colOff>
      <xdr:row>33</xdr:row>
      <xdr:rowOff>12008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9433D584-D48E-41D3-8F62-A9B7C08D15A0}"/>
            </a:ext>
          </a:extLst>
        </xdr:cNvPr>
        <xdr:cNvSpPr/>
      </xdr:nvSpPr>
      <xdr:spPr>
        <a:xfrm>
          <a:off x="8184776" y="5638800"/>
          <a:ext cx="3415553" cy="408248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 b="0"/>
            <a:t>CPF:</a:t>
          </a:r>
          <a:r>
            <a:rPr lang="pt-BR" sz="1400" b="0" baseline="0"/>
            <a:t> 384.929.288-67</a:t>
          </a:r>
          <a:endParaRPr lang="pt-BR" sz="1400" b="0"/>
        </a:p>
      </xdr:txBody>
    </xdr:sp>
    <xdr:clientData/>
  </xdr:twoCellAnchor>
  <xdr:twoCellAnchor>
    <xdr:from>
      <xdr:col>13</xdr:col>
      <xdr:colOff>259977</xdr:colOff>
      <xdr:row>29</xdr:row>
      <xdr:rowOff>116542</xdr:rowOff>
    </xdr:from>
    <xdr:to>
      <xdr:col>14</xdr:col>
      <xdr:colOff>439271</xdr:colOff>
      <xdr:row>31</xdr:row>
      <xdr:rowOff>116541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EF3540B-B8BB-49EE-8345-2329847C37DF}"/>
            </a:ext>
          </a:extLst>
        </xdr:cNvPr>
        <xdr:cNvSpPr txBox="1"/>
      </xdr:nvSpPr>
      <xdr:spPr>
        <a:xfrm>
          <a:off x="8184777" y="5420062"/>
          <a:ext cx="788894" cy="3657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1"/>
              </a:solidFill>
              <a:latin typeface="Aharoni" panose="02010803020104030203" pitchFamily="2" charset="-79"/>
              <a:cs typeface="Aharoni" panose="02010803020104030203" pitchFamily="2" charset="-79"/>
            </a:rPr>
            <a:t>PIX</a:t>
          </a:r>
        </a:p>
      </xdr:txBody>
    </xdr:sp>
    <xdr:clientData/>
  </xdr:twoCellAnchor>
  <xdr:twoCellAnchor>
    <xdr:from>
      <xdr:col>18</xdr:col>
      <xdr:colOff>582706</xdr:colOff>
      <xdr:row>31</xdr:row>
      <xdr:rowOff>89647</xdr:rowOff>
    </xdr:from>
    <xdr:to>
      <xdr:col>21</xdr:col>
      <xdr:colOff>0</xdr:colOff>
      <xdr:row>33</xdr:row>
      <xdr:rowOff>89647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C15427E6-8705-405F-910D-0272F6B23A32}"/>
            </a:ext>
          </a:extLst>
        </xdr:cNvPr>
        <xdr:cNvSpPr txBox="1"/>
      </xdr:nvSpPr>
      <xdr:spPr>
        <a:xfrm>
          <a:off x="11555506" y="5758927"/>
          <a:ext cx="743174" cy="365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1"/>
              </a:solidFill>
              <a:latin typeface="Aharoni" panose="02010803020104030203" pitchFamily="2" charset="-79"/>
              <a:cs typeface="Aharoni" panose="02010803020104030203" pitchFamily="2" charset="-79"/>
            </a:rPr>
            <a:t>OU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-de-Controle-de-Validade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ieper/Consultoria%20Guia%20do%20Excel/YF%20Automa&#231;&#227;o/Planilha/Sistema%20de%20gera&#231;&#227;o%20de%20listas%20de%20etiquetas%202.1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Rieper/Consultoria%20Guia%20do%20Excel/Andreia%20Harter/AP16%20-%20MSDS%20Sheet%20for%20MSDS%20Solution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  <sheetName val="Sobre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Layout"/>
      <sheetName val="Configurações"/>
      <sheetName val="Lista do cliente (2)"/>
      <sheetName val="Cadastro de layouts"/>
      <sheetName val="Base de dados"/>
      <sheetName val="Lista do clien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I1" t="str">
            <v>Empresa</v>
          </cell>
        </row>
        <row r="2">
          <cell r="I2" t="str">
            <v>RENNER</v>
          </cell>
        </row>
        <row r="3">
          <cell r="I3" t="str">
            <v>Teste2</v>
          </cell>
        </row>
        <row r="4">
          <cell r="I4" t="str">
            <v>BlueTextil</v>
          </cell>
        </row>
      </sheetData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Revisão 4"/>
      <sheetName val="Impressão"/>
      <sheetName val="Pictogramas"/>
      <sheetName val="Frases de perigo"/>
      <sheetName val="Frases de precaução"/>
      <sheetName val="Frases complementares"/>
      <sheetName val="Cadastro da etiqueta"/>
      <sheetName val="Cadastro de empresas"/>
      <sheetName val="Cálculos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Código</v>
          </cell>
          <cell r="B1" t="str">
            <v>Pictograma</v>
          </cell>
        </row>
        <row r="2">
          <cell r="A2" t="str">
            <v>Alerta</v>
          </cell>
        </row>
        <row r="3">
          <cell r="A3" t="str">
            <v>Aquático</v>
          </cell>
        </row>
        <row r="4">
          <cell r="A4" t="str">
            <v>Corrosivo</v>
          </cell>
        </row>
        <row r="5">
          <cell r="A5" t="str">
            <v>Explosivo</v>
          </cell>
        </row>
        <row r="6">
          <cell r="A6" t="str">
            <v>Gás</v>
          </cell>
        </row>
        <row r="7">
          <cell r="A7" t="str">
            <v>Inflamável</v>
          </cell>
        </row>
        <row r="8">
          <cell r="A8" t="str">
            <v>Oxidantes</v>
          </cell>
        </row>
        <row r="9">
          <cell r="A9" t="str">
            <v>Sensib.</v>
          </cell>
        </row>
        <row r="10">
          <cell r="A10" t="str">
            <v>Sól. Infl.</v>
          </cell>
        </row>
        <row r="11">
          <cell r="A11" t="str">
            <v>Tóxico</v>
          </cell>
        </row>
        <row r="12">
          <cell r="A12" t="str">
            <v>Vazio</v>
          </cell>
        </row>
      </sheetData>
      <sheetData sheetId="4">
        <row r="1">
          <cell r="A1" t="str">
            <v>Código</v>
          </cell>
        </row>
        <row r="2">
          <cell r="A2" t="str">
            <v>H200</v>
          </cell>
        </row>
        <row r="3">
          <cell r="A3" t="str">
            <v>H201</v>
          </cell>
        </row>
        <row r="4">
          <cell r="A4" t="str">
            <v>H202</v>
          </cell>
        </row>
        <row r="5">
          <cell r="A5" t="str">
            <v>H203</v>
          </cell>
        </row>
        <row r="6">
          <cell r="A6" t="str">
            <v>H204</v>
          </cell>
        </row>
        <row r="7">
          <cell r="A7" t="str">
            <v>H205</v>
          </cell>
        </row>
        <row r="8">
          <cell r="A8" t="str">
            <v>H220</v>
          </cell>
        </row>
        <row r="9">
          <cell r="A9" t="str">
            <v>H221</v>
          </cell>
        </row>
        <row r="10">
          <cell r="A10" t="str">
            <v>H222</v>
          </cell>
        </row>
        <row r="11">
          <cell r="A11" t="str">
            <v>H223</v>
          </cell>
        </row>
        <row r="12">
          <cell r="A12" t="str">
            <v>H224</v>
          </cell>
        </row>
        <row r="13">
          <cell r="A13" t="str">
            <v>H225</v>
          </cell>
        </row>
        <row r="14">
          <cell r="A14" t="str">
            <v>H226</v>
          </cell>
        </row>
        <row r="15">
          <cell r="A15" t="str">
            <v>H227</v>
          </cell>
        </row>
        <row r="16">
          <cell r="A16" t="str">
            <v>H228</v>
          </cell>
        </row>
        <row r="17">
          <cell r="A17" t="str">
            <v>H229</v>
          </cell>
        </row>
        <row r="18">
          <cell r="A18" t="str">
            <v>H230</v>
          </cell>
        </row>
        <row r="19">
          <cell r="A19" t="str">
            <v>H231</v>
          </cell>
        </row>
        <row r="20">
          <cell r="A20" t="str">
            <v>H240</v>
          </cell>
        </row>
        <row r="21">
          <cell r="A21" t="str">
            <v>H241</v>
          </cell>
        </row>
        <row r="22">
          <cell r="A22" t="str">
            <v>H242</v>
          </cell>
        </row>
        <row r="23">
          <cell r="A23" t="str">
            <v>H250</v>
          </cell>
        </row>
        <row r="24">
          <cell r="A24" t="str">
            <v>H251</v>
          </cell>
        </row>
        <row r="25">
          <cell r="A25" t="str">
            <v>H252</v>
          </cell>
        </row>
        <row r="26">
          <cell r="A26" t="str">
            <v xml:space="preserve">H260 </v>
          </cell>
        </row>
        <row r="27">
          <cell r="A27" t="str">
            <v>H261</v>
          </cell>
        </row>
        <row r="28">
          <cell r="A28" t="str">
            <v>H270</v>
          </cell>
        </row>
        <row r="29">
          <cell r="A29" t="str">
            <v>H271</v>
          </cell>
        </row>
        <row r="30">
          <cell r="A30" t="str">
            <v>H272</v>
          </cell>
        </row>
        <row r="31">
          <cell r="A31" t="str">
            <v>H280</v>
          </cell>
        </row>
        <row r="32">
          <cell r="A32" t="str">
            <v>H281</v>
          </cell>
        </row>
        <row r="33">
          <cell r="A33" t="str">
            <v>H290</v>
          </cell>
        </row>
        <row r="34">
          <cell r="A34" t="str">
            <v>H300</v>
          </cell>
        </row>
        <row r="35">
          <cell r="A35" t="str">
            <v>H301</v>
          </cell>
        </row>
        <row r="36">
          <cell r="A36" t="str">
            <v>H302</v>
          </cell>
        </row>
        <row r="37">
          <cell r="A37" t="str">
            <v>H303</v>
          </cell>
        </row>
        <row r="38">
          <cell r="A38" t="str">
            <v>H304</v>
          </cell>
        </row>
        <row r="39">
          <cell r="A39" t="str">
            <v>H305</v>
          </cell>
        </row>
        <row r="40">
          <cell r="A40" t="str">
            <v>H310</v>
          </cell>
        </row>
        <row r="41">
          <cell r="A41" t="str">
            <v>H311</v>
          </cell>
        </row>
        <row r="42">
          <cell r="A42" t="str">
            <v>H312</v>
          </cell>
        </row>
        <row r="43">
          <cell r="A43" t="str">
            <v>H313</v>
          </cell>
        </row>
        <row r="44">
          <cell r="A44" t="str">
            <v>H314</v>
          </cell>
        </row>
        <row r="45">
          <cell r="A45" t="str">
            <v>H315</v>
          </cell>
        </row>
        <row r="46">
          <cell r="A46" t="str">
            <v>H316</v>
          </cell>
        </row>
        <row r="47">
          <cell r="A47" t="str">
            <v>H317</v>
          </cell>
        </row>
        <row r="48">
          <cell r="A48" t="str">
            <v>H318</v>
          </cell>
        </row>
        <row r="49">
          <cell r="A49" t="str">
            <v>H319</v>
          </cell>
        </row>
        <row r="50">
          <cell r="A50" t="str">
            <v>H320</v>
          </cell>
        </row>
        <row r="51">
          <cell r="A51" t="str">
            <v>H330</v>
          </cell>
        </row>
        <row r="52">
          <cell r="A52" t="str">
            <v>H331</v>
          </cell>
        </row>
        <row r="53">
          <cell r="A53" t="str">
            <v>H332</v>
          </cell>
        </row>
        <row r="54">
          <cell r="A54" t="str">
            <v>H333</v>
          </cell>
        </row>
        <row r="55">
          <cell r="A55" t="str">
            <v>H334</v>
          </cell>
        </row>
        <row r="56">
          <cell r="A56" t="str">
            <v>H335</v>
          </cell>
        </row>
        <row r="57">
          <cell r="A57" t="str">
            <v>H336</v>
          </cell>
        </row>
        <row r="58">
          <cell r="A58" t="str">
            <v>H340</v>
          </cell>
        </row>
        <row r="59">
          <cell r="A59" t="str">
            <v>H341</v>
          </cell>
        </row>
        <row r="60">
          <cell r="A60" t="str">
            <v>H350</v>
          </cell>
        </row>
        <row r="61">
          <cell r="A61" t="str">
            <v>H351</v>
          </cell>
        </row>
        <row r="62">
          <cell r="A62" t="str">
            <v>H360</v>
          </cell>
        </row>
        <row r="63">
          <cell r="A63" t="str">
            <v>h361</v>
          </cell>
        </row>
        <row r="64">
          <cell r="A64" t="str">
            <v>H362</v>
          </cell>
        </row>
        <row r="65">
          <cell r="A65" t="str">
            <v>H370</v>
          </cell>
        </row>
        <row r="66">
          <cell r="A66" t="str">
            <v>H371</v>
          </cell>
        </row>
        <row r="67">
          <cell r="A67" t="str">
            <v>H372</v>
          </cell>
        </row>
        <row r="68">
          <cell r="A68" t="str">
            <v>H373</v>
          </cell>
        </row>
        <row r="69">
          <cell r="A69" t="str">
            <v>H400</v>
          </cell>
        </row>
        <row r="70">
          <cell r="A70" t="str">
            <v>H401</v>
          </cell>
        </row>
        <row r="71">
          <cell r="A71" t="str">
            <v>H402</v>
          </cell>
        </row>
        <row r="72">
          <cell r="A72" t="str">
            <v>H410</v>
          </cell>
        </row>
        <row r="73">
          <cell r="A73" t="str">
            <v>H411</v>
          </cell>
        </row>
        <row r="74">
          <cell r="A74" t="str">
            <v>H412</v>
          </cell>
        </row>
        <row r="75">
          <cell r="A75" t="str">
            <v>H413</v>
          </cell>
        </row>
        <row r="76">
          <cell r="A76" t="str">
            <v>H420</v>
          </cell>
        </row>
      </sheetData>
      <sheetData sheetId="5">
        <row r="1">
          <cell r="A1" t="str">
            <v>Código</v>
          </cell>
        </row>
        <row r="2">
          <cell r="A2" t="str">
            <v>P101</v>
          </cell>
        </row>
        <row r="3">
          <cell r="A3" t="str">
            <v>P102</v>
          </cell>
        </row>
        <row r="4">
          <cell r="A4" t="str">
            <v>P103</v>
          </cell>
        </row>
        <row r="5">
          <cell r="A5" t="str">
            <v>P201</v>
          </cell>
        </row>
        <row r="6">
          <cell r="A6" t="str">
            <v>P202</v>
          </cell>
        </row>
        <row r="7">
          <cell r="A7" t="str">
            <v>P210</v>
          </cell>
        </row>
        <row r="8">
          <cell r="A8" t="str">
            <v>P211</v>
          </cell>
        </row>
        <row r="9">
          <cell r="A9" t="str">
            <v>P220</v>
          </cell>
        </row>
        <row r="10">
          <cell r="A10" t="str">
            <v>P221</v>
          </cell>
        </row>
        <row r="11">
          <cell r="A11" t="str">
            <v>P222</v>
          </cell>
        </row>
        <row r="12">
          <cell r="A12" t="str">
            <v>P223</v>
          </cell>
        </row>
        <row r="13">
          <cell r="A13" t="str">
            <v>P230</v>
          </cell>
        </row>
        <row r="14">
          <cell r="A14" t="str">
            <v>P231</v>
          </cell>
        </row>
        <row r="15">
          <cell r="A15" t="str">
            <v>P231 + P232</v>
          </cell>
        </row>
        <row r="16">
          <cell r="A16" t="str">
            <v>P232</v>
          </cell>
        </row>
        <row r="17">
          <cell r="A17" t="str">
            <v>P233</v>
          </cell>
        </row>
        <row r="18">
          <cell r="A18" t="str">
            <v>P234</v>
          </cell>
        </row>
        <row r="19">
          <cell r="A19" t="str">
            <v>P235</v>
          </cell>
        </row>
        <row r="20">
          <cell r="A20" t="str">
            <v>P235 + P410</v>
          </cell>
        </row>
        <row r="21">
          <cell r="A21" t="str">
            <v>P240</v>
          </cell>
        </row>
        <row r="22">
          <cell r="A22" t="str">
            <v>P241</v>
          </cell>
        </row>
        <row r="23">
          <cell r="A23" t="str">
            <v>P242</v>
          </cell>
        </row>
        <row r="24">
          <cell r="A24" t="str">
            <v>P243</v>
          </cell>
        </row>
        <row r="25">
          <cell r="A25" t="str">
            <v>P244</v>
          </cell>
        </row>
        <row r="26">
          <cell r="A26" t="str">
            <v>P250</v>
          </cell>
        </row>
        <row r="27">
          <cell r="A27" t="str">
            <v>P251</v>
          </cell>
        </row>
        <row r="28">
          <cell r="A28" t="str">
            <v>P260</v>
          </cell>
        </row>
        <row r="29">
          <cell r="A29" t="str">
            <v>P261</v>
          </cell>
        </row>
        <row r="30">
          <cell r="A30" t="str">
            <v>P262</v>
          </cell>
        </row>
        <row r="31">
          <cell r="A31" t="str">
            <v>P263</v>
          </cell>
        </row>
        <row r="32">
          <cell r="A32" t="str">
            <v>P264</v>
          </cell>
        </row>
        <row r="33">
          <cell r="A33" t="str">
            <v>P270</v>
          </cell>
        </row>
        <row r="34">
          <cell r="A34" t="str">
            <v>P271</v>
          </cell>
        </row>
        <row r="35">
          <cell r="A35" t="str">
            <v>P272</v>
          </cell>
        </row>
        <row r="36">
          <cell r="A36" t="str">
            <v>P273</v>
          </cell>
        </row>
        <row r="37">
          <cell r="A37" t="str">
            <v>P280</v>
          </cell>
        </row>
        <row r="38">
          <cell r="A38" t="str">
            <v>P282</v>
          </cell>
        </row>
        <row r="39">
          <cell r="A39" t="str">
            <v>P283</v>
          </cell>
        </row>
        <row r="40">
          <cell r="A40" t="str">
            <v>P284</v>
          </cell>
        </row>
        <row r="41">
          <cell r="A41" t="str">
            <v>P301</v>
          </cell>
        </row>
        <row r="42">
          <cell r="A42" t="str">
            <v>P302</v>
          </cell>
        </row>
        <row r="43">
          <cell r="A43" t="str">
            <v>P303</v>
          </cell>
        </row>
        <row r="44">
          <cell r="A44" t="str">
            <v>P304</v>
          </cell>
        </row>
        <row r="45">
          <cell r="A45" t="str">
            <v>P305</v>
          </cell>
        </row>
        <row r="46">
          <cell r="A46" t="str">
            <v>P306</v>
          </cell>
        </row>
        <row r="47">
          <cell r="A47" t="str">
            <v>P307</v>
          </cell>
        </row>
        <row r="48">
          <cell r="A48" t="str">
            <v>P308</v>
          </cell>
        </row>
        <row r="49">
          <cell r="A49" t="str">
            <v>P310</v>
          </cell>
        </row>
        <row r="50">
          <cell r="A50" t="str">
            <v>P311</v>
          </cell>
        </row>
        <row r="51">
          <cell r="A51" t="str">
            <v>P312</v>
          </cell>
        </row>
        <row r="52">
          <cell r="A52" t="str">
            <v>P313</v>
          </cell>
        </row>
        <row r="53">
          <cell r="A53" t="str">
            <v>P314</v>
          </cell>
        </row>
        <row r="54">
          <cell r="A54" t="str">
            <v>P315</v>
          </cell>
        </row>
        <row r="55">
          <cell r="A55" t="str">
            <v>P320</v>
          </cell>
        </row>
        <row r="56">
          <cell r="A56" t="str">
            <v>P321</v>
          </cell>
        </row>
        <row r="57">
          <cell r="A57" t="str">
            <v>P330</v>
          </cell>
        </row>
        <row r="58">
          <cell r="A58" t="str">
            <v>P331</v>
          </cell>
        </row>
        <row r="59">
          <cell r="A59" t="str">
            <v>P332</v>
          </cell>
        </row>
        <row r="60">
          <cell r="A60" t="str">
            <v>P333</v>
          </cell>
        </row>
        <row r="61">
          <cell r="A61" t="str">
            <v>P333 + P313</v>
          </cell>
        </row>
        <row r="62">
          <cell r="A62" t="str">
            <v>P334</v>
          </cell>
        </row>
        <row r="63">
          <cell r="A63" t="str">
            <v>P335</v>
          </cell>
        </row>
        <row r="64">
          <cell r="A64" t="str">
            <v>P335 + P334</v>
          </cell>
        </row>
        <row r="65">
          <cell r="A65" t="str">
            <v>P336</v>
          </cell>
        </row>
        <row r="66">
          <cell r="A66" t="str">
            <v>P337</v>
          </cell>
        </row>
        <row r="67">
          <cell r="A67" t="str">
            <v xml:space="preserve">P337 + P313 </v>
          </cell>
        </row>
        <row r="68">
          <cell r="A68" t="str">
            <v>P342 + P311</v>
          </cell>
        </row>
        <row r="69">
          <cell r="A69" t="str">
            <v>P361 + P364</v>
          </cell>
        </row>
        <row r="70">
          <cell r="A70" t="str">
            <v>P370 + P376</v>
          </cell>
        </row>
        <row r="71">
          <cell r="A71" t="str">
            <v>P370 + P378</v>
          </cell>
        </row>
        <row r="72">
          <cell r="A72" t="str">
            <v>P370 + P380</v>
          </cell>
        </row>
        <row r="73">
          <cell r="A73" t="str">
            <v>P370 + P380 + P375</v>
          </cell>
        </row>
        <row r="74">
          <cell r="A74" t="str">
            <v>P371 + P380 + P375</v>
          </cell>
        </row>
        <row r="75">
          <cell r="A75" t="str">
            <v>P402 + P404</v>
          </cell>
        </row>
        <row r="76">
          <cell r="A76" t="str">
            <v>P403 + P233</v>
          </cell>
        </row>
        <row r="77">
          <cell r="A77" t="str">
            <v>P403 + P235</v>
          </cell>
        </row>
        <row r="78">
          <cell r="A78" t="str">
            <v>P407</v>
          </cell>
        </row>
        <row r="79">
          <cell r="A79" t="str">
            <v>P410</v>
          </cell>
        </row>
        <row r="80">
          <cell r="A80" t="str">
            <v>P410 + P403</v>
          </cell>
        </row>
        <row r="81">
          <cell r="A81" t="str">
            <v>P410 + P412</v>
          </cell>
        </row>
        <row r="82">
          <cell r="A82" t="str">
            <v>P411</v>
          </cell>
        </row>
        <row r="83">
          <cell r="A83" t="str">
            <v>P411 + P235</v>
          </cell>
        </row>
        <row r="84">
          <cell r="A84" t="str">
            <v>P412</v>
          </cell>
        </row>
        <row r="85">
          <cell r="A85" t="str">
            <v>P413</v>
          </cell>
        </row>
        <row r="86">
          <cell r="A86" t="str">
            <v>P420</v>
          </cell>
        </row>
        <row r="87">
          <cell r="A87" t="str">
            <v>P422</v>
          </cell>
        </row>
        <row r="88">
          <cell r="A88" t="str">
            <v>P501</v>
          </cell>
        </row>
        <row r="89">
          <cell r="A89" t="str">
            <v>P502</v>
          </cell>
        </row>
      </sheetData>
      <sheetData sheetId="6">
        <row r="1">
          <cell r="A1" t="str">
            <v>Código</v>
          </cell>
        </row>
        <row r="2">
          <cell r="A2" t="str">
            <v>EUH 001</v>
          </cell>
        </row>
        <row r="3">
          <cell r="A3" t="str">
            <v>EUH 006</v>
          </cell>
        </row>
        <row r="4">
          <cell r="A4" t="str">
            <v>EUH 014</v>
          </cell>
        </row>
        <row r="5">
          <cell r="A5" t="str">
            <v>EUH 018</v>
          </cell>
        </row>
        <row r="6">
          <cell r="A6" t="str">
            <v>EUH 019</v>
          </cell>
        </row>
        <row r="7">
          <cell r="A7" t="str">
            <v>EUH 044</v>
          </cell>
        </row>
        <row r="8">
          <cell r="A8" t="str">
            <v>EUH 029</v>
          </cell>
        </row>
        <row r="9">
          <cell r="A9" t="str">
            <v>EUH 031</v>
          </cell>
        </row>
        <row r="10">
          <cell r="A10" t="str">
            <v>EUH 032</v>
          </cell>
        </row>
        <row r="11">
          <cell r="A11" t="str">
            <v>EUH 066</v>
          </cell>
        </row>
        <row r="12">
          <cell r="A12" t="str">
            <v>EUH 070</v>
          </cell>
        </row>
        <row r="13">
          <cell r="A13" t="str">
            <v>EUH 071</v>
          </cell>
        </row>
        <row r="14">
          <cell r="A14" t="str">
            <v>EUH 059</v>
          </cell>
        </row>
        <row r="15">
          <cell r="A15" t="str">
            <v>EUH 201/201A</v>
          </cell>
        </row>
        <row r="16">
          <cell r="A16" t="str">
            <v>EUH 202</v>
          </cell>
        </row>
        <row r="17">
          <cell r="A17" t="str">
            <v>EUH 203</v>
          </cell>
        </row>
        <row r="18">
          <cell r="A18" t="str">
            <v>EUH 204</v>
          </cell>
        </row>
        <row r="19">
          <cell r="A19" t="str">
            <v>EUH 205</v>
          </cell>
        </row>
        <row r="20">
          <cell r="A20" t="str">
            <v>EUH 206</v>
          </cell>
        </row>
        <row r="21">
          <cell r="A21" t="str">
            <v>EUH 207</v>
          </cell>
        </row>
        <row r="22">
          <cell r="A22" t="str">
            <v>EUH 208</v>
          </cell>
        </row>
        <row r="23">
          <cell r="A23" t="str">
            <v>EUH 209/209A</v>
          </cell>
        </row>
        <row r="24">
          <cell r="A24" t="str">
            <v>EUH 210</v>
          </cell>
        </row>
        <row r="25">
          <cell r="A25" t="str">
            <v>EUH 401</v>
          </cell>
        </row>
      </sheetData>
      <sheetData sheetId="7" refreshError="1"/>
      <sheetData sheetId="8">
        <row r="1">
          <cell r="A1" t="str">
            <v>Empresa</v>
          </cell>
        </row>
        <row r="2">
          <cell r="A2" t="str">
            <v>UBV LTDA</v>
          </cell>
        </row>
      </sheetData>
      <sheetData sheetId="9">
        <row r="1">
          <cell r="B1" t="str">
            <v>Explosivo</v>
          </cell>
        </row>
        <row r="2">
          <cell r="B2" t="str">
            <v>Aquático</v>
          </cell>
        </row>
        <row r="3">
          <cell r="B3" t="str">
            <v>Vazio</v>
          </cell>
        </row>
        <row r="4">
          <cell r="B4" t="str">
            <v>Vazio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48E9F-2DA6-4B80-891C-2F96925E0D6E}">
  <sheetPr codeName="Planilha1"/>
  <dimension ref="A1:U31"/>
  <sheetViews>
    <sheetView showGridLines="0" showRowColHeaders="0" tabSelected="1" zoomScaleNormal="100" workbookViewId="0"/>
  </sheetViews>
  <sheetFormatPr defaultColWidth="9.109375" defaultRowHeight="14.4" x14ac:dyDescent="0.3"/>
  <cols>
    <col min="1" max="16384" width="9.109375" style="11"/>
  </cols>
  <sheetData>
    <row r="1" spans="1:21" ht="18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8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8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1" ht="18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 ht="18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 ht="18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ht="18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ht="18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ht="18" x14ac:dyDescent="0.3">
      <c r="A9" s="10"/>
      <c r="B9" s="10"/>
      <c r="C9" s="10"/>
      <c r="D9" s="10"/>
      <c r="E9" s="10"/>
      <c r="F9" s="10"/>
      <c r="G9" s="10"/>
      <c r="H9" s="12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 ht="18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 ht="18" x14ac:dyDescent="0.3">
      <c r="A11" s="10"/>
      <c r="B11" s="10"/>
      <c r="C11" s="10"/>
      <c r="D11" s="10"/>
      <c r="E11" s="10"/>
      <c r="F11" s="10"/>
      <c r="G11" s="10"/>
      <c r="H11" s="12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 ht="18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 ht="18" x14ac:dyDescent="0.3">
      <c r="A13" s="10"/>
      <c r="B13" s="10"/>
      <c r="C13" s="10"/>
      <c r="D13" s="13"/>
      <c r="E13" s="10"/>
      <c r="F13" s="10"/>
      <c r="G13" s="10"/>
      <c r="H13" s="12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1" ht="18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1" ht="18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1" ht="18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 ht="18" x14ac:dyDescent="0.3">
      <c r="A17" s="10"/>
      <c r="B17" s="10"/>
      <c r="C17" s="10"/>
      <c r="D17" s="13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 ht="18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 ht="18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 ht="18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 ht="18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 ht="18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 ht="18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 ht="18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 ht="18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1:21" ht="18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 ht="18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 ht="18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 ht="18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pans="1:21" ht="18" hidden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spans="1:21" ht="18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</sheetData>
  <sheetProtection algorithmName="SHA-512" hashValue="sQMXrHXbw5VIw7sxKMN0N1vVYm6VNPLPgWGFT8HG5txcIHizkdZdsR3U+QEXyM6LfDcc3B9cpiE5q89jwaRyNA==" saltValue="ZuDU3h7R4R8c41jm4goVkA==" spinCount="100000" sheet="1" selectLockedCells="1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F436C-1B8A-44FB-A5C4-68665E72FB04}">
  <sheetPr codeName="Planilha2"/>
  <dimension ref="B4:R24"/>
  <sheetViews>
    <sheetView showGridLines="0" showRowColHeaders="0" zoomScaleNormal="100" workbookViewId="0">
      <selection activeCell="B3" sqref="B3"/>
    </sheetView>
  </sheetViews>
  <sheetFormatPr defaultColWidth="9.109375" defaultRowHeight="15.6" x14ac:dyDescent="0.3"/>
  <cols>
    <col min="1" max="1" width="9.109375" style="1"/>
    <col min="2" max="2" width="3.109375" style="1" customWidth="1"/>
    <col min="3" max="17" width="9.109375" style="1"/>
    <col min="18" max="18" width="3" style="1" customWidth="1"/>
    <col min="19" max="16384" width="9.109375" style="1"/>
  </cols>
  <sheetData>
    <row r="4" spans="2:18" x14ac:dyDescent="0.3">
      <c r="B4" s="2"/>
      <c r="C4" s="2"/>
      <c r="D4" s="3" t="s">
        <v>71</v>
      </c>
      <c r="E4" s="4"/>
      <c r="F4" s="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2:18" x14ac:dyDescent="0.3">
      <c r="B5" s="2"/>
      <c r="R5" s="2"/>
    </row>
    <row r="6" spans="2:18" x14ac:dyDescent="0.3">
      <c r="B6" s="2"/>
      <c r="R6" s="2"/>
    </row>
    <row r="7" spans="2:18" x14ac:dyDescent="0.3">
      <c r="B7" s="2"/>
      <c r="R7" s="2"/>
    </row>
    <row r="8" spans="2:18" x14ac:dyDescent="0.3">
      <c r="B8" s="2"/>
      <c r="R8" s="2"/>
    </row>
    <row r="9" spans="2:18" ht="7.5" customHeight="1" x14ac:dyDescent="0.3">
      <c r="B9" s="2"/>
      <c r="R9" s="2"/>
    </row>
    <row r="10" spans="2:18" x14ac:dyDescent="0.3">
      <c r="B10" s="2"/>
      <c r="C10" s="2"/>
      <c r="D10" s="2"/>
      <c r="E10" s="2"/>
      <c r="F10" s="2"/>
      <c r="G10" s="2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</row>
    <row r="12" spans="2:18" x14ac:dyDescent="0.3">
      <c r="B12" s="2"/>
      <c r="C12" s="2"/>
      <c r="D12" s="4" t="s">
        <v>95</v>
      </c>
      <c r="E12" s="5"/>
      <c r="F12" s="2"/>
      <c r="G12" s="2"/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2:18" x14ac:dyDescent="0.3">
      <c r="B13" s="2"/>
      <c r="R13" s="2"/>
    </row>
    <row r="14" spans="2:18" x14ac:dyDescent="0.3">
      <c r="B14" s="2"/>
      <c r="D14" s="7"/>
      <c r="H14" s="9"/>
      <c r="R14" s="2"/>
    </row>
    <row r="15" spans="2:18" x14ac:dyDescent="0.3">
      <c r="B15" s="2"/>
      <c r="R15" s="2"/>
    </row>
    <row r="16" spans="2:18" x14ac:dyDescent="0.3">
      <c r="B16" s="2"/>
      <c r="R16" s="2"/>
    </row>
    <row r="17" spans="2:18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2:18" x14ac:dyDescent="0.3">
      <c r="D18" s="7"/>
    </row>
    <row r="19" spans="2:18" x14ac:dyDescent="0.3">
      <c r="B19" s="2"/>
      <c r="C19" s="2"/>
      <c r="D19" s="3" t="s">
        <v>23</v>
      </c>
      <c r="E19" s="2"/>
      <c r="F19" s="2"/>
      <c r="G19" s="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2:18" x14ac:dyDescent="0.3">
      <c r="B20" s="2"/>
      <c r="R20" s="2"/>
    </row>
    <row r="21" spans="2:18" x14ac:dyDescent="0.3">
      <c r="B21" s="2"/>
      <c r="R21" s="2"/>
    </row>
    <row r="22" spans="2:18" x14ac:dyDescent="0.3">
      <c r="B22" s="2"/>
      <c r="R22" s="2"/>
    </row>
    <row r="23" spans="2:18" ht="18.75" customHeight="1" x14ac:dyDescent="0.3">
      <c r="B23" s="2"/>
      <c r="R23" s="2"/>
    </row>
    <row r="24" spans="2:18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</sheetData>
  <sheetProtection algorithmName="SHA-512" hashValue="0ar1an99fNxjvxk7eghDKe1z6bjzAR4acrk+pAYCa476yEE3mqJs5BV7VbIq75A6s24torRZSW/nZQ+5YG+/nA==" saltValue="bg59hzBgsl3IAvF7/mipzg==" spinCount="100000" sheet="1" objects="1" scenarios="1" selectLockedCells="1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1FC31-7AB6-431F-8E4C-7737D1BA4122}">
  <sheetPr codeName="Planilha3"/>
  <dimension ref="B2:L57"/>
  <sheetViews>
    <sheetView showGridLines="0" showRowColHeaders="0" zoomScaleNormal="100" workbookViewId="0">
      <selection activeCell="H15" sqref="H15"/>
    </sheetView>
  </sheetViews>
  <sheetFormatPr defaultColWidth="9.109375" defaultRowHeight="14.4" x14ac:dyDescent="0.3"/>
  <cols>
    <col min="1" max="1" width="2.44140625" style="15" customWidth="1"/>
    <col min="2" max="2" width="4.6640625" style="67" customWidth="1"/>
    <col min="3" max="3" width="33.6640625" style="67" customWidth="1"/>
    <col min="4" max="4" width="24.5546875" style="68" customWidth="1"/>
    <col min="5" max="5" width="11.109375" style="67" bestFit="1" customWidth="1"/>
    <col min="6" max="6" width="15.88671875" style="67" customWidth="1"/>
    <col min="7" max="7" width="24.109375" style="69" customWidth="1"/>
    <col min="8" max="8" width="21.6640625" style="29" customWidth="1"/>
    <col min="9" max="9" width="12" style="15" customWidth="1"/>
    <col min="10" max="16384" width="9.109375" style="15"/>
  </cols>
  <sheetData>
    <row r="2" spans="2:9" ht="15" customHeight="1" x14ac:dyDescent="0.3">
      <c r="B2" s="51" t="s">
        <v>35</v>
      </c>
      <c r="C2" s="51"/>
      <c r="D2" s="51"/>
      <c r="E2" s="51"/>
      <c r="F2" s="51"/>
      <c r="G2" s="51"/>
      <c r="H2" s="51"/>
      <c r="I2" s="145"/>
    </row>
    <row r="3" spans="2:9" ht="15" customHeight="1" x14ac:dyDescent="0.3">
      <c r="B3" s="51"/>
      <c r="C3" s="51"/>
      <c r="D3" s="51"/>
      <c r="E3" s="51"/>
      <c r="F3" s="51"/>
      <c r="G3" s="51"/>
      <c r="H3" s="51"/>
      <c r="I3" s="145"/>
    </row>
    <row r="4" spans="2:9" x14ac:dyDescent="0.3">
      <c r="B4" s="52"/>
      <c r="C4" s="52"/>
      <c r="D4" s="53"/>
      <c r="E4" s="52"/>
      <c r="F4" s="52"/>
      <c r="G4" s="53"/>
      <c r="H4" s="53"/>
      <c r="I4" s="52"/>
    </row>
    <row r="5" spans="2:9" ht="15" customHeight="1" x14ac:dyDescent="0.3">
      <c r="B5" s="52"/>
      <c r="C5" s="54" t="s">
        <v>32</v>
      </c>
      <c r="D5" s="141" t="s">
        <v>64</v>
      </c>
      <c r="E5" s="141"/>
      <c r="F5" s="141"/>
      <c r="G5" s="141"/>
      <c r="H5" s="141"/>
      <c r="I5" s="141"/>
    </row>
    <row r="6" spans="2:9" ht="15" customHeight="1" x14ac:dyDescent="0.3">
      <c r="B6" s="52"/>
      <c r="C6" s="55"/>
      <c r="D6" s="53"/>
      <c r="E6" s="52"/>
      <c r="F6" s="52"/>
      <c r="G6" s="53"/>
      <c r="H6" s="53"/>
      <c r="I6" s="52"/>
    </row>
    <row r="7" spans="2:9" ht="15" customHeight="1" x14ac:dyDescent="0.3">
      <c r="B7" s="52"/>
      <c r="C7" s="54" t="s">
        <v>31</v>
      </c>
      <c r="D7" s="56">
        <v>12000</v>
      </c>
      <c r="E7" s="52"/>
      <c r="F7" s="57" t="s">
        <v>65</v>
      </c>
      <c r="G7" s="53"/>
      <c r="H7" s="58">
        <v>43862</v>
      </c>
      <c r="I7" s="52"/>
    </row>
    <row r="8" spans="2:9" ht="15" customHeight="1" x14ac:dyDescent="0.3">
      <c r="B8" s="52"/>
      <c r="C8" s="55"/>
      <c r="D8" s="53"/>
      <c r="E8" s="52"/>
      <c r="F8" s="52"/>
      <c r="G8" s="53"/>
      <c r="H8" s="59"/>
      <c r="I8" s="52"/>
    </row>
    <row r="9" spans="2:9" ht="15" customHeight="1" x14ac:dyDescent="0.3">
      <c r="B9" s="52"/>
      <c r="C9" s="54" t="s">
        <v>26</v>
      </c>
      <c r="D9" s="56" t="s">
        <v>18</v>
      </c>
      <c r="E9" s="52"/>
      <c r="F9" s="57" t="s">
        <v>66</v>
      </c>
      <c r="G9" s="53"/>
      <c r="H9" s="58">
        <v>43860</v>
      </c>
      <c r="I9" s="52"/>
    </row>
    <row r="10" spans="2:9" ht="15" customHeight="1" x14ac:dyDescent="0.3">
      <c r="B10" s="52"/>
      <c r="C10" s="54"/>
      <c r="D10" s="60"/>
      <c r="E10" s="52"/>
      <c r="F10" s="61"/>
      <c r="G10" s="53"/>
      <c r="H10" s="62"/>
      <c r="I10" s="52"/>
    </row>
    <row r="11" spans="2:9" ht="15" customHeight="1" x14ac:dyDescent="0.3">
      <c r="B11" s="52"/>
      <c r="C11" s="54" t="s">
        <v>30</v>
      </c>
      <c r="D11" s="56" t="s">
        <v>14</v>
      </c>
      <c r="E11" s="52"/>
      <c r="F11" s="57" t="s">
        <v>67</v>
      </c>
      <c r="G11" s="53"/>
      <c r="H11" s="58">
        <v>43831</v>
      </c>
      <c r="I11" s="63" t="str">
        <f>IF(OR(H11="",H11&gt;H7),"","Data errada")</f>
        <v>Data errada</v>
      </c>
    </row>
    <row r="12" spans="2:9" ht="15" customHeight="1" x14ac:dyDescent="0.3">
      <c r="B12" s="52"/>
      <c r="C12" s="55"/>
      <c r="D12" s="53"/>
      <c r="E12" s="52"/>
      <c r="F12" s="52"/>
      <c r="G12" s="53"/>
      <c r="H12" s="59"/>
      <c r="I12" s="52"/>
    </row>
    <row r="13" spans="2:9" ht="15" customHeight="1" x14ac:dyDescent="0.3">
      <c r="B13" s="52"/>
      <c r="C13" s="54" t="s">
        <v>27</v>
      </c>
      <c r="D13" s="64">
        <v>30</v>
      </c>
      <c r="E13" s="52"/>
      <c r="F13" s="57" t="s">
        <v>68</v>
      </c>
      <c r="G13" s="53"/>
      <c r="H13" s="65">
        <v>44227</v>
      </c>
      <c r="I13" s="63" t="str">
        <f>IF(OR(H13="",H13&lt;=H9),"","Data errada")</f>
        <v>Data errada</v>
      </c>
    </row>
    <row r="14" spans="2:9" ht="15" customHeight="1" x14ac:dyDescent="0.3">
      <c r="B14" s="52"/>
      <c r="C14" s="54"/>
      <c r="D14" s="53"/>
      <c r="E14" s="52"/>
      <c r="F14" s="52"/>
      <c r="G14" s="53"/>
      <c r="H14" s="59"/>
      <c r="I14" s="52"/>
    </row>
    <row r="15" spans="2:9" ht="15" customHeight="1" x14ac:dyDescent="0.3">
      <c r="B15" s="52"/>
      <c r="C15" s="54" t="s">
        <v>29</v>
      </c>
      <c r="D15" s="56">
        <v>15000</v>
      </c>
      <c r="E15" s="52"/>
      <c r="F15" s="57" t="s">
        <v>28</v>
      </c>
      <c r="G15" s="53"/>
      <c r="H15" s="66" t="s">
        <v>20</v>
      </c>
      <c r="I15" s="52"/>
    </row>
    <row r="16" spans="2:9" ht="15" customHeight="1" x14ac:dyDescent="0.3">
      <c r="B16" s="52"/>
      <c r="C16" s="54"/>
      <c r="D16" s="53"/>
      <c r="E16" s="52"/>
      <c r="F16" s="52"/>
      <c r="G16" s="53"/>
      <c r="H16" s="59"/>
      <c r="I16" s="52"/>
    </row>
    <row r="17" spans="2:9" ht="15" customHeight="1" x14ac:dyDescent="0.3">
      <c r="B17" s="52"/>
      <c r="C17" s="54" t="s">
        <v>34</v>
      </c>
      <c r="D17" s="64">
        <v>1</v>
      </c>
      <c r="E17" s="52"/>
      <c r="F17" s="57" t="s">
        <v>33</v>
      </c>
      <c r="G17" s="53"/>
      <c r="H17" s="64">
        <v>4</v>
      </c>
      <c r="I17" s="52"/>
    </row>
    <row r="18" spans="2:9" ht="17.100000000000001" customHeight="1" x14ac:dyDescent="0.3">
      <c r="B18" s="52"/>
      <c r="C18" s="61"/>
      <c r="D18" s="53"/>
      <c r="E18" s="52"/>
      <c r="F18" s="52"/>
      <c r="G18" s="53"/>
      <c r="H18" s="53"/>
      <c r="I18" s="52"/>
    </row>
    <row r="19" spans="2:9" ht="9.75" customHeight="1" x14ac:dyDescent="0.3"/>
    <row r="20" spans="2:9" ht="15" customHeight="1" x14ac:dyDescent="0.3">
      <c r="B20" s="72" t="s">
        <v>59</v>
      </c>
      <c r="C20" s="72"/>
      <c r="D20" s="72"/>
      <c r="E20" s="72"/>
      <c r="F20" s="72"/>
      <c r="G20" s="72"/>
      <c r="H20" s="72"/>
    </row>
    <row r="21" spans="2:9" ht="15.75" customHeight="1" thickBot="1" x14ac:dyDescent="0.35">
      <c r="B21" s="72"/>
      <c r="C21" s="72"/>
      <c r="D21" s="72"/>
      <c r="E21" s="72"/>
      <c r="F21" s="72"/>
      <c r="G21" s="72"/>
      <c r="H21" s="72"/>
    </row>
    <row r="22" spans="2:9" ht="18.600000000000001" thickBot="1" x14ac:dyDescent="0.35">
      <c r="B22" s="73" t="s">
        <v>56</v>
      </c>
      <c r="C22" s="74"/>
      <c r="D22" s="75" t="s">
        <v>57</v>
      </c>
      <c r="E22" s="73" t="s">
        <v>69</v>
      </c>
      <c r="F22" s="74"/>
      <c r="G22" s="75" t="s">
        <v>70</v>
      </c>
      <c r="H22" s="75" t="s">
        <v>58</v>
      </c>
    </row>
    <row r="23" spans="2:9" ht="16.2" thickBot="1" x14ac:dyDescent="0.35">
      <c r="B23" s="76" t="s">
        <v>36</v>
      </c>
      <c r="C23" s="76"/>
      <c r="D23" s="77">
        <f>IF(D7="",0,D7)</f>
        <v>12000</v>
      </c>
      <c r="E23" s="78">
        <f>ROUND(DAY(H11),0)</f>
        <v>1</v>
      </c>
      <c r="F23" s="79" t="str">
        <f>IF(E23&lt;&gt;"",IF(E23&lt;=1,"dia","dias"),"")</f>
        <v>dia</v>
      </c>
      <c r="G23" s="80">
        <f>IFERROR((D23/30*E23),0)</f>
        <v>400</v>
      </c>
      <c r="H23" s="81"/>
    </row>
    <row r="24" spans="2:9" ht="16.2" thickBot="1" x14ac:dyDescent="0.35">
      <c r="B24" s="76" t="s">
        <v>37</v>
      </c>
      <c r="C24" s="76"/>
      <c r="D24" s="77">
        <f>IF(E24="","",D23)</f>
        <v>12000</v>
      </c>
      <c r="E24" s="78">
        <f>IF(D9="Demissão COM Justa Causa","",
IF(MONTH(H11)&gt;MONTH(H7),
MONTH(H11)-MONTH((H7-1))-(IF(OR(DAY(H11)&gt;=15,DAY(H11)&gt;=DAY(H7)),0,1)),
IF(AND(MONTH(H11)=MONTH(H7),(DAY(H11)-DAY(H7))&gt;=15),1,
(MONTH(H11)+12)-MONTH((H7-1))-(IF(OR(DAY(H11)&gt;=15,DAY(H11)&gt;=DAY(H7)),0,1)))))</f>
        <v>12</v>
      </c>
      <c r="F24" s="82" t="str">
        <f>IF(E24&lt;&gt;"",IF(E24&lt;=1,"mês","meses"),"")</f>
        <v>meses</v>
      </c>
      <c r="G24" s="80">
        <f>IFERROR(D24/12*E24,0)</f>
        <v>12000</v>
      </c>
      <c r="H24" s="81"/>
    </row>
    <row r="25" spans="2:9" ht="16.2" thickBot="1" x14ac:dyDescent="0.35">
      <c r="B25" s="76" t="s">
        <v>38</v>
      </c>
      <c r="C25" s="76"/>
      <c r="D25" s="77">
        <f>G24</f>
        <v>12000</v>
      </c>
      <c r="E25" s="83"/>
      <c r="F25" s="84"/>
      <c r="G25" s="80">
        <f>IFERROR(G24/3,0)</f>
        <v>4000</v>
      </c>
      <c r="H25" s="81"/>
    </row>
    <row r="26" spans="2:9" ht="16.2" thickBot="1" x14ac:dyDescent="0.35">
      <c r="B26" s="76" t="s">
        <v>39</v>
      </c>
      <c r="C26" s="76"/>
      <c r="D26" s="77">
        <f>IF(AND(D17&lt;&gt;"",D17&lt;&gt;0),D7,"")</f>
        <v>12000</v>
      </c>
      <c r="E26" s="83"/>
      <c r="F26" s="84"/>
      <c r="G26" s="80">
        <f>IFERROR(D26*D17,0)</f>
        <v>12000</v>
      </c>
      <c r="H26" s="81"/>
    </row>
    <row r="27" spans="2:9" ht="16.2" thickBot="1" x14ac:dyDescent="0.35">
      <c r="B27" s="76" t="s">
        <v>40</v>
      </c>
      <c r="C27" s="76"/>
      <c r="D27" s="77">
        <f>G26</f>
        <v>12000</v>
      </c>
      <c r="E27" s="83"/>
      <c r="F27" s="84"/>
      <c r="G27" s="80">
        <f>IFERROR(IF(G26&lt;&gt;0,G26/3,0),0)</f>
        <v>4000</v>
      </c>
      <c r="H27" s="81"/>
    </row>
    <row r="28" spans="2:9" ht="16.2" thickBot="1" x14ac:dyDescent="0.35">
      <c r="B28" s="76" t="s">
        <v>41</v>
      </c>
      <c r="C28" s="76"/>
      <c r="D28" s="77">
        <f>IF(E28="","",D23)</f>
        <v>12000</v>
      </c>
      <c r="E28" s="85">
        <f>IF(D9="Demissão COM Justa Causa","",
IF(YEAR(H11)=YEAR(H7),
IF((DAY(H7)-15)&gt;0,MONTH(H11)-MONTH(H7)-1,(MONTH(H11)-MONTH(H7))+1),
IF(YEAR(H13)=YEAR(H11),
MONTH(H11)-(IF((DAY(H11)-15)&lt;0,1,0)),
(MONTH(H11)+12)-MONTH(H13)+IF((DAY(H11)-15)&gt;=0,1,0))))</f>
        <v>0</v>
      </c>
      <c r="F28" s="86" t="str">
        <f>IF(E28&lt;&gt;"","meses","")</f>
        <v>meses</v>
      </c>
      <c r="G28" s="80">
        <f>IFERROR((D28/12*E28),0)</f>
        <v>0</v>
      </c>
      <c r="H28" s="81"/>
    </row>
    <row r="29" spans="2:9" ht="16.2" thickBot="1" x14ac:dyDescent="0.35">
      <c r="B29" s="76" t="s">
        <v>42</v>
      </c>
      <c r="C29" s="76"/>
      <c r="D29" s="77">
        <f>IF(E29="","",D23)</f>
        <v>12000</v>
      </c>
      <c r="E29" s="87">
        <f>IF(OR(D9="Acordo entre as partes",D9="Demissão SEM justa causa"),
IF(((INT((H11-H7)/365)*3)+D13)&lt;=90,
((INT((H11-H7)/365))*3),60),"")</f>
        <v>-3</v>
      </c>
      <c r="F29" s="86" t="str">
        <f>IF(E29&lt;&gt;"",IF(E29&lt;=1,"dia","dias"),"")</f>
        <v>dia</v>
      </c>
      <c r="G29" s="80">
        <f>IFERROR(
IF(D9="Acordo entre as partes",(D29/30*E29)/2,D29/30*E29),0)</f>
        <v>-1200</v>
      </c>
      <c r="H29" s="81"/>
    </row>
    <row r="30" spans="2:9" ht="16.2" thickBot="1" x14ac:dyDescent="0.35">
      <c r="B30" s="76" t="s">
        <v>43</v>
      </c>
      <c r="C30" s="76"/>
      <c r="D30" s="77" t="str">
        <f>IF(E30="","",D23)</f>
        <v/>
      </c>
      <c r="E30" s="83" t="str">
        <f>IF(AND(D11="Indenizado",OR(D9="Demissão SEM Justa Causa",D9="Acordo entre as partes")),
(H13+D13)-H11,"")</f>
        <v/>
      </c>
      <c r="F30" s="86" t="str">
        <f>IF(E30&lt;&gt;"",IF(E30&lt;=1,"dia","dias"),"")</f>
        <v/>
      </c>
      <c r="G30" s="80">
        <f>IFERROR(
IF(AND(D9="Acordo entre as partes",E30&lt;&gt;""),
(D30/30*E30)/2,
IF(AND(D9="Pedido de Demissão",D11="Indenizado"),0,
IF(E30="",0,D30/30*E30))),0)</f>
        <v>0</v>
      </c>
      <c r="H30" s="81"/>
    </row>
    <row r="31" spans="2:9" ht="16.2" thickBot="1" x14ac:dyDescent="0.35">
      <c r="B31" s="76" t="s">
        <v>44</v>
      </c>
      <c r="C31" s="76"/>
      <c r="D31" s="77">
        <f>IF(E31="","",D23)</f>
        <v>12000</v>
      </c>
      <c r="E31" s="87">
        <f>IF(OR(D11="Dispensado",AND(D11="Indenizado",D9&lt;&gt;"Pedido de Demissão")),"",IF((H11-H13)&lt;D13,D13-(H11-H13),""))</f>
        <v>426</v>
      </c>
      <c r="F31" s="86" t="str">
        <f>IF(E31&lt;&gt;"",IF(E31&lt;=1,"dia","dias"),"")</f>
        <v>dias</v>
      </c>
      <c r="G31" s="80"/>
      <c r="H31" s="81">
        <f>IF(D31="",0,D31/30*E31)</f>
        <v>170400</v>
      </c>
    </row>
    <row r="32" spans="2:9" ht="16.2" thickBot="1" x14ac:dyDescent="0.35">
      <c r="B32" s="88" t="s">
        <v>45</v>
      </c>
      <c r="C32" s="76"/>
      <c r="D32" s="89">
        <f>IF(E32="","",$D$23)</f>
        <v>12000</v>
      </c>
      <c r="E32" s="87">
        <f>IF(OR(D9="Demissão SEM Justa Causa",D9="Acordo entre as partes"),
IF(
((H13+D13+E29)-(H13))&lt;=43,1,
IF(
AND(((H13+D13+E29)-(H13))&gt;43,((H13+D13+E29)-(H13))&lt;60),
IF(OR(DAY(H13+D13+E29)&gt;=15,DAY(H13+D13+E29)&gt;=DAY(H13)),2,1),
IF(
AND(((H13+D13+E29)-(H13))=60,((H13+D13+E29)-(H13))&lt;=74),2,
IF(
AND(((H13+D13+E29)-(H13))&gt;74,((H13+D13+E29)-(H13))&lt;90),
IF(OR(DAY(H13+D13+E29)&gt;=15,DAY(H13+D13+E29)&gt;=DAY(H13)),3,2),
IF(
((H13+D13+E29)-(H13))&gt;=90,3,0))))),"")</f>
        <v>1</v>
      </c>
      <c r="F32" s="86" t="str">
        <f>IF(E32="","","/12 avos")</f>
        <v>/12 avos</v>
      </c>
      <c r="G32" s="90">
        <f>IFERROR(D32/12*E32,0)</f>
        <v>1000</v>
      </c>
      <c r="H32" s="81"/>
    </row>
    <row r="33" spans="2:11" ht="16.2" thickBot="1" x14ac:dyDescent="0.35">
      <c r="B33" s="88" t="s">
        <v>46</v>
      </c>
      <c r="C33" s="76"/>
      <c r="D33" s="89">
        <f>IF(E33="","",$D$23)</f>
        <v>12000</v>
      </c>
      <c r="E33" s="87">
        <f>IF(OR(D9="Demissão SEM Justa Causa",D9="Acordo entre as partes"),
IF(MONTH(H11)&gt;MONTH(H7),
MONTH(H11)-MONTH((H7-1))-(IF(OR(DAY(H11)&gt;=15,DAY(H11)&gt;=DAY(H7)),0,1)),
(MONTH(H11)+12)-MONTH((H7-1))-(IF(OR(DAY(H11)&gt;=15,DAY(H11)&gt;=DAY(H7)),0,1))),
"")</f>
        <v>12</v>
      </c>
      <c r="F33" s="86" t="str">
        <f>IF(E33="","","/12 avos")</f>
        <v>/12 avos</v>
      </c>
      <c r="G33" s="90">
        <f>IFERROR(D33/12*E33,0)</f>
        <v>12000</v>
      </c>
      <c r="H33" s="81"/>
    </row>
    <row r="34" spans="2:11" ht="16.2" thickBot="1" x14ac:dyDescent="0.35">
      <c r="B34" s="88" t="s">
        <v>47</v>
      </c>
      <c r="C34" s="76"/>
      <c r="D34" s="77">
        <f>G33</f>
        <v>12000</v>
      </c>
      <c r="E34" s="83"/>
      <c r="F34" s="84"/>
      <c r="G34" s="80">
        <f>IFERROR(D34/3,0)</f>
        <v>4000</v>
      </c>
      <c r="H34" s="81"/>
    </row>
    <row r="35" spans="2:11" ht="16.2" thickBot="1" x14ac:dyDescent="0.35">
      <c r="B35" s="91" t="s">
        <v>96</v>
      </c>
      <c r="C35" s="92"/>
      <c r="D35" s="93">
        <f>IF(E35="",0,D23)</f>
        <v>12000</v>
      </c>
      <c r="E35" s="94">
        <f>IF(AND(H9&lt;&gt;"",H9&gt;0,H11-H7&lt;90),H9-H11,"")</f>
        <v>29</v>
      </c>
      <c r="F35" s="95" t="str">
        <f>IF(E35&lt;&gt;"",IF(E35&lt;=1,"dia","dias"),"")</f>
        <v>dias</v>
      </c>
      <c r="G35" s="96">
        <f>IFERROR(D35/30*E35,0)</f>
        <v>11600</v>
      </c>
      <c r="H35" s="97"/>
    </row>
    <row r="36" spans="2:11" ht="16.2" thickBot="1" x14ac:dyDescent="0.35">
      <c r="B36" s="92" t="s">
        <v>48</v>
      </c>
      <c r="C36" s="92"/>
      <c r="D36" s="93">
        <f>G35</f>
        <v>11600</v>
      </c>
      <c r="E36" s="98">
        <f>IF(E35&lt;&gt;"",50%,"")</f>
        <v>0.5</v>
      </c>
      <c r="F36" s="99"/>
      <c r="G36" s="96">
        <f>IFERROR(IF(D9="Ant. Térm. Contr. Exp. Pela Empresa",D36*E36,0),0)</f>
        <v>0</v>
      </c>
      <c r="H36" s="97"/>
    </row>
    <row r="37" spans="2:11" ht="16.2" thickBot="1" x14ac:dyDescent="0.35">
      <c r="B37" s="92" t="s">
        <v>49</v>
      </c>
      <c r="C37" s="92"/>
      <c r="D37" s="93">
        <f>D36</f>
        <v>11600</v>
      </c>
      <c r="E37" s="98">
        <f>IF(E35&lt;&gt;"",50%,"")</f>
        <v>0.5</v>
      </c>
      <c r="F37" s="100"/>
      <c r="G37" s="96">
        <f>IF(D37&lt;&gt;"",
IF(D9="Ant. Térm. Contr. Exp. Pelo Empregado",D37,0),0)</f>
        <v>0</v>
      </c>
      <c r="H37" s="97">
        <f>IFERROR(IF(AND(D9="Ant. Térm. Contr. Exp. Pelo Empregado",H15="Sim"),D37*E37,0),0)</f>
        <v>0</v>
      </c>
    </row>
    <row r="38" spans="2:11" ht="4.5" customHeight="1" thickBot="1" x14ac:dyDescent="0.35">
      <c r="B38" s="101"/>
      <c r="C38" s="102"/>
      <c r="D38" s="103"/>
      <c r="E38" s="104"/>
      <c r="F38" s="105"/>
      <c r="G38" s="106"/>
      <c r="H38" s="107"/>
    </row>
    <row r="39" spans="2:11" ht="16.5" customHeight="1" thickBot="1" x14ac:dyDescent="0.35">
      <c r="B39" s="108" t="s">
        <v>50</v>
      </c>
      <c r="C39" s="109"/>
      <c r="D39" s="110">
        <f>G23</f>
        <v>400</v>
      </c>
      <c r="E39" s="111">
        <f>IF(D39&lt;=B_DADOS!H7,B_DADOS!I7,
IF(AND(D39&gt;B_DADOS!H7,D39&lt;=B_DADOS!H8),B_DADOS!I8,
IF(AND(D39&gt;B_DADOS!H8,D39&lt;=B_DADOS!H9),B_DADOS!I9,
IF(AND(D39&gt;B_DADOS!H9,D39&lt;=B_DADOS!H10),B_DADOS!I10, IF(D39&gt;B_DADOS!H10,B_DADOS!I10,"")))))</f>
        <v>7.4999999999999997E-2</v>
      </c>
      <c r="F39" s="112">
        <f>IF(D39&lt;=B_DADOS!H7,B_DADOS!J7,
IF(AND(D39&gt;B_DADOS!H7,D39&lt;=B_DADOS!H8),B_DADOS!J8,
IF(AND(D39&gt;B_DADOS!H8,D39&lt;=B_DADOS!H9),B_DADOS!J9,
IF(AND(D39&gt;B_DADOS!H9,D39&lt;=B_DADOS!H10),B_DADOS!J10,
IF(D39&gt;B_DADOS!H10,B_DADOS!J10,"")))))</f>
        <v>0</v>
      </c>
      <c r="G39" s="113"/>
      <c r="H39" s="114">
        <f>IFERROR(IF(((D39*E39)-F39)&gt;B_DADOS!$J$11,B_DADOS!$J$11,((D39*E39)-F39)),0)</f>
        <v>30</v>
      </c>
    </row>
    <row r="40" spans="2:11" ht="15.75" customHeight="1" thickBot="1" x14ac:dyDescent="0.35">
      <c r="B40" s="108" t="s">
        <v>51</v>
      </c>
      <c r="C40" s="109"/>
      <c r="D40" s="110">
        <f>SUM(G28,G32)</f>
        <v>1000</v>
      </c>
      <c r="E40" s="111">
        <f>IF(D40&lt;=B_DADOS!H7,B_DADOS!I7,
IF(AND(D40&gt;B_DADOS!H7,D40&lt;=B_DADOS!H8),B_DADOS!I8,
IF(AND(D40&gt;B_DADOS!H8,D40&lt;=B_DADOS!H9),B_DADOS!I9,
IF(AND(D40&gt;B_DADOS!H9,D40&lt;=B_DADOS!H10),B_DADOS!I10, IF(D40&gt;B_DADOS!H10,B_DADOS!I10,"")))))</f>
        <v>7.4999999999999997E-2</v>
      </c>
      <c r="F40" s="115">
        <f>IF(D40&lt;=B_DADOS!H7,B_DADOS!J7,
IF(AND(D40&gt;B_DADOS!H7,D40&lt;=B_DADOS!H8),B_DADOS!J8,
IF(AND(D40&gt;B_DADOS!H8,D40&lt;=B_DADOS!H9),B_DADOS!J9,
IF(AND(D40&gt;B_DADOS!H9,D40&lt;=B_DADOS!H10),B_DADOS!J10,
IF(D40&gt;B_DADOS!H10,B_DADOS!J10,"")))))</f>
        <v>0</v>
      </c>
      <c r="G40" s="113"/>
      <c r="H40" s="114">
        <f>IFERROR(IF(((D40*E40)-F40)&gt;B_DADOS!$J$11,B_DADOS!$J$11,((D40*E40)-F40)),0)</f>
        <v>75</v>
      </c>
    </row>
    <row r="41" spans="2:11" ht="15.75" customHeight="1" thickBot="1" x14ac:dyDescent="0.35">
      <c r="B41" s="116" t="s">
        <v>52</v>
      </c>
      <c r="C41" s="117"/>
      <c r="D41" s="146"/>
      <c r="E41" s="147"/>
      <c r="F41" s="147"/>
      <c r="G41" s="148"/>
      <c r="H41" s="118">
        <f>SUM(H39:H40)</f>
        <v>105</v>
      </c>
    </row>
    <row r="42" spans="2:11" ht="3.75" customHeight="1" thickBot="1" x14ac:dyDescent="0.35">
      <c r="B42" s="101"/>
      <c r="C42" s="102"/>
      <c r="D42" s="103"/>
      <c r="E42" s="119"/>
      <c r="F42" s="120"/>
      <c r="G42" s="106"/>
      <c r="H42" s="107"/>
    </row>
    <row r="43" spans="2:11" ht="16.2" thickBot="1" x14ac:dyDescent="0.35">
      <c r="B43" s="121" t="s">
        <v>53</v>
      </c>
      <c r="C43" s="122"/>
      <c r="D43" s="123">
        <f>SUM(G23,G29,G30)-H31-H39-(H17*B_DADOS!E12)</f>
        <v>-171988.36</v>
      </c>
      <c r="E43" s="124">
        <f>IF(D43&lt;=B_DADOS!C7,B_DADOS!D7,
IF(AND(D43&gt;B_DADOS!C7,D43&lt;=B_DADOS!C8),B_DADOS!D8,
IF(AND(D43&gt;B_DADOS!C8,D43&lt;=B_DADOS!C9),B_DADOS!D9,
IF(AND(D43&gt;B_DADOS!C9,D43&lt;=B_DADOS!C10),B_DADOS!D10,
IF(AND(D43&gt;B_DADOS!C10,D43&lt;=B_DADOS!C11),B_DADOS!D11,"")))))</f>
        <v>0</v>
      </c>
      <c r="F43" s="125">
        <f>IF(D43&lt;=B_DADOS!C7,B_DADOS!E7,
IF(AND(D43&gt;B_DADOS!C7,D43&lt;=B_DADOS!C8),B_DADOS!E8,
IF(AND(D43&gt;B_DADOS!C8,D43&lt;=B_DADOS!C9),B_DADOS!E9,
IF(AND(D43&gt;B_DADOS!C9,D43&lt;=B_DADOS!C10),B_DADOS!E10,
IF(AND(D43&gt;B_DADOS!C10,D43&lt;=B_DADOS!C11),B_DADOS!E11,"")))))</f>
        <v>0</v>
      </c>
      <c r="G43" s="126"/>
      <c r="H43" s="127">
        <f>IFERROR((D43*E43)-F43,0)</f>
        <v>0</v>
      </c>
    </row>
    <row r="44" spans="2:11" ht="17.25" customHeight="1" thickBot="1" x14ac:dyDescent="0.35">
      <c r="B44" s="121" t="s">
        <v>54</v>
      </c>
      <c r="C44" s="122"/>
      <c r="D44" s="123">
        <f>SUM(G28,G32)-H40-(H17*B_DADOS!E12)</f>
        <v>166.64</v>
      </c>
      <c r="E44" s="124">
        <f>IF(D44&lt;=B_DADOS!C7,B_DADOS!D7,
IF(AND(D44&gt;B_DADOS!C7,D44&lt;=B_DADOS!C8),B_DADOS!D8,
IF(AND(D44&gt;B_DADOS!C8,D44&lt;=B_DADOS!C9),B_DADOS!D9,
IF(AND(D44&gt;B_DADOS!C9,D44&lt;=B_DADOS!C10),B_DADOS!D10,
IF(AND(D44&gt;B_DADOS!C10,D44&lt;=B_DADOS!C11),B_DADOS!D11,"")))))</f>
        <v>0</v>
      </c>
      <c r="F44" s="125">
        <f>IF(D44&lt;=B_DADOS!C7,B_DADOS!E7,
IF(AND(D44&gt;B_DADOS!C7,D44&lt;=B_DADOS!C8),B_DADOS!E8,
IF(AND(D44&gt;B_DADOS!C8,D44&lt;=B_DADOS!C9),B_DADOS!E9,
IF(AND(D44&gt;B_DADOS!C9,D44&lt;=B_DADOS!C10),B_DADOS!E10,
IF(AND(D44&gt;B_DADOS!C10,D44&lt;=B_DADOS!C11),B_DADOS!E11,"")))))</f>
        <v>0</v>
      </c>
      <c r="G44" s="126"/>
      <c r="H44" s="127">
        <f>IFERROR((D44*E44)-F44,0)</f>
        <v>0</v>
      </c>
      <c r="K44" s="70" t="s">
        <v>97</v>
      </c>
    </row>
    <row r="45" spans="2:11" ht="16.2" thickBot="1" x14ac:dyDescent="0.35">
      <c r="B45" s="128" t="s">
        <v>55</v>
      </c>
      <c r="C45" s="129"/>
      <c r="D45" s="149"/>
      <c r="E45" s="150"/>
      <c r="F45" s="150"/>
      <c r="G45" s="151"/>
      <c r="H45" s="127">
        <f>SUM(H43:H44)</f>
        <v>0</v>
      </c>
    </row>
    <row r="46" spans="2:11" ht="2.25" customHeight="1" thickBot="1" x14ac:dyDescent="0.35">
      <c r="B46" s="130"/>
      <c r="C46" s="130"/>
      <c r="D46" s="131"/>
      <c r="E46" s="130"/>
      <c r="F46" s="130"/>
      <c r="G46" s="132"/>
      <c r="H46" s="47"/>
    </row>
    <row r="47" spans="2:11" ht="15.75" customHeight="1" thickBot="1" x14ac:dyDescent="0.35">
      <c r="B47" s="133" t="s">
        <v>63</v>
      </c>
      <c r="C47" s="133"/>
      <c r="D47" s="152"/>
      <c r="E47" s="153"/>
      <c r="F47" s="154"/>
      <c r="G47" s="134">
        <f>SUM(G23:G34,G36:G37)</f>
        <v>48200</v>
      </c>
      <c r="H47" s="134">
        <f>SUM(H30,H31,H37,H41,H45)</f>
        <v>170505</v>
      </c>
    </row>
    <row r="48" spans="2:11" ht="15.75" customHeight="1" thickBot="1" x14ac:dyDescent="0.35">
      <c r="B48" s="135" t="s">
        <v>60</v>
      </c>
      <c r="C48" s="135"/>
      <c r="D48" s="142"/>
      <c r="E48" s="143"/>
      <c r="F48" s="144"/>
      <c r="G48" s="136">
        <f>G47-H47</f>
        <v>-122305</v>
      </c>
      <c r="H48" s="47"/>
    </row>
    <row r="49" spans="2:12" ht="15.75" customHeight="1" thickBot="1" x14ac:dyDescent="0.35">
      <c r="B49" s="135" t="s">
        <v>61</v>
      </c>
      <c r="C49" s="135"/>
      <c r="D49" s="142"/>
      <c r="E49" s="143"/>
      <c r="F49" s="144"/>
      <c r="G49" s="136">
        <f>(G23+G28+G29+G30+G32)*8%</f>
        <v>16</v>
      </c>
      <c r="H49" s="47"/>
    </row>
    <row r="50" spans="2:12" ht="15.75" customHeight="1" thickBot="1" x14ac:dyDescent="0.35">
      <c r="B50" s="135" t="s">
        <v>62</v>
      </c>
      <c r="C50" s="135"/>
      <c r="D50" s="137"/>
      <c r="E50" s="138"/>
      <c r="F50" s="139">
        <f>IF(D9="Acordo entre as partes",20%,
IF(OR(D9="Ant. Térm. Contr. Exp. Pela Empresa",D9="Demissão SEM Justa Causa"),40%,0))</f>
        <v>0.4</v>
      </c>
      <c r="G50" s="136">
        <f>IFERROR(((D15+G49)*F50),0)</f>
        <v>6006.4000000000005</v>
      </c>
      <c r="H50" s="47"/>
    </row>
    <row r="57" spans="2:12" ht="15.6" x14ac:dyDescent="0.3">
      <c r="L57" s="71"/>
    </row>
  </sheetData>
  <sheetProtection algorithmName="SHA-512" hashValue="fG5eovk0RYFqee2hetI8qdwmo/3UweWMm20UNa+rYDtS6n4L36tJJ+BneZUoK7IRRXlXPmB3eHDMbV/WW1I3ow==" saltValue="PvytmKAe91nQcnL5XOTdYA==" spinCount="100000" sheet="1" objects="1" scenarios="1" selectLockedCells="1"/>
  <mergeCells count="7">
    <mergeCell ref="D5:I5"/>
    <mergeCell ref="D48:F48"/>
    <mergeCell ref="I2:I3"/>
    <mergeCell ref="D49:F49"/>
    <mergeCell ref="D41:G41"/>
    <mergeCell ref="D45:G45"/>
    <mergeCell ref="D47:F47"/>
  </mergeCells>
  <conditionalFormatting sqref="I11">
    <cfRule type="containsText" dxfId="5" priority="2" operator="containsText" text="Data errada">
      <formula>NOT(ISERROR(SEARCH("Data errada",I11)))</formula>
    </cfRule>
  </conditionalFormatting>
  <conditionalFormatting sqref="I13">
    <cfRule type="containsText" dxfId="4" priority="1" operator="containsText" text="Data errada">
      <formula>NOT(ISERROR(SEARCH("Data errada",I13)))</formula>
    </cfRule>
  </conditionalFormatting>
  <dataValidations count="7">
    <dataValidation type="list" allowBlank="1" showInputMessage="1" showErrorMessage="1" sqref="H15" xr:uid="{128134D4-A945-4F1F-B8FF-5E52A0E848C8}">
      <formula1>MULTA</formula1>
    </dataValidation>
    <dataValidation allowBlank="1" showInputMessage="1" showErrorMessage="1" promptTitle="Aviso Prévio Lei nº 12.506" prompt="Com a Lei 12.506/2011 a duração do aviso prévio passou a ser contado de acordo com o tempo de serviço do empregado,sendo de 30 dias para aquele que tiver a 1 ano de trabalho,acrescido 3 dias por ano de serviço prestado até máximo de 60 dias." sqref="B29" xr:uid="{AC21D8CE-3121-49C5-B5C3-7EC7D01EE790}"/>
    <dataValidation type="list" allowBlank="1" showInputMessage="1" showErrorMessage="1" sqref="H17" xr:uid="{1EA60D49-62EA-46AD-A87D-87D03BA983C7}">
      <formula1>"1,2,3,4,5,6,7,8,9,10"</formula1>
    </dataValidation>
    <dataValidation type="list" allowBlank="1" showInputMessage="1" showErrorMessage="1" sqref="D9" xr:uid="{C9E78237-278F-42AB-B924-653617D4B9DD}">
      <formula1>DESLIGAMENTO</formula1>
    </dataValidation>
    <dataValidation type="list" allowBlank="1" showInputMessage="1" showErrorMessage="1" sqref="D11" xr:uid="{A193CCCD-82F6-4FE4-B222-E02FD3B89E6F}">
      <formula1>AVISO</formula1>
    </dataValidation>
    <dataValidation type="list" allowBlank="1" showInputMessage="1" showErrorMessage="1" sqref="D13" xr:uid="{58960089-78A8-406D-9A8E-03CB9B7C2C6F}">
      <formula1>"30"</formula1>
    </dataValidation>
    <dataValidation type="list" allowBlank="1" showInputMessage="1" showErrorMessage="1" sqref="D17 F17" xr:uid="{DE0CBC77-19C8-42AC-A534-DB6710518E9B}">
      <formula1>"1,2,3"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1C54B-A831-4052-BC41-CCEC8E7DB5AD}">
  <sheetPr codeName="Planilha4"/>
  <dimension ref="B3:L17"/>
  <sheetViews>
    <sheetView showGridLines="0" showRowColHeaders="0" workbookViewId="0">
      <selection activeCell="M13" sqref="M13"/>
    </sheetView>
  </sheetViews>
  <sheetFormatPr defaultColWidth="9.109375" defaultRowHeight="14.4" x14ac:dyDescent="0.3"/>
  <cols>
    <col min="1" max="1" width="4" style="15" customWidth="1"/>
    <col min="2" max="2" width="68.109375" style="15" customWidth="1"/>
    <col min="3" max="3" width="13.5546875" style="15" customWidth="1"/>
    <col min="4" max="6" width="13" style="15" customWidth="1"/>
    <col min="7" max="7" width="18.44140625" style="15" customWidth="1"/>
    <col min="8" max="11" width="13" style="15" customWidth="1"/>
    <col min="12" max="12" width="21.88671875" style="15" customWidth="1"/>
    <col min="13" max="16384" width="9.109375" style="15"/>
  </cols>
  <sheetData>
    <row r="3" spans="2:12" ht="15" thickBot="1" x14ac:dyDescent="0.35"/>
    <row r="4" spans="2:12" ht="37.5" customHeight="1" thickBot="1" x14ac:dyDescent="0.35">
      <c r="B4" s="16" t="s">
        <v>72</v>
      </c>
      <c r="C4" s="17" t="s">
        <v>86</v>
      </c>
      <c r="D4" s="17" t="s">
        <v>87</v>
      </c>
      <c r="E4" s="17" t="s">
        <v>88</v>
      </c>
      <c r="F4" s="17" t="s">
        <v>89</v>
      </c>
      <c r="G4" s="17" t="s">
        <v>90</v>
      </c>
      <c r="H4" s="17" t="s">
        <v>91</v>
      </c>
      <c r="I4" s="17" t="s">
        <v>92</v>
      </c>
      <c r="J4" s="17" t="s">
        <v>93</v>
      </c>
      <c r="K4" s="18" t="s">
        <v>61</v>
      </c>
      <c r="L4" s="17" t="s">
        <v>94</v>
      </c>
    </row>
    <row r="5" spans="2:12" ht="23.1" customHeight="1" thickBot="1" x14ac:dyDescent="0.35">
      <c r="B5" s="19" t="s">
        <v>73</v>
      </c>
      <c r="C5" s="20" t="s">
        <v>74</v>
      </c>
      <c r="D5" s="21" t="s">
        <v>75</v>
      </c>
      <c r="E5" s="20" t="s">
        <v>74</v>
      </c>
      <c r="F5" s="21" t="s">
        <v>75</v>
      </c>
      <c r="G5" s="20" t="s">
        <v>74</v>
      </c>
      <c r="H5" s="20" t="s">
        <v>74</v>
      </c>
      <c r="I5" s="20" t="s">
        <v>74</v>
      </c>
      <c r="J5" s="20" t="s">
        <v>74</v>
      </c>
      <c r="K5" s="21" t="s">
        <v>75</v>
      </c>
      <c r="L5" s="21" t="s">
        <v>75</v>
      </c>
    </row>
    <row r="6" spans="2:12" ht="23.1" customHeight="1" thickBot="1" x14ac:dyDescent="0.35">
      <c r="B6" s="22" t="s">
        <v>76</v>
      </c>
      <c r="C6" s="23" t="s">
        <v>74</v>
      </c>
      <c r="D6" s="24" t="s">
        <v>75</v>
      </c>
      <c r="E6" s="23" t="s">
        <v>74</v>
      </c>
      <c r="F6" s="23" t="s">
        <v>74</v>
      </c>
      <c r="G6" s="23" t="s">
        <v>74</v>
      </c>
      <c r="H6" s="23" t="s">
        <v>74</v>
      </c>
      <c r="I6" s="23" t="s">
        <v>74</v>
      </c>
      <c r="J6" s="23" t="s">
        <v>74</v>
      </c>
      <c r="K6" s="24" t="s">
        <v>75</v>
      </c>
      <c r="L6" s="24" t="s">
        <v>75</v>
      </c>
    </row>
    <row r="7" spans="2:12" ht="23.1" customHeight="1" thickBot="1" x14ac:dyDescent="0.35">
      <c r="B7" s="19" t="s">
        <v>77</v>
      </c>
      <c r="C7" s="20" t="s">
        <v>74</v>
      </c>
      <c r="D7" s="20" t="s">
        <v>74</v>
      </c>
      <c r="E7" s="20" t="s">
        <v>74</v>
      </c>
      <c r="F7" s="21" t="s">
        <v>75</v>
      </c>
      <c r="G7" s="20" t="s">
        <v>74</v>
      </c>
      <c r="H7" s="20" t="s">
        <v>74</v>
      </c>
      <c r="I7" s="20" t="s">
        <v>74</v>
      </c>
      <c r="J7" s="20" t="s">
        <v>74</v>
      </c>
      <c r="K7" s="20" t="s">
        <v>74</v>
      </c>
      <c r="L7" s="21" t="s">
        <v>75</v>
      </c>
    </row>
    <row r="8" spans="2:12" ht="23.1" customHeight="1" thickBot="1" x14ac:dyDescent="0.35">
      <c r="B8" s="22" t="s">
        <v>78</v>
      </c>
      <c r="C8" s="23" t="s">
        <v>74</v>
      </c>
      <c r="D8" s="24" t="s">
        <v>74</v>
      </c>
      <c r="E8" s="23" t="s">
        <v>74</v>
      </c>
      <c r="F8" s="23" t="s">
        <v>74</v>
      </c>
      <c r="G8" s="23" t="s">
        <v>74</v>
      </c>
      <c r="H8" s="23" t="s">
        <v>74</v>
      </c>
      <c r="I8" s="23" t="s">
        <v>74</v>
      </c>
      <c r="J8" s="23" t="s">
        <v>74</v>
      </c>
      <c r="K8" s="24" t="s">
        <v>74</v>
      </c>
      <c r="L8" s="24" t="s">
        <v>75</v>
      </c>
    </row>
    <row r="9" spans="2:12" ht="23.1" customHeight="1" thickBot="1" x14ac:dyDescent="0.35">
      <c r="B9" s="19" t="s">
        <v>79</v>
      </c>
      <c r="C9" s="20" t="s">
        <v>74</v>
      </c>
      <c r="D9" s="21" t="s">
        <v>75</v>
      </c>
      <c r="E9" s="21" t="s">
        <v>75</v>
      </c>
      <c r="F9" s="21" t="s">
        <v>75</v>
      </c>
      <c r="G9" s="21" t="s">
        <v>75</v>
      </c>
      <c r="H9" s="21" t="s">
        <v>75</v>
      </c>
      <c r="I9" s="20" t="s">
        <v>74</v>
      </c>
      <c r="J9" s="20" t="s">
        <v>74</v>
      </c>
      <c r="K9" s="21" t="s">
        <v>75</v>
      </c>
      <c r="L9" s="21" t="s">
        <v>75</v>
      </c>
    </row>
    <row r="10" spans="2:12" ht="23.1" customHeight="1" thickBot="1" x14ac:dyDescent="0.35">
      <c r="B10" s="22" t="s">
        <v>80</v>
      </c>
      <c r="C10" s="23" t="s">
        <v>74</v>
      </c>
      <c r="D10" s="24" t="s">
        <v>75</v>
      </c>
      <c r="E10" s="140" t="s">
        <v>75</v>
      </c>
      <c r="F10" s="23" t="s">
        <v>74</v>
      </c>
      <c r="G10" s="140" t="s">
        <v>75</v>
      </c>
      <c r="H10" s="23" t="s">
        <v>74</v>
      </c>
      <c r="I10" s="23" t="s">
        <v>74</v>
      </c>
      <c r="J10" s="23" t="s">
        <v>74</v>
      </c>
      <c r="K10" s="24" t="s">
        <v>75</v>
      </c>
      <c r="L10" s="24" t="s">
        <v>75</v>
      </c>
    </row>
    <row r="11" spans="2:12" ht="23.1" customHeight="1" thickBot="1" x14ac:dyDescent="0.35">
      <c r="B11" s="19" t="s">
        <v>81</v>
      </c>
      <c r="C11" s="20" t="s">
        <v>74</v>
      </c>
      <c r="D11" s="21" t="s">
        <v>75</v>
      </c>
      <c r="E11" s="20" t="s">
        <v>74</v>
      </c>
      <c r="F11" s="21" t="s">
        <v>75</v>
      </c>
      <c r="G11" s="20" t="s">
        <v>74</v>
      </c>
      <c r="H11" s="20" t="s">
        <v>74</v>
      </c>
      <c r="I11" s="20" t="s">
        <v>74</v>
      </c>
      <c r="J11" s="20" t="s">
        <v>74</v>
      </c>
      <c r="K11" s="21" t="s">
        <v>75</v>
      </c>
      <c r="L11" s="21" t="s">
        <v>75</v>
      </c>
    </row>
    <row r="12" spans="2:12" ht="36.75" customHeight="1" thickBot="1" x14ac:dyDescent="0.35">
      <c r="B12" s="22" t="s">
        <v>82</v>
      </c>
      <c r="C12" s="23" t="s">
        <v>74</v>
      </c>
      <c r="D12" s="24" t="s">
        <v>75</v>
      </c>
      <c r="E12" s="23" t="s">
        <v>74</v>
      </c>
      <c r="F12" s="140" t="s">
        <v>75</v>
      </c>
      <c r="G12" s="23" t="s">
        <v>74</v>
      </c>
      <c r="H12" s="23" t="s">
        <v>74</v>
      </c>
      <c r="I12" s="23" t="s">
        <v>74</v>
      </c>
      <c r="J12" s="23" t="s">
        <v>74</v>
      </c>
      <c r="K12" s="24" t="s">
        <v>74</v>
      </c>
      <c r="L12" s="24" t="s">
        <v>74</v>
      </c>
    </row>
    <row r="13" spans="2:12" ht="23.1" customHeight="1" thickBot="1" x14ac:dyDescent="0.35">
      <c r="B13" s="19" t="s">
        <v>83</v>
      </c>
      <c r="C13" s="20" t="s">
        <v>74</v>
      </c>
      <c r="D13" s="21" t="s">
        <v>75</v>
      </c>
      <c r="E13" s="20" t="s">
        <v>74</v>
      </c>
      <c r="F13" s="21" t="s">
        <v>75</v>
      </c>
      <c r="G13" s="20" t="s">
        <v>74</v>
      </c>
      <c r="H13" s="20" t="s">
        <v>74</v>
      </c>
      <c r="I13" s="20" t="s">
        <v>74</v>
      </c>
      <c r="J13" s="20" t="s">
        <v>74</v>
      </c>
      <c r="K13" s="21" t="s">
        <v>75</v>
      </c>
      <c r="L13" s="21" t="s">
        <v>75</v>
      </c>
    </row>
    <row r="14" spans="2:12" ht="15.75" customHeight="1" thickBot="1" x14ac:dyDescent="0.35">
      <c r="B14" s="155" t="s">
        <v>84</v>
      </c>
      <c r="C14" s="156" t="s">
        <v>74</v>
      </c>
      <c r="D14" s="23" t="s">
        <v>74</v>
      </c>
      <c r="E14" s="156" t="s">
        <v>74</v>
      </c>
      <c r="F14" s="157" t="s">
        <v>75</v>
      </c>
      <c r="G14" s="156" t="s">
        <v>74</v>
      </c>
      <c r="H14" s="156" t="s">
        <v>74</v>
      </c>
      <c r="I14" s="156" t="s">
        <v>74</v>
      </c>
      <c r="J14" s="156" t="s">
        <v>74</v>
      </c>
      <c r="K14" s="23" t="s">
        <v>74</v>
      </c>
      <c r="L14" s="157" t="s">
        <v>75</v>
      </c>
    </row>
    <row r="15" spans="2:12" ht="15.75" customHeight="1" thickBot="1" x14ac:dyDescent="0.35">
      <c r="B15" s="155"/>
      <c r="C15" s="156"/>
      <c r="D15" s="25">
        <v>0.5</v>
      </c>
      <c r="E15" s="156"/>
      <c r="F15" s="157"/>
      <c r="G15" s="156"/>
      <c r="H15" s="156"/>
      <c r="I15" s="156"/>
      <c r="J15" s="156"/>
      <c r="K15" s="25">
        <v>0.2</v>
      </c>
      <c r="L15" s="157"/>
    </row>
    <row r="16" spans="2:12" ht="15.75" customHeight="1" thickBot="1" x14ac:dyDescent="0.35">
      <c r="B16" s="158" t="s">
        <v>85</v>
      </c>
      <c r="C16" s="159" t="s">
        <v>74</v>
      </c>
      <c r="D16" s="20" t="s">
        <v>74</v>
      </c>
      <c r="E16" s="159" t="s">
        <v>74</v>
      </c>
      <c r="F16" s="159" t="s">
        <v>74</v>
      </c>
      <c r="G16" s="159" t="s">
        <v>74</v>
      </c>
      <c r="H16" s="159" t="s">
        <v>74</v>
      </c>
      <c r="I16" s="159" t="s">
        <v>74</v>
      </c>
      <c r="J16" s="159" t="s">
        <v>74</v>
      </c>
      <c r="K16" s="20" t="s">
        <v>74</v>
      </c>
      <c r="L16" s="160" t="s">
        <v>75</v>
      </c>
    </row>
    <row r="17" spans="2:12" ht="15.75" customHeight="1" thickBot="1" x14ac:dyDescent="0.35">
      <c r="B17" s="158"/>
      <c r="C17" s="159"/>
      <c r="D17" s="25">
        <v>0.5</v>
      </c>
      <c r="E17" s="159"/>
      <c r="F17" s="159"/>
      <c r="G17" s="159"/>
      <c r="H17" s="159"/>
      <c r="I17" s="159"/>
      <c r="J17" s="159"/>
      <c r="K17" s="25">
        <v>0.2</v>
      </c>
      <c r="L17" s="160"/>
    </row>
  </sheetData>
  <sheetProtection algorithmName="SHA-512" hashValue="EZF+sfYim3AkZDYHKJJiQ05kke0/nrMupK9n0Zi8w38tWN16QG/buSbP8fHE4Cqdl/SLMQNJOgwgoAWv5rNsKQ==" saltValue="kZ3QGVQuZ4m72RYD+G+ssQ==" spinCount="100000" sheet="1" objects="1" scenarios="1" selectLockedCells="1"/>
  <mergeCells count="18">
    <mergeCell ref="I16:I17"/>
    <mergeCell ref="J16:J17"/>
    <mergeCell ref="L16:L17"/>
    <mergeCell ref="H14:H15"/>
    <mergeCell ref="I14:I15"/>
    <mergeCell ref="J14:J15"/>
    <mergeCell ref="L14:L15"/>
    <mergeCell ref="H16:H17"/>
    <mergeCell ref="B16:B17"/>
    <mergeCell ref="C16:C17"/>
    <mergeCell ref="E16:E17"/>
    <mergeCell ref="F16:F17"/>
    <mergeCell ref="G16:G17"/>
    <mergeCell ref="B14:B15"/>
    <mergeCell ref="C14:C15"/>
    <mergeCell ref="E14:E15"/>
    <mergeCell ref="F14:F15"/>
    <mergeCell ref="G14:G15"/>
  </mergeCells>
  <conditionalFormatting sqref="C5:L17">
    <cfRule type="cellIs" dxfId="3" priority="1" operator="equal">
      <formula>"20%"</formula>
    </cfRule>
    <cfRule type="containsText" dxfId="2" priority="2" operator="containsText" text="50%,20%">
      <formula>NOT(ISERROR(SEARCH("50%,20%",C5)))</formula>
    </cfRule>
    <cfRule type="containsText" dxfId="1" priority="3" operator="containsText" text="NÃO">
      <formula>NOT(ISERROR(SEARCH("NÃO",C5)))</formula>
    </cfRule>
    <cfRule type="containsText" dxfId="0" priority="4" operator="containsText" text="SIM">
      <formula>NOT(ISERROR(SEARCH("SIM",C5)))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279E7-9D44-4D98-A125-F9CF9B73D770}">
  <sheetPr codeName="Planilha5"/>
  <dimension ref="B3:P22"/>
  <sheetViews>
    <sheetView showGridLines="0" showRowColHeaders="0" workbookViewId="0"/>
  </sheetViews>
  <sheetFormatPr defaultColWidth="9.109375" defaultRowHeight="14.4" x14ac:dyDescent="0.3"/>
  <cols>
    <col min="1" max="1" width="2.5546875" style="15" customWidth="1"/>
    <col min="2" max="2" width="17.5546875" style="29" customWidth="1"/>
    <col min="3" max="3" width="15.88671875" style="29" bestFit="1" customWidth="1"/>
    <col min="4" max="4" width="11" style="15" customWidth="1"/>
    <col min="5" max="5" width="13.109375" style="29" customWidth="1"/>
    <col min="6" max="6" width="0.6640625" style="15" customWidth="1"/>
    <col min="7" max="8" width="13.5546875" style="29" bestFit="1" customWidth="1"/>
    <col min="9" max="9" width="9.109375" style="30"/>
    <col min="10" max="10" width="12.6640625" style="29" customWidth="1"/>
    <col min="11" max="11" width="0.88671875" style="15" customWidth="1"/>
    <col min="12" max="12" width="39.5546875" style="15" customWidth="1"/>
    <col min="13" max="13" width="0.88671875" style="15" customWidth="1"/>
    <col min="14" max="14" width="18.5546875" style="15" customWidth="1"/>
    <col min="15" max="15" width="0.88671875" style="15" customWidth="1"/>
    <col min="16" max="16" width="22.88671875" style="15" customWidth="1"/>
    <col min="17" max="16384" width="9.109375" style="15"/>
  </cols>
  <sheetData>
    <row r="3" spans="2:16" ht="16.2" thickBot="1" x14ac:dyDescent="0.35">
      <c r="B3" s="26"/>
      <c r="C3" s="26"/>
      <c r="D3" s="27"/>
      <c r="E3" s="26"/>
      <c r="F3" s="27"/>
      <c r="G3" s="26"/>
      <c r="H3" s="26"/>
      <c r="I3" s="28"/>
      <c r="J3" s="26"/>
    </row>
    <row r="4" spans="2:16" ht="36.6" thickBot="1" x14ac:dyDescent="0.4">
      <c r="B4" s="165" t="s">
        <v>1</v>
      </c>
      <c r="C4" s="165"/>
      <c r="D4" s="165"/>
      <c r="E4" s="165"/>
      <c r="F4" s="31"/>
      <c r="G4" s="167" t="s">
        <v>0</v>
      </c>
      <c r="H4" s="167"/>
      <c r="I4" s="167"/>
      <c r="J4" s="167"/>
      <c r="K4" s="31"/>
      <c r="L4" s="32" t="s">
        <v>9</v>
      </c>
      <c r="M4" s="31"/>
      <c r="N4" s="33" t="s">
        <v>10</v>
      </c>
      <c r="O4" s="31"/>
      <c r="P4" s="34" t="s">
        <v>25</v>
      </c>
    </row>
    <row r="5" spans="2:16" ht="15.75" customHeight="1" thickBot="1" x14ac:dyDescent="0.35">
      <c r="B5" s="35" t="s">
        <v>2</v>
      </c>
      <c r="C5" s="35"/>
      <c r="D5" s="36" t="s">
        <v>3</v>
      </c>
      <c r="E5" s="166" t="s">
        <v>24</v>
      </c>
      <c r="F5" s="37"/>
      <c r="G5" s="168" t="s">
        <v>2</v>
      </c>
      <c r="H5" s="168"/>
      <c r="I5" s="169" t="s">
        <v>3</v>
      </c>
      <c r="J5" s="168" t="s">
        <v>4</v>
      </c>
      <c r="K5" s="11"/>
      <c r="L5" s="38" t="s">
        <v>11</v>
      </c>
      <c r="M5" s="11"/>
      <c r="N5" s="39" t="s">
        <v>12</v>
      </c>
      <c r="O5" s="11"/>
      <c r="P5" s="40" t="s">
        <v>20</v>
      </c>
    </row>
    <row r="6" spans="2:16" ht="18.600000000000001" thickBot="1" x14ac:dyDescent="0.35">
      <c r="B6" s="41" t="s">
        <v>5</v>
      </c>
      <c r="C6" s="41" t="s">
        <v>6</v>
      </c>
      <c r="D6" s="36"/>
      <c r="E6" s="166"/>
      <c r="F6" s="37"/>
      <c r="G6" s="42" t="s">
        <v>5</v>
      </c>
      <c r="H6" s="42" t="s">
        <v>6</v>
      </c>
      <c r="I6" s="170"/>
      <c r="J6" s="171"/>
      <c r="K6" s="11"/>
      <c r="L6" s="38" t="s">
        <v>13</v>
      </c>
      <c r="M6" s="11"/>
      <c r="N6" s="39" t="s">
        <v>14</v>
      </c>
      <c r="O6" s="11"/>
      <c r="P6" s="40" t="s">
        <v>22</v>
      </c>
    </row>
    <row r="7" spans="2:16" ht="16.2" thickBot="1" x14ac:dyDescent="0.35">
      <c r="B7" s="43">
        <v>0</v>
      </c>
      <c r="C7" s="43">
        <v>1903.98</v>
      </c>
      <c r="D7" s="44">
        <v>0</v>
      </c>
      <c r="E7" s="43">
        <v>0</v>
      </c>
      <c r="F7" s="37"/>
      <c r="G7" s="45">
        <v>0</v>
      </c>
      <c r="H7" s="45">
        <v>1045</v>
      </c>
      <c r="I7" s="46">
        <v>7.4999999999999997E-2</v>
      </c>
      <c r="J7" s="45">
        <v>0</v>
      </c>
      <c r="K7" s="11"/>
      <c r="L7" s="38" t="s">
        <v>15</v>
      </c>
      <c r="M7" s="11"/>
      <c r="N7" s="39" t="s">
        <v>16</v>
      </c>
      <c r="O7" s="11"/>
      <c r="P7" s="11"/>
    </row>
    <row r="8" spans="2:16" ht="16.2" thickBot="1" x14ac:dyDescent="0.35">
      <c r="B8" s="43">
        <v>1903.99</v>
      </c>
      <c r="C8" s="43">
        <v>2826.65</v>
      </c>
      <c r="D8" s="44">
        <v>7.4999999999999997E-2</v>
      </c>
      <c r="E8" s="43">
        <v>142.80000000000001</v>
      </c>
      <c r="F8" s="37"/>
      <c r="G8" s="45">
        <v>1045.01</v>
      </c>
      <c r="H8" s="45">
        <v>2089.6</v>
      </c>
      <c r="I8" s="46">
        <v>0.09</v>
      </c>
      <c r="J8" s="45">
        <v>15.67</v>
      </c>
      <c r="K8" s="11"/>
      <c r="L8" s="38" t="s">
        <v>17</v>
      </c>
      <c r="M8" s="11"/>
      <c r="N8" s="11"/>
      <c r="O8" s="11"/>
      <c r="P8" s="11"/>
    </row>
    <row r="9" spans="2:16" ht="16.2" thickBot="1" x14ac:dyDescent="0.35">
      <c r="B9" s="43">
        <v>2826.66</v>
      </c>
      <c r="C9" s="43">
        <v>3751.05</v>
      </c>
      <c r="D9" s="44">
        <v>0.15</v>
      </c>
      <c r="E9" s="43">
        <v>354.8</v>
      </c>
      <c r="F9" s="37"/>
      <c r="G9" s="45">
        <v>2089.61</v>
      </c>
      <c r="H9" s="45">
        <v>3134.4</v>
      </c>
      <c r="I9" s="46">
        <v>0.12</v>
      </c>
      <c r="J9" s="45">
        <v>78.36</v>
      </c>
      <c r="K9" s="11"/>
      <c r="L9" s="38" t="s">
        <v>18</v>
      </c>
      <c r="M9" s="11"/>
      <c r="N9" s="11"/>
      <c r="O9" s="11"/>
      <c r="P9" s="11"/>
    </row>
    <row r="10" spans="2:16" ht="16.2" thickBot="1" x14ac:dyDescent="0.35">
      <c r="B10" s="43">
        <v>3751.06</v>
      </c>
      <c r="C10" s="43">
        <v>4664.68</v>
      </c>
      <c r="D10" s="44">
        <v>0.22500000000000001</v>
      </c>
      <c r="E10" s="43">
        <v>636.13</v>
      </c>
      <c r="F10" s="37"/>
      <c r="G10" s="45">
        <v>3134.41</v>
      </c>
      <c r="H10" s="45">
        <v>6101.06</v>
      </c>
      <c r="I10" s="46">
        <v>0.14000000000000001</v>
      </c>
      <c r="J10" s="45">
        <v>141.05000000000001</v>
      </c>
      <c r="K10" s="11"/>
      <c r="L10" s="38" t="s">
        <v>19</v>
      </c>
      <c r="M10" s="11"/>
      <c r="N10" s="11"/>
      <c r="O10" s="11"/>
      <c r="P10" s="11"/>
    </row>
    <row r="11" spans="2:16" ht="16.2" thickBot="1" x14ac:dyDescent="0.35">
      <c r="B11" s="43">
        <v>4664.6899999999996</v>
      </c>
      <c r="C11" s="43">
        <v>999999</v>
      </c>
      <c r="D11" s="44">
        <v>0.27500000000000002</v>
      </c>
      <c r="E11" s="43">
        <v>869.36</v>
      </c>
      <c r="F11" s="37"/>
      <c r="G11" s="47"/>
      <c r="H11" s="163" t="s">
        <v>7</v>
      </c>
      <c r="I11" s="164"/>
      <c r="J11" s="48">
        <v>713.1</v>
      </c>
      <c r="K11" s="11"/>
      <c r="L11" s="38" t="s">
        <v>21</v>
      </c>
      <c r="M11" s="11"/>
      <c r="N11" s="11"/>
      <c r="O11" s="11"/>
      <c r="P11" s="11"/>
    </row>
    <row r="12" spans="2:16" ht="16.2" thickBot="1" x14ac:dyDescent="0.35">
      <c r="B12" s="47"/>
      <c r="C12" s="161" t="s">
        <v>8</v>
      </c>
      <c r="D12" s="162"/>
      <c r="E12" s="49">
        <v>189.59</v>
      </c>
      <c r="F12" s="37"/>
      <c r="G12" s="47"/>
      <c r="H12" s="47"/>
      <c r="I12" s="50"/>
      <c r="J12" s="47"/>
      <c r="K12" s="11"/>
      <c r="L12" s="11"/>
      <c r="M12" s="11"/>
      <c r="N12" s="11"/>
      <c r="O12" s="11"/>
      <c r="P12" s="11"/>
    </row>
    <row r="13" spans="2:16" ht="15.6" x14ac:dyDescent="0.3">
      <c r="B13" s="26"/>
      <c r="C13" s="26"/>
      <c r="D13" s="27"/>
      <c r="E13" s="26"/>
      <c r="F13" s="27"/>
    </row>
    <row r="14" spans="2:16" ht="15.6" x14ac:dyDescent="0.3">
      <c r="B14" s="26"/>
      <c r="C14" s="26"/>
      <c r="D14" s="27"/>
      <c r="E14" s="26"/>
      <c r="F14" s="27"/>
      <c r="G14" s="26"/>
      <c r="H14" s="26"/>
      <c r="I14" s="28"/>
      <c r="J14" s="26"/>
    </row>
    <row r="15" spans="2:16" ht="15.6" x14ac:dyDescent="0.3">
      <c r="F15" s="27"/>
    </row>
    <row r="16" spans="2:16" ht="15.6" x14ac:dyDescent="0.3">
      <c r="F16" s="27"/>
    </row>
    <row r="17" spans="6:10" ht="15.6" x14ac:dyDescent="0.3">
      <c r="F17" s="27"/>
    </row>
    <row r="18" spans="6:10" ht="15.6" x14ac:dyDescent="0.3">
      <c r="F18" s="27"/>
    </row>
    <row r="19" spans="6:10" ht="15.6" x14ac:dyDescent="0.3">
      <c r="F19" s="27"/>
      <c r="G19" s="26"/>
      <c r="H19" s="26"/>
      <c r="I19" s="28"/>
      <c r="J19" s="26"/>
    </row>
    <row r="20" spans="6:10" ht="15.6" x14ac:dyDescent="0.3">
      <c r="F20" s="27"/>
    </row>
    <row r="21" spans="6:10" ht="15.6" x14ac:dyDescent="0.3">
      <c r="F21" s="27"/>
    </row>
    <row r="22" spans="6:10" ht="15.6" x14ac:dyDescent="0.3">
      <c r="F22" s="27"/>
    </row>
  </sheetData>
  <sheetProtection algorithmName="SHA-512" hashValue="v1ZNEgaRpt9JW3AyViI0U75Itt0eIlzcT9DBlZXFlQFQzrZDo7yAPJbquWLZ0XBl12MtFvHJPJ8PIQNwQq/uKA==" saltValue="uzXwSAbmuBFWAwGhf/26Bw==" spinCount="100000" sheet="1" objects="1" scenarios="1" selectLockedCells="1"/>
  <mergeCells count="8">
    <mergeCell ref="C12:D12"/>
    <mergeCell ref="H11:I11"/>
    <mergeCell ref="B4:E4"/>
    <mergeCell ref="E5:E6"/>
    <mergeCell ref="G4:J4"/>
    <mergeCell ref="G5:H5"/>
    <mergeCell ref="I5:I6"/>
    <mergeCell ref="J5:J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9D5AD-FC4E-4345-B67B-4AED4A82CE32}">
  <dimension ref="A1:U45"/>
  <sheetViews>
    <sheetView topLeftCell="A6" zoomScale="85" zoomScaleNormal="85" workbookViewId="0">
      <selection activeCell="U14" sqref="U14"/>
    </sheetView>
  </sheetViews>
  <sheetFormatPr defaultColWidth="0" defaultRowHeight="15" customHeight="1" zeroHeight="1" x14ac:dyDescent="0.3"/>
  <cols>
    <col min="1" max="19" width="8.88671875" style="173" customWidth="1"/>
    <col min="20" max="20" width="9" style="173" customWidth="1"/>
    <col min="21" max="21" width="1.44140625" style="173" customWidth="1"/>
    <col min="22" max="16384" width="8.88671875" style="173" hidden="1"/>
  </cols>
  <sheetData>
    <row r="1" spans="1:21" ht="14.4" x14ac:dyDescent="0.3">
      <c r="A1" s="172"/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</row>
    <row r="2" spans="1:21" ht="14.4" x14ac:dyDescent="0.3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</row>
    <row r="3" spans="1:21" ht="14.4" x14ac:dyDescent="0.3">
      <c r="A3" s="172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</row>
    <row r="4" spans="1:21" ht="14.4" x14ac:dyDescent="0.3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</row>
    <row r="5" spans="1:21" ht="14.4" x14ac:dyDescent="0.3">
      <c r="A5" s="172"/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</row>
    <row r="6" spans="1:21" ht="14.4" x14ac:dyDescent="0.3">
      <c r="A6" s="172"/>
      <c r="B6" s="172"/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</row>
    <row r="7" spans="1:21" ht="14.4" x14ac:dyDescent="0.3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</row>
    <row r="8" spans="1:21" ht="14.4" x14ac:dyDescent="0.3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</row>
    <row r="9" spans="1:21" ht="14.4" x14ac:dyDescent="0.3">
      <c r="A9" s="172"/>
      <c r="B9" s="172"/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</row>
    <row r="10" spans="1:21" ht="14.4" x14ac:dyDescent="0.3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</row>
    <row r="11" spans="1:21" ht="14.4" x14ac:dyDescent="0.3">
      <c r="A11" s="172"/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</row>
    <row r="12" spans="1:21" ht="14.4" x14ac:dyDescent="0.3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</row>
    <row r="13" spans="1:21" ht="14.4" x14ac:dyDescent="0.3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</row>
    <row r="14" spans="1:21" ht="14.4" x14ac:dyDescent="0.3">
      <c r="A14" s="172"/>
      <c r="B14" s="172"/>
      <c r="C14" s="172"/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</row>
    <row r="15" spans="1:21" ht="14.4" x14ac:dyDescent="0.3">
      <c r="A15" s="172"/>
      <c r="B15" s="172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</row>
    <row r="16" spans="1:21" ht="14.4" x14ac:dyDescent="0.3">
      <c r="A16" s="172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</row>
    <row r="17" spans="1:21" ht="14.4" x14ac:dyDescent="0.3">
      <c r="A17" s="172"/>
      <c r="B17" s="172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</row>
    <row r="18" spans="1:21" ht="14.4" x14ac:dyDescent="0.3">
      <c r="A18" s="172"/>
      <c r="B18" s="172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</row>
    <row r="19" spans="1:21" ht="14.4" x14ac:dyDescent="0.3">
      <c r="A19" s="172"/>
      <c r="B19" s="172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</row>
    <row r="20" spans="1:21" ht="14.4" x14ac:dyDescent="0.3">
      <c r="A20" s="172"/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</row>
    <row r="21" spans="1:21" ht="14.4" x14ac:dyDescent="0.3">
      <c r="A21" s="172"/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</row>
    <row r="22" spans="1:21" ht="14.4" x14ac:dyDescent="0.3">
      <c r="A22" s="172"/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</row>
    <row r="23" spans="1:21" ht="14.4" x14ac:dyDescent="0.3">
      <c r="A23" s="172"/>
      <c r="B23" s="172"/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</row>
    <row r="24" spans="1:21" ht="14.4" x14ac:dyDescent="0.3">
      <c r="A24" s="172"/>
      <c r="B24" s="172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</row>
    <row r="25" spans="1:21" ht="14.4" x14ac:dyDescent="0.3">
      <c r="A25" s="172"/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</row>
    <row r="26" spans="1:21" ht="14.4" x14ac:dyDescent="0.3">
      <c r="A26" s="172"/>
      <c r="B26" s="172"/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</row>
    <row r="27" spans="1:21" ht="14.4" x14ac:dyDescent="0.3">
      <c r="A27" s="172"/>
      <c r="B27" s="172"/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</row>
    <row r="28" spans="1:21" ht="14.4" x14ac:dyDescent="0.3">
      <c r="A28" s="172"/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</row>
    <row r="29" spans="1:21" ht="14.4" x14ac:dyDescent="0.3">
      <c r="A29" s="172"/>
      <c r="B29" s="172"/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</row>
    <row r="30" spans="1:21" ht="14.4" x14ac:dyDescent="0.3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</row>
    <row r="31" spans="1:21" ht="14.4" x14ac:dyDescent="0.3">
      <c r="A31" s="172"/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</row>
    <row r="32" spans="1:21" ht="14.4" x14ac:dyDescent="0.3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</row>
    <row r="33" spans="1:21" ht="14.4" x14ac:dyDescent="0.3">
      <c r="A33" s="172"/>
      <c r="B33" s="172"/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</row>
    <row r="34" spans="1:21" ht="14.4" x14ac:dyDescent="0.3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</row>
    <row r="35" spans="1:21" ht="14.4" x14ac:dyDescent="0.3">
      <c r="A35" s="172"/>
      <c r="B35" s="172"/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</row>
    <row r="36" spans="1:21" ht="14.4" x14ac:dyDescent="0.3">
      <c r="A36" s="172"/>
      <c r="B36" s="172"/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</row>
    <row r="37" spans="1:21" ht="14.4" x14ac:dyDescent="0.3">
      <c r="A37" s="172"/>
      <c r="B37" s="172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</row>
    <row r="38" spans="1:21" ht="14.4" x14ac:dyDescent="0.3">
      <c r="A38" s="172"/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</row>
    <row r="39" spans="1:21" ht="14.4" x14ac:dyDescent="0.3">
      <c r="A39" s="172"/>
      <c r="B39" s="172"/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</row>
    <row r="40" spans="1:21" ht="14.4" hidden="1" x14ac:dyDescent="0.3"/>
    <row r="41" spans="1:21" ht="14.4" hidden="1" x14ac:dyDescent="0.3"/>
    <row r="42" spans="1:21" ht="14.4" hidden="1" x14ac:dyDescent="0.3"/>
    <row r="43" spans="1:21" ht="14.4" hidden="1" x14ac:dyDescent="0.3"/>
    <row r="44" spans="1:21" ht="14.4" hidden="1" x14ac:dyDescent="0.3"/>
    <row r="45" spans="1:21" ht="14.4" hidden="1" x14ac:dyDescent="0.3"/>
  </sheetData>
  <sheetProtection algorithmName="SHA-512" hashValue="gCzkGsLksy1vJ8LGPW0PUkz7lVzVP3oL2mPTNJbTyHWpwbFWtlPpn0o0eTuZWsxBJBTXaen7ujQ4WgvloIkTHA==" saltValue="Sx2m6hEzAo4qgz33Dagv1Q==" spinCount="100000" sheet="1" objects="1" scenarios="1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8</vt:i4>
      </vt:variant>
    </vt:vector>
  </HeadingPairs>
  <TitlesOfParts>
    <vt:vector size="14" baseType="lpstr">
      <vt:lpstr>MENU</vt:lpstr>
      <vt:lpstr>INSTRUÇÕES</vt:lpstr>
      <vt:lpstr>CÁLCULO_RESCISÃO</vt:lpstr>
      <vt:lpstr>MODALIDADES_RESCISÕES</vt:lpstr>
      <vt:lpstr>B_DADOS</vt:lpstr>
      <vt:lpstr>Sobre</vt:lpstr>
      <vt:lpstr>AVISO</vt:lpstr>
      <vt:lpstr>CÁLCULO_RESCISÃO</vt:lpstr>
      <vt:lpstr>DESLIGAMENTO</vt:lpstr>
      <vt:lpstr>INSS</vt:lpstr>
      <vt:lpstr>IRRF</vt:lpstr>
      <vt:lpstr>MENU</vt:lpstr>
      <vt:lpstr>MODALIDADES_RESCISÕES</vt:lpstr>
      <vt:lpstr>MULTA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 Fátima Oliveira</dc:creator>
  <cp:lastModifiedBy>CapSilver</cp:lastModifiedBy>
  <dcterms:created xsi:type="dcterms:W3CDTF">2021-03-30T14:06:10Z</dcterms:created>
  <dcterms:modified xsi:type="dcterms:W3CDTF">2021-11-30T12:51:30Z</dcterms:modified>
</cp:coreProperties>
</file>