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D:\live 12 03\"/>
    </mc:Choice>
  </mc:AlternateContent>
  <xr:revisionPtr revIDLastSave="0" documentId="13_ncr:1_{F382C984-D327-4944-BB3E-9951BB5569FB}" xr6:coauthVersionLast="45" xr6:coauthVersionMax="45" xr10:uidLastSave="{00000000-0000-0000-0000-000000000000}"/>
  <bookViews>
    <workbookView xWindow="-108" yWindow="-108" windowWidth="23256" windowHeight="12576" tabRatio="736" xr2:uid="{40641D72-5FF9-4A02-8075-BE5510D2C03D}"/>
  </bookViews>
  <sheets>
    <sheet name="GERENCIAL" sheetId="5" r:id="rId1"/>
    <sheet name="AUXILIARES" sheetId="3" r:id="rId2"/>
    <sheet name="BASE_CLIENTES" sheetId="1" r:id="rId3"/>
    <sheet name="BASE_ESCRITÓRIO" sheetId="2" r:id="rId4"/>
    <sheet name="APOIO" sheetId="4" r:id="rId5"/>
    <sheet name="CLIENTES" sheetId="6" r:id="rId6"/>
  </sheets>
  <definedNames>
    <definedName name="_xlnm._FilterDatabase" localSheetId="1" hidden="1">AUXILIARES!$H$4:$H$22</definedName>
    <definedName name="Contratacoes">Contatacoes[CONTRATAÇÕES]</definedName>
    <definedName name="EIXO_CLIENTE">OFFSET(APOIO!$B$7,1,0,COUNTA(APOIO!$B:$B)-1,1)</definedName>
    <definedName name="Legenda_lucro">OFFSET(APOIO!$Y$7,1,0,COUNTA(APOIO!$B:$B)-1,1)</definedName>
    <definedName name="Legenda_receita">OFFSET(APOIO!$Q$7,1,0,COUNTA(APOIO!$B:$B),1)</definedName>
    <definedName name="Lucro">OFFSET(APOIO!$W$7,1,0,COUNTA(APOIO!$B:$B)-1,1)</definedName>
    <definedName name="RECEITA">OFFSET(APOIO!$O$7,1,0,COUNTA(APOIO!$B:$B)-1,1)</definedName>
    <definedName name="SegmentaçãodeDados_Ano">#N/A</definedName>
    <definedName name="SegmentaçãodeDados_ANO1">#N/A</definedName>
    <definedName name="SegmentaçãodeDados_CONTRATAÇÕES">#N/A</definedName>
    <definedName name="SegmentaçãodeDados_MÊS">#N/A</definedName>
    <definedName name="SegmentaçãodeDados_Mês_Abrev">#N/A</definedName>
  </definedNames>
  <calcPr calcId="191029"/>
  <pivotCaches>
    <pivotCache cacheId="1124" r:id="rId7"/>
    <pivotCache cacheId="1127" r:id="rId8"/>
    <pivotCache cacheId="1130" r:id="rId9"/>
    <pivotCache cacheId="1133" r:id="rId10"/>
    <pivotCache cacheId="1136" r:id="rId11"/>
    <pivotCache cacheId="1139" r:id="rId12"/>
    <pivotCache cacheId="1142" r:id="rId13"/>
    <pivotCache cacheId="1145" r:id="rId14"/>
    <pivotCache cacheId="1148" r:id="rId15"/>
    <pivotCache cacheId="1151" r:id="rId16"/>
    <pivotCache cacheId="1154" r:id="rId17"/>
    <pivotCache cacheId="1157" r:id="rId18"/>
  </pivotCaches>
  <extLst>
    <ext xmlns:x14="http://schemas.microsoft.com/office/spreadsheetml/2009/9/main" uri="{876F7934-8845-4945-9796-88D515C7AA90}">
      <x14:pivotCaches>
        <pivotCache cacheId="244" r:id="rId19"/>
      </x14:pivotCaches>
    </ex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3"/>
        <x14:slicerCache r:id="rId24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ASE_CLIENTES_d68015b0-d9b2-45d5-aa6a-138a47a358be" name="BASE_CLIENTES" connection="Consulta - BASE_CLIENTES"/>
          <x15:modelTable id="BASE_ESCRITÓRIO_68e013fe-f8cf-4b24-8b74-607da4e834e2" name="BASE_ESCRITÓRIO" connection="Consulta - BASE_ESCRITÓRIO"/>
          <x15:modelTable id="dCalendario_6c9d9586-6068-469a-9601-eb30b899d98a" name="dCalendario" connection="Consulta - dCalendario"/>
        </x15:modelTables>
        <x15:modelRelationships>
          <x15:modelRelationship fromTable="BASE_CLIENTES" fromColumn="DATA" toTable="dCalendario" toColumn="Data"/>
          <x15:modelRelationship fromTable="BASE_ESCRITÓRIO" fromColumn="DATA" toTable="dCalendario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8" i="4" l="1"/>
  <c r="AN8" i="4"/>
  <c r="F60" i="2"/>
  <c r="G60" i="2"/>
  <c r="I46" i="1"/>
  <c r="J46" i="1"/>
  <c r="K46" i="1"/>
  <c r="L46" i="1"/>
  <c r="M46" i="1"/>
  <c r="L6" i="1"/>
  <c r="I45" i="1"/>
  <c r="J45" i="1"/>
  <c r="K45" i="1"/>
  <c r="L45" i="1"/>
  <c r="M45" i="1"/>
  <c r="BF9" i="4" l="1"/>
  <c r="BF10" i="4"/>
  <c r="BF8" i="4"/>
  <c r="BE9" i="4"/>
  <c r="BE10" i="4"/>
  <c r="BE8" i="4"/>
  <c r="AN9" i="4"/>
  <c r="AN10" i="4"/>
  <c r="AH9" i="4"/>
  <c r="AH10" i="4"/>
  <c r="AH11" i="4"/>
  <c r="AH8" i="4"/>
  <c r="AO5" i="4" l="1"/>
  <c r="AO8" i="4" s="1"/>
  <c r="AP8" i="4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AO10" i="4" l="1"/>
  <c r="AP10" i="4" s="1"/>
  <c r="AO9" i="4"/>
  <c r="AP9" i="4" s="1"/>
  <c r="N9" i="4"/>
  <c r="N10" i="4"/>
  <c r="O10" i="4" s="1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8" i="4"/>
  <c r="O8" i="4" s="1"/>
  <c r="K7" i="1"/>
  <c r="K8" i="1"/>
  <c r="K9" i="1"/>
  <c r="K14" i="1"/>
  <c r="K15" i="1"/>
  <c r="K16" i="1"/>
  <c r="K17" i="1"/>
  <c r="K20" i="1"/>
  <c r="K24" i="1"/>
  <c r="K25" i="1"/>
  <c r="K28" i="1"/>
  <c r="K30" i="1"/>
  <c r="K31" i="1"/>
  <c r="K32" i="1"/>
  <c r="K33" i="1"/>
  <c r="K38" i="1"/>
  <c r="K39" i="1"/>
  <c r="K40" i="1"/>
  <c r="K41" i="1"/>
  <c r="K43" i="1"/>
  <c r="K44" i="1"/>
  <c r="K6" i="1"/>
  <c r="K11" i="1"/>
  <c r="K12" i="1"/>
  <c r="K13" i="1"/>
  <c r="K19" i="1"/>
  <c r="K21" i="1"/>
  <c r="K27" i="1"/>
  <c r="K29" i="1"/>
  <c r="K35" i="1"/>
  <c r="K36" i="1"/>
  <c r="K37" i="1"/>
  <c r="K10" i="1"/>
  <c r="K18" i="1"/>
  <c r="K22" i="1"/>
  <c r="K23" i="1"/>
  <c r="K26" i="1"/>
  <c r="K34" i="1"/>
  <c r="K42" i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O24" i="4" l="1"/>
  <c r="R24" i="4"/>
  <c r="O16" i="4"/>
  <c r="U16" i="4" s="1"/>
  <c r="R16" i="4"/>
  <c r="O23" i="4"/>
  <c r="R23" i="4"/>
  <c r="O15" i="4"/>
  <c r="R15" i="4"/>
  <c r="O30" i="4"/>
  <c r="R30" i="4"/>
  <c r="O22" i="4"/>
  <c r="R22" i="4"/>
  <c r="O14" i="4"/>
  <c r="R14" i="4"/>
  <c r="O29" i="4"/>
  <c r="R29" i="4"/>
  <c r="O21" i="4"/>
  <c r="R21" i="4"/>
  <c r="O13" i="4"/>
  <c r="R13" i="4"/>
  <c r="O28" i="4"/>
  <c r="R28" i="4"/>
  <c r="O20" i="4"/>
  <c r="R20" i="4"/>
  <c r="O12" i="4"/>
  <c r="R12" i="4"/>
  <c r="O27" i="4"/>
  <c r="R27" i="4"/>
  <c r="O19" i="4"/>
  <c r="R19" i="4"/>
  <c r="O11" i="4"/>
  <c r="R11" i="4"/>
  <c r="O26" i="4"/>
  <c r="R26" i="4"/>
  <c r="O18" i="4"/>
  <c r="R18" i="4"/>
  <c r="O25" i="4"/>
  <c r="R25" i="4"/>
  <c r="O17" i="4"/>
  <c r="R17" i="4"/>
  <c r="R10" i="4"/>
  <c r="R8" i="4"/>
  <c r="O9" i="4"/>
  <c r="R9" i="4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U25" i="4" l="1"/>
  <c r="U19" i="4"/>
  <c r="U28" i="4"/>
  <c r="U14" i="4"/>
  <c r="U23" i="4"/>
  <c r="U18" i="4"/>
  <c r="U13" i="4"/>
  <c r="U22" i="4"/>
  <c r="AB16" i="4"/>
  <c r="U27" i="4"/>
  <c r="U17" i="4"/>
  <c r="U11" i="4"/>
  <c r="U20" i="4"/>
  <c r="U29" i="4"/>
  <c r="U15" i="4"/>
  <c r="AB7" i="4"/>
  <c r="AB3" i="4"/>
  <c r="U26" i="4"/>
  <c r="U12" i="4"/>
  <c r="U21" i="4"/>
  <c r="U30" i="4"/>
  <c r="U24" i="4"/>
  <c r="U9" i="4"/>
  <c r="U8" i="4"/>
  <c r="U10" i="4"/>
  <c r="P17" i="4" l="1"/>
  <c r="AB15" i="4"/>
  <c r="P24" i="4"/>
  <c r="P22" i="4"/>
  <c r="T22" i="4" s="1"/>
  <c r="P30" i="4"/>
  <c r="P13" i="4"/>
  <c r="T13" i="4" s="1"/>
  <c r="P12" i="4"/>
  <c r="P27" i="4"/>
  <c r="S27" i="4" s="1"/>
  <c r="P25" i="4"/>
  <c r="S25" i="4" s="1"/>
  <c r="P26" i="4"/>
  <c r="S26" i="4" s="1"/>
  <c r="P15" i="4"/>
  <c r="T15" i="4" s="1"/>
  <c r="P18" i="4"/>
  <c r="T18" i="4" s="1"/>
  <c r="P19" i="4"/>
  <c r="Q19" i="4" s="1"/>
  <c r="P10" i="4"/>
  <c r="Q10" i="4" s="1"/>
  <c r="P21" i="4"/>
  <c r="T21" i="4" s="1"/>
  <c r="P14" i="4"/>
  <c r="T14" i="4" s="1"/>
  <c r="P11" i="4"/>
  <c r="T11" i="4" s="1"/>
  <c r="P9" i="4"/>
  <c r="T9" i="4" s="1"/>
  <c r="P29" i="4"/>
  <c r="P8" i="4"/>
  <c r="Q8" i="4" s="1"/>
  <c r="P23" i="4"/>
  <c r="T23" i="4" s="1"/>
  <c r="P20" i="4"/>
  <c r="P16" i="4"/>
  <c r="T16" i="4" s="1"/>
  <c r="P28" i="4"/>
  <c r="T28" i="4" s="1"/>
  <c r="T17" i="4"/>
  <c r="Q24" i="4"/>
  <c r="Q17" i="4"/>
  <c r="Q14" i="4" l="1"/>
  <c r="T10" i="4"/>
  <c r="S10" i="4"/>
  <c r="AB4" i="4"/>
  <c r="S11" i="4"/>
  <c r="W11" i="4" s="1"/>
  <c r="Q11" i="4"/>
  <c r="Q18" i="4"/>
  <c r="S22" i="4"/>
  <c r="W22" i="4" s="1"/>
  <c r="Q22" i="4"/>
  <c r="S14" i="4"/>
  <c r="W14" i="4" s="1"/>
  <c r="S18" i="4"/>
  <c r="W18" i="4" s="1"/>
  <c r="S17" i="4"/>
  <c r="W17" i="4" s="1"/>
  <c r="T8" i="4"/>
  <c r="S9" i="4"/>
  <c r="W9" i="4" s="1"/>
  <c r="Q13" i="4"/>
  <c r="Q9" i="4"/>
  <c r="S13" i="4"/>
  <c r="W13" i="4" s="1"/>
  <c r="Q16" i="4"/>
  <c r="Q23" i="4"/>
  <c r="Q15" i="4"/>
  <c r="S28" i="4"/>
  <c r="W28" i="4" s="1"/>
  <c r="S15" i="4"/>
  <c r="W15" i="4" s="1"/>
  <c r="S21" i="4"/>
  <c r="W21" i="4" s="1"/>
  <c r="Q28" i="4"/>
  <c r="Q29" i="4"/>
  <c r="T29" i="4"/>
  <c r="Q30" i="4"/>
  <c r="T30" i="4"/>
  <c r="S24" i="4"/>
  <c r="T24" i="4"/>
  <c r="S23" i="4"/>
  <c r="W23" i="4" s="1"/>
  <c r="S19" i="4"/>
  <c r="T19" i="4"/>
  <c r="Q26" i="4"/>
  <c r="T26" i="4"/>
  <c r="W26" i="4" s="1"/>
  <c r="Q27" i="4"/>
  <c r="T27" i="4"/>
  <c r="W27" i="4" s="1"/>
  <c r="S8" i="4"/>
  <c r="Q21" i="4"/>
  <c r="S16" i="4"/>
  <c r="W16" i="4" s="1"/>
  <c r="S12" i="4"/>
  <c r="T12" i="4"/>
  <c r="Q20" i="4"/>
  <c r="T20" i="4"/>
  <c r="Q25" i="4"/>
  <c r="T25" i="4"/>
  <c r="W25" i="4" s="1"/>
  <c r="S30" i="4"/>
  <c r="S29" i="4"/>
  <c r="W29" i="4" s="1"/>
  <c r="S20" i="4"/>
  <c r="Q12" i="4"/>
  <c r="W10" i="4" l="1"/>
  <c r="W30" i="4"/>
  <c r="W19" i="4"/>
  <c r="W20" i="4"/>
  <c r="W24" i="4"/>
  <c r="X24" i="4" s="1"/>
  <c r="Y24" i="4" s="1"/>
  <c r="AB17" i="4"/>
  <c r="W12" i="4"/>
  <c r="AB19" i="4"/>
  <c r="W8" i="4"/>
  <c r="V11" i="4"/>
  <c r="V10" i="4"/>
  <c r="V22" i="4"/>
  <c r="V29" i="4"/>
  <c r="V14" i="4"/>
  <c r="X14" i="4"/>
  <c r="Y14" i="4" s="1"/>
  <c r="X25" i="4"/>
  <c r="Y25" i="4" s="1"/>
  <c r="X27" i="4"/>
  <c r="Y27" i="4" s="1"/>
  <c r="X10" i="4"/>
  <c r="Y10" i="4" s="1"/>
  <c r="X26" i="4"/>
  <c r="Y26" i="4" s="1"/>
  <c r="X11" i="4"/>
  <c r="Y11" i="4" s="1"/>
  <c r="X22" i="4"/>
  <c r="Y22" i="4" s="1"/>
  <c r="V24" i="4"/>
  <c r="V15" i="4"/>
  <c r="V9" i="4"/>
  <c r="V30" i="4"/>
  <c r="V8" i="4"/>
  <c r="V28" i="4"/>
  <c r="V18" i="4"/>
  <c r="V12" i="4"/>
  <c r="V25" i="4"/>
  <c r="V20" i="4"/>
  <c r="X16" i="4"/>
  <c r="Y16" i="4" s="1"/>
  <c r="V16" i="4"/>
  <c r="V19" i="4"/>
  <c r="V13" i="4"/>
  <c r="V27" i="4"/>
  <c r="V23" i="4"/>
  <c r="V21" i="4"/>
  <c r="V17" i="4"/>
  <c r="V26" i="4"/>
  <c r="AB20" i="4" l="1"/>
  <c r="AB8" i="4"/>
  <c r="AB5" i="4"/>
  <c r="X28" i="4"/>
  <c r="Y28" i="4" s="1"/>
  <c r="X15" i="4"/>
  <c r="Y15" i="4" s="1"/>
  <c r="X23" i="4"/>
  <c r="Y23" i="4" s="1"/>
  <c r="X20" i="4"/>
  <c r="Y20" i="4" s="1"/>
  <c r="X8" i="4"/>
  <c r="Y8" i="4" s="1"/>
  <c r="X12" i="4"/>
  <c r="Y12" i="4" s="1"/>
  <c r="X29" i="4"/>
  <c r="Y29" i="4" s="1"/>
  <c r="X19" i="4"/>
  <c r="Y19" i="4" s="1"/>
  <c r="X13" i="4"/>
  <c r="Y13" i="4" s="1"/>
  <c r="X21" i="4"/>
  <c r="Y21" i="4" s="1"/>
  <c r="X30" i="4"/>
  <c r="Y30" i="4" s="1"/>
  <c r="X18" i="4"/>
  <c r="Y18" i="4" s="1"/>
  <c r="X9" i="4"/>
  <c r="Y9" i="4" s="1"/>
  <c r="X17" i="4"/>
  <c r="Y17" i="4" s="1"/>
  <c r="AB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B1542-4FB3-4CEA-9D80-84B275AF035E}" name="Consulta - BASE_CLIENTES" description="Conexão com a consulta 'BASE_CLIENTES' na pasta de trabalho." type="100" refreshedVersion="6" minRefreshableVersion="5">
    <extLst>
      <ext xmlns:x15="http://schemas.microsoft.com/office/spreadsheetml/2010/11/main" uri="{DE250136-89BD-433C-8126-D09CA5730AF9}">
        <x15:connection id="28baf294-06e7-4f49-a5e3-27fef5ca5a81"/>
      </ext>
    </extLst>
  </connection>
  <connection id="2" xr16:uid="{ED44A8A8-3110-4C1B-B000-10E29B359188}" name="Consulta - BASE_ESCRITÓRIO" description="Conexão com a consulta 'BASE_ESCRITÓRIO' na pasta de trabalho." type="100" refreshedVersion="6" minRefreshableVersion="5">
    <extLst>
      <ext xmlns:x15="http://schemas.microsoft.com/office/spreadsheetml/2010/11/main" uri="{DE250136-89BD-433C-8126-D09CA5730AF9}">
        <x15:connection id="e448b194-7fad-4930-9fb4-6f57f4303fee"/>
      </ext>
    </extLst>
  </connection>
  <connection id="3" xr16:uid="{AAF01CBC-E4CE-4BC7-BB5C-40154DA0BE97}" keepAlive="1" name="Consulta - Consulta1" description="Conexão com a consulta 'Consulta1' na pasta de trabalho." type="5" refreshedVersion="0" background="1">
    <dbPr connection="Provider=Microsoft.Mashup.OleDb.1;Data Source=$Workbook$;Location=Consulta1;Extended Properties=&quot;&quot;" command="SELECT * FROM [Consulta1]"/>
  </connection>
  <connection id="4" xr16:uid="{AA88AFFC-8338-4E04-A286-FA0E7EB1FB29}" name="Consulta - dCalendario" description="Conexão com a consulta 'dCalendario' na pasta de trabalho." type="100" refreshedVersion="6" minRefreshableVersion="5">
    <extLst>
      <ext xmlns:x15="http://schemas.microsoft.com/office/spreadsheetml/2010/11/main" uri="{DE250136-89BD-433C-8126-D09CA5730AF9}">
        <x15:connection id="eca069c3-294e-4f23-8743-505a20c908a1"/>
      </ext>
    </extLst>
  </connection>
  <connection id="5" xr16:uid="{55E30590-AB5C-4E5E-9C6D-A4BA1A0FA7C0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<sst xmlns="http://schemas.openxmlformats.org/spreadsheetml/2006/main" count="381" uniqueCount="78">
  <si>
    <t>DATA</t>
  </si>
  <si>
    <t>CLIENTE</t>
  </si>
  <si>
    <t>TIPO</t>
  </si>
  <si>
    <t>PROTOCOLO</t>
  </si>
  <si>
    <t>REGIÃO</t>
  </si>
  <si>
    <t>QUANTIDADE</t>
  </si>
  <si>
    <t>CUSTO</t>
  </si>
  <si>
    <t>RECEITA</t>
  </si>
  <si>
    <t>MÊS</t>
  </si>
  <si>
    <t>ANO</t>
  </si>
  <si>
    <t>VALOR</t>
  </si>
  <si>
    <t>CLIENTES</t>
  </si>
  <si>
    <t>CONTRATAÇÕES</t>
  </si>
  <si>
    <t>DILIGÊNCIAS</t>
  </si>
  <si>
    <t>AUDIÊNCIAS</t>
  </si>
  <si>
    <t>LOBATO &amp; ASSOCIADOS</t>
  </si>
  <si>
    <t>PEARTREE ADVOGADOS</t>
  </si>
  <si>
    <t>GUMERCINDO LAW</t>
  </si>
  <si>
    <t>CAPITAL</t>
  </si>
  <si>
    <t>INTERIOR</t>
  </si>
  <si>
    <t>BRASIL</t>
  </si>
  <si>
    <t>GRANDE SP</t>
  </si>
  <si>
    <t>CONTADOR</t>
  </si>
  <si>
    <t>INTERNET</t>
  </si>
  <si>
    <t>LUZ</t>
  </si>
  <si>
    <t>UBER</t>
  </si>
  <si>
    <t>TARIFAS</t>
  </si>
  <si>
    <t>DELTA</t>
  </si>
  <si>
    <t>CELULAR</t>
  </si>
  <si>
    <t>GASOLINA</t>
  </si>
  <si>
    <t>JURIS CORRESPONDENTE</t>
  </si>
  <si>
    <t>SISTEMA</t>
  </si>
  <si>
    <t>CALENDÁRIOS</t>
  </si>
  <si>
    <t>SIMPLES</t>
  </si>
  <si>
    <t>JURIDICO CORRECT</t>
  </si>
  <si>
    <t>EMPRÉSTIMO</t>
  </si>
  <si>
    <t>JANTAR</t>
  </si>
  <si>
    <t>CONDUÇÕES</t>
  </si>
  <si>
    <t>FUNCIONÁRIOS</t>
  </si>
  <si>
    <t>OBSERVAÇÃO</t>
  </si>
  <si>
    <t>Juliana</t>
  </si>
  <si>
    <t>LUCRO</t>
  </si>
  <si>
    <t>Rótulos de Linha</t>
  </si>
  <si>
    <t>Soma de RECEITA</t>
  </si>
  <si>
    <t>%</t>
  </si>
  <si>
    <t>% RECEITA</t>
  </si>
  <si>
    <t>LEGENDA RECEITA</t>
  </si>
  <si>
    <t>Contagem de CONTRATAÇÕES</t>
  </si>
  <si>
    <t>LUCRO LÍQUIDO</t>
  </si>
  <si>
    <t>CUSTO VARIÁVEL</t>
  </si>
  <si>
    <t>CUSTO TOTAL</t>
  </si>
  <si>
    <t>RECEITA TOTAL</t>
  </si>
  <si>
    <t>Soma de CUSTO TOTAL</t>
  </si>
  <si>
    <t>CUSTO FUNCIONÁRIOS</t>
  </si>
  <si>
    <t>Soma de VALOR</t>
  </si>
  <si>
    <t>ESTRUTURAL</t>
  </si>
  <si>
    <t>IMPOSTO</t>
  </si>
  <si>
    <t>%LL</t>
  </si>
  <si>
    <t>LEGENDA LUCRO</t>
  </si>
  <si>
    <t>Médias</t>
  </si>
  <si>
    <t>Análise de contratações por região</t>
  </si>
  <si>
    <t>Espelho para gráfico</t>
  </si>
  <si>
    <t>Análise de tipos de contratações</t>
  </si>
  <si>
    <t>Complemento</t>
  </si>
  <si>
    <t>TOTAL</t>
  </si>
  <si>
    <t>Análise gastos</t>
  </si>
  <si>
    <t>DASHBOARD CLIENTE</t>
  </si>
  <si>
    <t>Soma de QUANTIDADE</t>
  </si>
  <si>
    <t>Análise de contratações por cliente</t>
  </si>
  <si>
    <t>Custos de contratações por regioão</t>
  </si>
  <si>
    <t>Receita total de contratações por regioão</t>
  </si>
  <si>
    <t>Soma de RECEITA TOTAL</t>
  </si>
  <si>
    <t>total</t>
  </si>
  <si>
    <t>FATURAMENTO</t>
  </si>
  <si>
    <t>ESTRUTURA</t>
  </si>
  <si>
    <t>contrato novo net</t>
  </si>
  <si>
    <t>FUNCIONÁRIO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</si>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</sst>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* #,##0.00_-;\-&quot;R$&quot;* #,##0.00_-;_-&quot;R$&quot;* &quot;-&quot;??_-;_-@_-"/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  <numFmt numFmtId="166" formatCode="_-[$R$-416]\ * #,##0_-;\-[$R$-416]\ * #,##0_-;_-[$R$-416]\ * &quot;-&quot;??_-;_-@_-"/>
    <numFmt numFmtId="167" formatCode="_-* #,##0_-;\-* #,##0_-;_-* &quot;-&quot;??_-;_-@_-"/>
    <numFmt numFmtId="168" formatCode="_-&quot;R$&quot;\ * #,##0_-;\-&quot;R$&quot;\ * #,##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B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pivotButton="1"/>
    <xf numFmtId="165" fontId="0" fillId="4" borderId="0" xfId="0" applyNumberFormat="1" applyFill="1"/>
    <xf numFmtId="9" fontId="0" fillId="0" borderId="0" xfId="2" applyFont="1"/>
    <xf numFmtId="9" fontId="0" fillId="0" borderId="0" xfId="0" applyNumberFormat="1"/>
    <xf numFmtId="167" fontId="0" fillId="0" borderId="0" xfId="0" applyNumberFormat="1"/>
    <xf numFmtId="165" fontId="0" fillId="2" borderId="0" xfId="0" applyNumberFormat="1" applyFill="1"/>
    <xf numFmtId="0" fontId="0" fillId="2" borderId="0" xfId="0" applyFill="1"/>
    <xf numFmtId="10" fontId="0" fillId="0" borderId="0" xfId="0" applyNumberFormat="1"/>
    <xf numFmtId="0" fontId="0" fillId="5" borderId="0" xfId="0" applyFill="1"/>
    <xf numFmtId="0" fontId="0" fillId="0" borderId="0" xfId="0" applyAlignment="1">
      <alignment horizontal="right"/>
    </xf>
    <xf numFmtId="168" fontId="0" fillId="0" borderId="0" xfId="0" applyNumberFormat="1"/>
    <xf numFmtId="0" fontId="0" fillId="0" borderId="0" xfId="0" applyNumberFormat="1"/>
    <xf numFmtId="0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3" borderId="0" xfId="0" applyNumberForma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center"/>
    </xf>
    <xf numFmtId="168" fontId="0" fillId="3" borderId="0" xfId="1" applyNumberFormat="1" applyFont="1" applyFill="1" applyAlignment="1">
      <alignment horizontal="center"/>
    </xf>
    <xf numFmtId="0" fontId="0" fillId="10" borderId="0" xfId="0" applyFill="1"/>
    <xf numFmtId="44" fontId="0" fillId="0" borderId="0" xfId="0" applyNumberFormat="1"/>
    <xf numFmtId="165" fontId="0" fillId="11" borderId="0" xfId="0" applyNumberFormat="1" applyFill="1"/>
    <xf numFmtId="0" fontId="3" fillId="7" borderId="0" xfId="0" applyFont="1" applyFill="1" applyAlignment="1">
      <alignment horizontal="center"/>
    </xf>
    <xf numFmtId="164" fontId="0" fillId="9" borderId="1" xfId="1" applyFont="1" applyFill="1" applyBorder="1"/>
    <xf numFmtId="168" fontId="0" fillId="12" borderId="1" xfId="0" applyNumberFormat="1" applyFill="1" applyBorder="1"/>
    <xf numFmtId="165" fontId="0" fillId="12" borderId="1" xfId="0" applyNumberFormat="1" applyFill="1" applyBorder="1"/>
    <xf numFmtId="168" fontId="0" fillId="3" borderId="1" xfId="0" applyNumberFormat="1" applyFill="1" applyBorder="1"/>
    <xf numFmtId="0" fontId="4" fillId="3" borderId="1" xfId="0" applyFont="1" applyFill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210"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9" formatCode="dd/mm/yyyy"/>
      <alignment horizontal="left" vertical="bottom" textRotation="0" wrapText="0" indent="0" justifyLastLine="0" shrinkToFit="0" readingOrder="0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[$R$-416]\ * #,##0_-;\-[$R$-416]\ * #,##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166" formatCode="_-[$R$-416]\ * #,##0_-;\-[$R$-416]\ * #,##0_-;_-[$R$-416]\ * &quot;-&quot;??_-;_-@_-"/>
    </dxf>
    <dxf>
      <numFmt numFmtId="19" formatCode="dd/mm/yyyy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fill>
        <patternFill patternType="solid">
          <fgColor indexed="64"/>
          <bgColor theme="2" tint="-9.9978637043366805E-2"/>
        </patternFill>
      </fill>
    </dxf>
    <dxf>
      <numFmt numFmtId="165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</dxf>
    <dxf>
      <numFmt numFmtId="165" formatCode="_-[$R$-416]\ * #,##0.00_-;\-[$R$-416]\ * #,##0.00_-;_-[$R$-416]\ * &quot;-&quot;??_-;_-@_-"/>
      <fill>
        <patternFill patternType="solid">
          <fgColor indexed="64"/>
          <bgColor theme="0" tint="-0.14999847407452621"/>
        </patternFill>
      </fill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EBE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9.xml"/><Relationship Id="rId21" Type="http://schemas.microsoft.com/office/2007/relationships/slicerCache" Target="slicerCaches/slicerCache2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50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powerPivotData" Target="model/item.data"/><Relationship Id="rId11" Type="http://schemas.openxmlformats.org/officeDocument/2006/relationships/pivotCacheDefinition" Target="pivotCache/pivotCacheDefinition5.xml"/><Relationship Id="rId24" Type="http://schemas.microsoft.com/office/2007/relationships/slicerCache" Target="slicerCaches/slicerCache5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microsoft.com/office/2007/relationships/slicerCache" Target="slicerCaches/slicerCache4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6.xml"/><Relationship Id="rId49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microsoft.com/office/2007/relationships/slicerCache" Target="slicerCaches/slicerCache3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48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20" Type="http://schemas.microsoft.com/office/2007/relationships/slicerCache" Target="slicerCaches/slicerCache1.xml"/><Relationship Id="rId41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APOIO!$N$7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FBC90C0-8EBC-4B30-8884-3F9CFD21F2B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29-4889-AB5C-F5B010F629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A84D5C-A38B-4CD7-9CFF-8F30D247ACA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29-4889-AB5C-F5B010F629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17BD75-908D-4AA6-A042-41AB08C92A9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29-4889-AB5C-F5B010F629A9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[0]!EIXO_CLIENTE</c:f>
              <c:strCache>
                <c:ptCount val="3"/>
                <c:pt idx="0">
                  <c:v>LOBATO &amp; ASSOCIADOS</c:v>
                </c:pt>
                <c:pt idx="1">
                  <c:v>PEARTREE ADVOGADOS</c:v>
                </c:pt>
                <c:pt idx="2">
                  <c:v>GUMERCINDO LAW</c:v>
                </c:pt>
              </c:strCache>
            </c:strRef>
          </c:cat>
          <c:val>
            <c:numRef>
              <c:f>[0]!RECEITA</c:f>
              <c:numCache>
                <c:formatCode>_-[$R$-416]\ * #,##0.00_-;\-[$R$-416]\ * #,##0.00_-;_-[$R$-416]\ * "-"??_-;_-@_-</c:formatCode>
                <c:ptCount val="3"/>
                <c:pt idx="0">
                  <c:v>25025</c:v>
                </c:pt>
                <c:pt idx="1">
                  <c:v>9597</c:v>
                </c:pt>
                <c:pt idx="2">
                  <c:v>6317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[0]!Legenda_receita</c15:f>
                <c15:dlblRangeCache>
                  <c:ptCount val="4"/>
                  <c:pt idx="0">
                    <c:v>R$25.025 | 61%</c:v>
                  </c:pt>
                  <c:pt idx="1">
                    <c:v>R$9.597 | 23%</c:v>
                  </c:pt>
                  <c:pt idx="2">
                    <c:v>R$6.317 | 15%</c:v>
                  </c:pt>
                  <c:pt idx="3">
                    <c:v> |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4229-4889-AB5C-F5B010F62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47247"/>
        <c:axId val="13478815"/>
      </c:barChart>
      <c:catAx>
        <c:axId val="216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8815"/>
        <c:crosses val="autoZero"/>
        <c:auto val="1"/>
        <c:lblAlgn val="ctr"/>
        <c:lblOffset val="100"/>
        <c:noMultiLvlLbl val="0"/>
      </c:catAx>
      <c:valAx>
        <c:axId val="13478815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164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/>
                </a:solidFill>
              </a:rPr>
              <a:t>LUCRO</a:t>
            </a:r>
            <a:r>
              <a:rPr lang="en-US" sz="1800" b="1" baseline="0">
                <a:solidFill>
                  <a:schemeClr val="accent2"/>
                </a:solidFill>
              </a:rPr>
              <a:t> LÍQUIDO</a:t>
            </a:r>
            <a:endParaRPr lang="en-US" sz="18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6899535985256604"/>
          <c:y val="0.17171296296296296"/>
          <c:w val="0.45990567382242203"/>
          <c:h val="0.77736111111111106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APOIO!$W$7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8C5E629-1314-4F07-A881-C059F493E44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62B-4B64-B5BB-7E70B539067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605537-1301-485E-8A8B-9A925D6A201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62B-4B64-B5BB-7E70B539067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0EBFE0-022E-4CC6-9847-F66FF3BBE1B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62B-4B64-B5BB-7E70B539067C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[0]!EIXO_CLIENTE</c:f>
              <c:strCache>
                <c:ptCount val="3"/>
                <c:pt idx="0">
                  <c:v>LOBATO &amp; ASSOCIADOS</c:v>
                </c:pt>
                <c:pt idx="1">
                  <c:v>PEARTREE ADVOGADOS</c:v>
                </c:pt>
                <c:pt idx="2">
                  <c:v>GUMERCINDO LAW</c:v>
                </c:pt>
              </c:strCache>
            </c:strRef>
          </c:cat>
          <c:val>
            <c:numRef>
              <c:f>[0]!Lucro</c:f>
              <c:numCache>
                <c:formatCode>_-"R$"\ * #,##0_-;\-"R$"\ * #,##0_-;_-"R$"\ * "-"??_-;_-@_-</c:formatCode>
                <c:ptCount val="3"/>
                <c:pt idx="0">
                  <c:v>5936.6145240479746</c:v>
                </c:pt>
                <c:pt idx="1">
                  <c:v>2906.120423068468</c:v>
                </c:pt>
                <c:pt idx="2">
                  <c:v>1923.2650528835584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[0]!Legenda_lucro</c15:f>
                <c15:dlblRangeCache>
                  <c:ptCount val="3"/>
                  <c:pt idx="0">
                    <c:v>R$5.937 | 24%</c:v>
                  </c:pt>
                  <c:pt idx="1">
                    <c:v>R$2.906 | 30%</c:v>
                  </c:pt>
                  <c:pt idx="2">
                    <c:v>R$1.923 | 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62B-4B64-B5BB-7E70B5390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647247"/>
        <c:axId val="13478815"/>
      </c:barChart>
      <c:catAx>
        <c:axId val="2164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8815"/>
        <c:crosses val="autoZero"/>
        <c:auto val="1"/>
        <c:lblAlgn val="ctr"/>
        <c:lblOffset val="100"/>
        <c:noMultiLvlLbl val="0"/>
      </c:catAx>
      <c:valAx>
        <c:axId val="13478815"/>
        <c:scaling>
          <c:orientation val="minMax"/>
        </c:scaling>
        <c:delete val="1"/>
        <c:axPos val="b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2164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[Turbinando sua planilha.xlsx]APOIO!Tabela dinâmica10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5010206132199609"/>
          <c:y val="3.0858089016199061E-2"/>
          <c:w val="0.4324356290567728"/>
          <c:h val="0.938283821967601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APOIO!$AT$7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APOIO!$AS$8:$AS$24</c:f>
              <c:strCache>
                <c:ptCount val="17"/>
                <c:pt idx="0">
                  <c:v>UBER</c:v>
                </c:pt>
                <c:pt idx="1">
                  <c:v>EMPRÉSTIMO</c:v>
                </c:pt>
                <c:pt idx="2">
                  <c:v>LUZ</c:v>
                </c:pt>
                <c:pt idx="3">
                  <c:v>CELULAR</c:v>
                </c:pt>
                <c:pt idx="4">
                  <c:v>SISTEMA</c:v>
                </c:pt>
                <c:pt idx="5">
                  <c:v>JURIDICO CORRECT</c:v>
                </c:pt>
                <c:pt idx="6">
                  <c:v>GASOLINA</c:v>
                </c:pt>
                <c:pt idx="7">
                  <c:v>SIMPLES</c:v>
                </c:pt>
                <c:pt idx="8">
                  <c:v>FUNCIONÁRIOS</c:v>
                </c:pt>
                <c:pt idx="9">
                  <c:v>CALENDÁRIOS</c:v>
                </c:pt>
                <c:pt idx="10">
                  <c:v>CONDUÇÕES</c:v>
                </c:pt>
                <c:pt idx="11">
                  <c:v>JURIS CORRESPONDENTE</c:v>
                </c:pt>
                <c:pt idx="12">
                  <c:v>DELTA</c:v>
                </c:pt>
                <c:pt idx="13">
                  <c:v>TARIFAS</c:v>
                </c:pt>
                <c:pt idx="14">
                  <c:v>CONTADOR</c:v>
                </c:pt>
                <c:pt idx="15">
                  <c:v>JANTAR</c:v>
                </c:pt>
                <c:pt idx="16">
                  <c:v>INTERNET</c:v>
                </c:pt>
              </c:strCache>
            </c:strRef>
          </c:cat>
          <c:val>
            <c:numRef>
              <c:f>APOIO!$AT$8:$AT$24</c:f>
              <c:numCache>
                <c:formatCode>_-* #,##0_-;\-* #,##0_-;_-* "-"??_-;_-@_-</c:formatCode>
                <c:ptCount val="17"/>
                <c:pt idx="0">
                  <c:v>1055</c:v>
                </c:pt>
                <c:pt idx="1">
                  <c:v>1096</c:v>
                </c:pt>
                <c:pt idx="2">
                  <c:v>1098</c:v>
                </c:pt>
                <c:pt idx="3">
                  <c:v>1123</c:v>
                </c:pt>
                <c:pt idx="4">
                  <c:v>1263</c:v>
                </c:pt>
                <c:pt idx="5">
                  <c:v>1274</c:v>
                </c:pt>
                <c:pt idx="6">
                  <c:v>1342</c:v>
                </c:pt>
                <c:pt idx="7">
                  <c:v>1342</c:v>
                </c:pt>
                <c:pt idx="8">
                  <c:v>1539</c:v>
                </c:pt>
                <c:pt idx="9">
                  <c:v>1564</c:v>
                </c:pt>
                <c:pt idx="10">
                  <c:v>1658</c:v>
                </c:pt>
                <c:pt idx="11">
                  <c:v>1668</c:v>
                </c:pt>
                <c:pt idx="12">
                  <c:v>1698</c:v>
                </c:pt>
                <c:pt idx="13">
                  <c:v>1726</c:v>
                </c:pt>
                <c:pt idx="14">
                  <c:v>1765</c:v>
                </c:pt>
                <c:pt idx="15">
                  <c:v>1989</c:v>
                </c:pt>
                <c:pt idx="16">
                  <c:v>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5-4F6A-9FEC-158041C4E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4903183"/>
        <c:axId val="1096651327"/>
      </c:barChart>
      <c:catAx>
        <c:axId val="93490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651327"/>
        <c:crosses val="autoZero"/>
        <c:auto val="1"/>
        <c:lblAlgn val="ctr"/>
        <c:lblOffset val="100"/>
        <c:noMultiLvlLbl val="0"/>
      </c:catAx>
      <c:valAx>
        <c:axId val="1096651327"/>
        <c:scaling>
          <c:orientation val="minMax"/>
        </c:scaling>
        <c:delete val="1"/>
        <c:axPos val="b"/>
        <c:numFmt formatCode="_-* #,##0_-;\-* #,##0_-;_-* &quot;-&quot;??_-;_-@_-" sourceLinked="1"/>
        <c:majorTickMark val="none"/>
        <c:minorTickMark val="none"/>
        <c:tickLblPos val="nextTo"/>
        <c:crossAx val="93490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chemeClr val="accent2"/>
                </a:solidFill>
              </a:rPr>
              <a:t>AUDIÊNCIA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15-4B38-A79D-C1601A9D23D2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15-4B38-A79D-C1601A9D23D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B0C5EB8-3A05-4EB0-BFF0-5F6208702AAC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, </a:t>
                    </a:r>
                    <a:fld id="{D04951FD-B6E6-43C2-BE8A-B5D3D292CC98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15-4B38-A79D-C1601A9D23D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15-4B38-A79D-C1601A9D23D2}"/>
                </c:ext>
              </c:extLst>
            </c:dLbl>
            <c:spPr>
              <a:solidFill>
                <a:srgbClr val="FFFFFF">
                  <a:alpha val="4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val>
            <c:numRef>
              <c:f>APOIO!$AO$8:$AP$8</c:f>
              <c:numCache>
                <c:formatCode>0%</c:formatCode>
                <c:ptCount val="2"/>
                <c:pt idx="0">
                  <c:v>0.42857142857142855</c:v>
                </c:pt>
                <c:pt idx="1">
                  <c:v>0.5714285714285714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APOIO!$AN$8</c15:f>
                <c15:dlblRangeCache>
                  <c:ptCount val="1"/>
                  <c:pt idx="0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215-4B38-A79D-C1601A9D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DILIGÊNCIA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15-4B38-A79D-C1601A9D23D2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15-4B38-A79D-C1601A9D23D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2194D5-CE6D-47A8-AEE8-6F50AB756C15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, </a:t>
                    </a:r>
                    <a:fld id="{15254818-84A8-4426-AE0B-7814FE99EB29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15-4B38-A79D-C1601A9D23D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15-4B38-A79D-C1601A9D23D2}"/>
                </c:ext>
              </c:extLst>
            </c:dLbl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wrap="none" lIns="38100" tIns="19050" rIns="38100" bIns="19050" anchor="ctr" anchorCtr="0">
                <a:spAutoFit/>
              </a:bodyPr>
              <a:lstStyle/>
              <a:p>
                <a:pPr algn="ctr">
                  <a:defRPr lang="en-US"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</c:ext>
            </c:extLst>
          </c:dLbls>
          <c:val>
            <c:numRef>
              <c:f>APOIO!$AO$9:$AP$9</c:f>
              <c:numCache>
                <c:formatCode>0%</c:formatCode>
                <c:ptCount val="2"/>
                <c:pt idx="0">
                  <c:v>0.14285714285714285</c:v>
                </c:pt>
                <c:pt idx="1">
                  <c:v>0.85714285714285721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APOIO!$AN$9</c15:f>
                <c15:dlblRangeCache>
                  <c:ptCount val="1"/>
                  <c:pt idx="0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215-4B38-A79D-C1601A9D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PROTOCOLO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15-4B38-A79D-C1601A9D23D2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15-4B38-A79D-C1601A9D23D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289C120-5BED-4490-BDE2-79F69E1EBE7E}" type="CELLRANGE">
                      <a:rPr lang="en-US"/>
                      <a:pPr/>
                      <a:t>[INTERVALODACÉLULA]</a:t>
                    </a:fld>
                    <a:r>
                      <a:rPr lang="en-US" baseline="0"/>
                      <a:t>, </a:t>
                    </a:r>
                    <a:fld id="{BE42F25B-F8E0-45AB-AD66-9EBA06666715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215-4B38-A79D-C1601A9D23D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15-4B38-A79D-C1601A9D23D2}"/>
                </c:ext>
              </c:extLst>
            </c:dLbl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wrap="none" lIns="38100" tIns="19050" rIns="38100" bIns="19050" anchor="ctr">
                <a:spAutoFit/>
              </a:bodyPr>
              <a:lstStyle/>
              <a:p>
                <a:pPr>
                  <a:defRPr sz="20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</c:ext>
            </c:extLst>
          </c:dLbls>
          <c:val>
            <c:numRef>
              <c:f>APOIO!$AO$10:$AP$10</c:f>
              <c:numCache>
                <c:formatCode>0%</c:formatCode>
                <c:ptCount val="2"/>
                <c:pt idx="0">
                  <c:v>0.42857142857142855</c:v>
                </c:pt>
                <c:pt idx="1">
                  <c:v>0.5714285714285714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APOIO!$AN$10</c15:f>
                <c15:dlblRangeCache>
                  <c:ptCount val="1"/>
                  <c:pt idx="0">
                    <c:v>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215-4B38-A79D-C1601A9D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</xdr:colOff>
      <xdr:row>0</xdr:row>
      <xdr:rowOff>62879</xdr:rowOff>
    </xdr:from>
    <xdr:to>
      <xdr:col>22</xdr:col>
      <xdr:colOff>489184</xdr:colOff>
      <xdr:row>30</xdr:row>
      <xdr:rowOff>170329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70C6084-2400-4210-8C6A-FD32ABBC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" y="62879"/>
          <a:ext cx="13831805" cy="5486274"/>
        </a:xfrm>
        <a:prstGeom prst="rect">
          <a:avLst/>
        </a:prstGeom>
      </xdr:spPr>
    </xdr:pic>
    <xdr:clientData/>
  </xdr:twoCellAnchor>
  <xdr:twoCellAnchor editAs="oneCell">
    <xdr:from>
      <xdr:col>7</xdr:col>
      <xdr:colOff>418540</xdr:colOff>
      <xdr:row>1</xdr:row>
      <xdr:rowOff>80682</xdr:rowOff>
    </xdr:from>
    <xdr:to>
      <xdr:col>10</xdr:col>
      <xdr:colOff>609599</xdr:colOff>
      <xdr:row>3</xdr:row>
      <xdr:rowOff>98612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419DC2B4-26BF-446D-9199-9A32282AD1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5740" y="263562"/>
              <a:ext cx="2019859" cy="383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45944</xdr:colOff>
      <xdr:row>1</xdr:row>
      <xdr:rowOff>80682</xdr:rowOff>
    </xdr:from>
    <xdr:to>
      <xdr:col>22</xdr:col>
      <xdr:colOff>277905</xdr:colOff>
      <xdr:row>3</xdr:row>
      <xdr:rowOff>98612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ês Abrev">
              <a:extLst>
                <a:ext uri="{FF2B5EF4-FFF2-40B4-BE49-F238E27FC236}">
                  <a16:creationId xmlns:a16="http://schemas.microsoft.com/office/drawing/2014/main" id="{C3931073-5BF6-4D12-B591-F0539223B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Abrev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1544" y="263562"/>
              <a:ext cx="6937561" cy="383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502023</xdr:colOff>
      <xdr:row>5</xdr:row>
      <xdr:rowOff>0</xdr:rowOff>
    </xdr:from>
    <xdr:to>
      <xdr:col>16</xdr:col>
      <xdr:colOff>313764</xdr:colOff>
      <xdr:row>19</xdr:row>
      <xdr:rowOff>152400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E5C65EDF-5FCC-4C90-9968-4B318128181C}"/>
            </a:ext>
          </a:extLst>
        </xdr:cNvPr>
        <xdr:cNvSpPr/>
      </xdr:nvSpPr>
      <xdr:spPr>
        <a:xfrm>
          <a:off x="4769223" y="896471"/>
          <a:ext cx="5298141" cy="2662517"/>
        </a:xfrm>
        <a:prstGeom prst="roundRect">
          <a:avLst>
            <a:gd name="adj" fmla="val 5219"/>
          </a:avLst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188259</xdr:colOff>
      <xdr:row>5</xdr:row>
      <xdr:rowOff>0</xdr:rowOff>
    </xdr:from>
    <xdr:to>
      <xdr:col>7</xdr:col>
      <xdr:colOff>439271</xdr:colOff>
      <xdr:row>19</xdr:row>
      <xdr:rowOff>152400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4E38D155-355F-4AD1-8082-509D30BF9A6E}"/>
            </a:ext>
          </a:extLst>
        </xdr:cNvPr>
        <xdr:cNvSpPr/>
      </xdr:nvSpPr>
      <xdr:spPr>
        <a:xfrm>
          <a:off x="188259" y="896471"/>
          <a:ext cx="4518212" cy="2662517"/>
        </a:xfrm>
        <a:prstGeom prst="roundRect">
          <a:avLst>
            <a:gd name="adj" fmla="val 5219"/>
          </a:avLst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477931</xdr:colOff>
      <xdr:row>5</xdr:row>
      <xdr:rowOff>41462</xdr:rowOff>
    </xdr:from>
    <xdr:to>
      <xdr:col>16</xdr:col>
      <xdr:colOff>340659</xdr:colOff>
      <xdr:row>19</xdr:row>
      <xdr:rowOff>143436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61A634-D5AD-4E23-9D4C-B7ADA1F2D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240367</xdr:colOff>
      <xdr:row>5</xdr:row>
      <xdr:rowOff>62754</xdr:rowOff>
    </xdr:from>
    <xdr:to>
      <xdr:col>7</xdr:col>
      <xdr:colOff>358588</xdr:colOff>
      <xdr:row>19</xdr:row>
      <xdr:rowOff>125506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C09C79A-BACB-4B8E-938B-CF15F4DF0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354653</xdr:colOff>
      <xdr:row>4</xdr:row>
      <xdr:rowOff>153953</xdr:rowOff>
    </xdr:from>
    <xdr:ext cx="638957" cy="311496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7605666-60BD-41B7-AD5D-54CA3BC9BB6C}"/>
            </a:ext>
          </a:extLst>
        </xdr:cNvPr>
        <xdr:cNvSpPr/>
      </xdr:nvSpPr>
      <xdr:spPr>
        <a:xfrm>
          <a:off x="4012253" y="871129"/>
          <a:ext cx="63895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média</a:t>
          </a:r>
        </a:p>
      </xdr:txBody>
    </xdr:sp>
    <xdr:clientData/>
  </xdr:oneCellAnchor>
  <xdr:oneCellAnchor>
    <xdr:from>
      <xdr:col>15</xdr:col>
      <xdr:colOff>236320</xdr:colOff>
      <xdr:row>5</xdr:row>
      <xdr:rowOff>125506</xdr:rowOff>
    </xdr:from>
    <xdr:ext cx="713939" cy="412376"/>
    <xdr:sp macro="" textlink="APOIO!$AB$4">
      <xdr:nvSpPr>
        <xdr:cNvPr id="7" name="Retângulo 6">
          <a:extLst>
            <a:ext uri="{FF2B5EF4-FFF2-40B4-BE49-F238E27FC236}">
              <a16:creationId xmlns:a16="http://schemas.microsoft.com/office/drawing/2014/main" id="{742A43AA-2239-4811-BE5B-EDD895CF25A7}"/>
            </a:ext>
          </a:extLst>
        </xdr:cNvPr>
        <xdr:cNvSpPr/>
      </xdr:nvSpPr>
      <xdr:spPr>
        <a:xfrm>
          <a:off x="9380320" y="1021977"/>
          <a:ext cx="713939" cy="412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1627464-1818-496D-AD34-297BDC7F5B7E}" type="TxLink">
            <a:rPr lang="en-US" sz="2000" b="1" i="0" u="none" strike="noStrike">
              <a:solidFill>
                <a:schemeClr val="accent2"/>
              </a:solidFill>
              <a:latin typeface="Calibri"/>
              <a:ea typeface="+mn-ea"/>
              <a:cs typeface="Calibri"/>
            </a:rPr>
            <a:pPr marL="0" indent="0" algn="ctr"/>
            <a:t>33%</a:t>
          </a:fld>
          <a:endParaRPr lang="pt-BR" sz="2000" b="1" i="0" u="none" strike="noStrike">
            <a:solidFill>
              <a:schemeClr val="accent2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16</xdr:col>
      <xdr:colOff>385482</xdr:colOff>
      <xdr:row>5</xdr:row>
      <xdr:rowOff>0</xdr:rowOff>
    </xdr:from>
    <xdr:to>
      <xdr:col>22</xdr:col>
      <xdr:colOff>412375</xdr:colOff>
      <xdr:row>30</xdr:row>
      <xdr:rowOff>71717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1CF31EDA-BC9E-4ACB-ABDE-18BA328C508F}"/>
            </a:ext>
          </a:extLst>
        </xdr:cNvPr>
        <xdr:cNvSpPr/>
      </xdr:nvSpPr>
      <xdr:spPr>
        <a:xfrm>
          <a:off x="10139082" y="896471"/>
          <a:ext cx="3684493" cy="4554070"/>
        </a:xfrm>
        <a:prstGeom prst="roundRect">
          <a:avLst>
            <a:gd name="adj" fmla="val 5219"/>
          </a:avLst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800" b="1"/>
        </a:p>
      </xdr:txBody>
    </xdr:sp>
    <xdr:clientData/>
  </xdr:twoCellAnchor>
  <xdr:twoCellAnchor>
    <xdr:from>
      <xdr:col>16</xdr:col>
      <xdr:colOff>489921</xdr:colOff>
      <xdr:row>7</xdr:row>
      <xdr:rowOff>85613</xdr:rowOff>
    </xdr:from>
    <xdr:to>
      <xdr:col>22</xdr:col>
      <xdr:colOff>400274</xdr:colOff>
      <xdr:row>30</xdr:row>
      <xdr:rowOff>94578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D836C07-A184-490E-8021-5DAE086E5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224118</xdr:colOff>
      <xdr:row>5</xdr:row>
      <xdr:rowOff>116541</xdr:rowOff>
    </xdr:from>
    <xdr:to>
      <xdr:col>7</xdr:col>
      <xdr:colOff>502023</xdr:colOff>
      <xdr:row>8</xdr:row>
      <xdr:rowOff>8965</xdr:rowOff>
    </xdr:to>
    <xdr:sp macro="" textlink="APOIO!AB6">
      <xdr:nvSpPr>
        <xdr:cNvPr id="15" name="CaixaDeTexto 14">
          <a:extLst>
            <a:ext uri="{FF2B5EF4-FFF2-40B4-BE49-F238E27FC236}">
              <a16:creationId xmlns:a16="http://schemas.microsoft.com/office/drawing/2014/main" id="{1F970E55-4230-48C2-860F-8612A0EA3C5E}"/>
            </a:ext>
          </a:extLst>
        </xdr:cNvPr>
        <xdr:cNvSpPr txBox="1"/>
      </xdr:nvSpPr>
      <xdr:spPr>
        <a:xfrm>
          <a:off x="3881718" y="1013012"/>
          <a:ext cx="887505" cy="430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7114CE3-33B8-4B55-978D-B99212A5546A}" type="TxLink">
            <a:rPr lang="en-US" sz="2000" b="1" i="0" u="none" strike="noStrike">
              <a:solidFill>
                <a:schemeClr val="accent2"/>
              </a:solidFill>
              <a:latin typeface="Calibri"/>
              <a:cs typeface="Calibri"/>
            </a:rPr>
            <a:pPr algn="ctr"/>
            <a:t>28%</a:t>
          </a:fld>
          <a:endParaRPr lang="pt-BR" sz="2000" b="1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21</xdr:col>
      <xdr:colOff>178145</xdr:colOff>
      <xdr:row>27</xdr:row>
      <xdr:rowOff>20619</xdr:rowOff>
    </xdr:from>
    <xdr:to>
      <xdr:col>22</xdr:col>
      <xdr:colOff>372851</xdr:colOff>
      <xdr:row>30</xdr:row>
      <xdr:rowOff>43801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AB05E2E1-87DE-4CFA-A4CA-15E8BDE6C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9745" y="4958379"/>
          <a:ext cx="804306" cy="571822"/>
        </a:xfrm>
        <a:prstGeom prst="rect">
          <a:avLst/>
        </a:prstGeom>
      </xdr:spPr>
    </xdr:pic>
    <xdr:clientData/>
  </xdr:twoCellAnchor>
  <xdr:oneCellAnchor>
    <xdr:from>
      <xdr:col>0</xdr:col>
      <xdr:colOff>50776</xdr:colOff>
      <xdr:row>0</xdr:row>
      <xdr:rowOff>0</xdr:rowOff>
    </xdr:from>
    <xdr:ext cx="4613892" cy="843757"/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208904E2-58C8-402C-A941-F9F2A2040203}"/>
            </a:ext>
          </a:extLst>
        </xdr:cNvPr>
        <xdr:cNvSpPr/>
      </xdr:nvSpPr>
      <xdr:spPr>
        <a:xfrm>
          <a:off x="50776" y="0"/>
          <a:ext cx="4613892" cy="843757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4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Análise Gerencial</a:t>
          </a:r>
        </a:p>
      </xdr:txBody>
    </xdr:sp>
    <xdr:clientData/>
  </xdr:oneCellAnchor>
  <xdr:twoCellAnchor>
    <xdr:from>
      <xdr:col>0</xdr:col>
      <xdr:colOff>188259</xdr:colOff>
      <xdr:row>4</xdr:row>
      <xdr:rowOff>26895</xdr:rowOff>
    </xdr:from>
    <xdr:to>
      <xdr:col>22</xdr:col>
      <xdr:colOff>259976</xdr:colOff>
      <xdr:row>4</xdr:row>
      <xdr:rowOff>26895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9A3F1A52-B735-42E1-9C1E-892227E9C89C}"/>
            </a:ext>
          </a:extLst>
        </xdr:cNvPr>
        <xdr:cNvCxnSpPr/>
      </xdr:nvCxnSpPr>
      <xdr:spPr>
        <a:xfrm>
          <a:off x="188259" y="744071"/>
          <a:ext cx="13482917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265006</xdr:colOff>
      <xdr:row>4</xdr:row>
      <xdr:rowOff>153953</xdr:rowOff>
    </xdr:from>
    <xdr:ext cx="638957" cy="311496"/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AED1AA4D-C331-4BC6-8EC6-2C6CFD82365A}"/>
            </a:ext>
          </a:extLst>
        </xdr:cNvPr>
        <xdr:cNvSpPr/>
      </xdr:nvSpPr>
      <xdr:spPr>
        <a:xfrm>
          <a:off x="9409006" y="871129"/>
          <a:ext cx="63895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média</a:t>
          </a:r>
        </a:p>
      </xdr:txBody>
    </xdr:sp>
    <xdr:clientData/>
  </xdr:oneCellAnchor>
  <xdr:twoCellAnchor>
    <xdr:from>
      <xdr:col>0</xdr:col>
      <xdr:colOff>188259</xdr:colOff>
      <xdr:row>20</xdr:row>
      <xdr:rowOff>26894</xdr:rowOff>
    </xdr:from>
    <xdr:to>
      <xdr:col>9</xdr:col>
      <xdr:colOff>502024</xdr:colOff>
      <xdr:row>30</xdr:row>
      <xdr:rowOff>98611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467836B2-8024-483B-BD7E-0B37375E89DC}"/>
            </a:ext>
          </a:extLst>
        </xdr:cNvPr>
        <xdr:cNvSpPr/>
      </xdr:nvSpPr>
      <xdr:spPr>
        <a:xfrm>
          <a:off x="188259" y="3612776"/>
          <a:ext cx="5800165" cy="1864659"/>
        </a:xfrm>
        <a:prstGeom prst="roundRect">
          <a:avLst>
            <a:gd name="adj" fmla="val 5219"/>
          </a:avLst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20</xdr:row>
      <xdr:rowOff>35859</xdr:rowOff>
    </xdr:from>
    <xdr:to>
      <xdr:col>4</xdr:col>
      <xdr:colOff>93662</xdr:colOff>
      <xdr:row>30</xdr:row>
      <xdr:rowOff>89647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6063CBC-A8F6-47FD-BC80-F9E19900A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572621</xdr:colOff>
      <xdr:row>20</xdr:row>
      <xdr:rowOff>26894</xdr:rowOff>
    </xdr:from>
    <xdr:to>
      <xdr:col>7</xdr:col>
      <xdr:colOff>56683</xdr:colOff>
      <xdr:row>30</xdr:row>
      <xdr:rowOff>98611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A889A2C-F4E4-489A-8DF8-68AF6FA50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408454</xdr:colOff>
      <xdr:row>20</xdr:row>
      <xdr:rowOff>26894</xdr:rowOff>
    </xdr:from>
    <xdr:to>
      <xdr:col>9</xdr:col>
      <xdr:colOff>502116</xdr:colOff>
      <xdr:row>30</xdr:row>
      <xdr:rowOff>107576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0BA22C7-0D66-4CF2-9EB9-C28B98FCE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564777</xdr:colOff>
      <xdr:row>20</xdr:row>
      <xdr:rowOff>26894</xdr:rowOff>
    </xdr:from>
    <xdr:to>
      <xdr:col>16</xdr:col>
      <xdr:colOff>304801</xdr:colOff>
      <xdr:row>30</xdr:row>
      <xdr:rowOff>98611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686A455D-4BC9-453F-811B-0A6F088BDE7A}"/>
            </a:ext>
          </a:extLst>
        </xdr:cNvPr>
        <xdr:cNvSpPr/>
      </xdr:nvSpPr>
      <xdr:spPr>
        <a:xfrm>
          <a:off x="6051177" y="3612776"/>
          <a:ext cx="4007224" cy="1864659"/>
        </a:xfrm>
        <a:prstGeom prst="roundRect">
          <a:avLst>
            <a:gd name="adj" fmla="val 5219"/>
          </a:avLst>
        </a:prstGeom>
        <a:solidFill>
          <a:srgbClr val="FFFFFF">
            <a:alpha val="6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10</xdr:col>
      <xdr:colOff>18636</xdr:colOff>
      <xdr:row>20</xdr:row>
      <xdr:rowOff>91200</xdr:rowOff>
    </xdr:from>
    <xdr:ext cx="3916870" cy="374141"/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049D654-3D22-4411-A8FF-75420F98E259}"/>
            </a:ext>
          </a:extLst>
        </xdr:cNvPr>
        <xdr:cNvSpPr/>
      </xdr:nvSpPr>
      <xdr:spPr>
        <a:xfrm>
          <a:off x="6114636" y="3677082"/>
          <a:ext cx="391687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RESUMO</a:t>
          </a:r>
          <a:r>
            <a:rPr lang="pt-BR" sz="1800" b="1" cap="none" spc="0" baseline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1800" b="1" i="0" u="none" strike="noStrike" kern="1200" spc="0" baseline="0">
              <a:solidFill>
                <a:srgbClr val="006838"/>
              </a:solidFill>
              <a:latin typeface="+mn-lt"/>
              <a:ea typeface="+mn-ea"/>
              <a:cs typeface="+mn-cs"/>
            </a:rPr>
            <a:t>DE</a:t>
          </a:r>
          <a:r>
            <a:rPr lang="pt-BR" sz="1800" b="1" cap="none" spc="0" baseline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FATURAMENTO</a:t>
          </a:r>
          <a:endParaRPr lang="pt-BR" sz="1800" b="1" cap="none" spc="0">
            <a:ln w="0"/>
            <a:solidFill>
              <a:schemeClr val="accent2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26892</xdr:colOff>
          <xdr:row>22</xdr:row>
          <xdr:rowOff>107577</xdr:rowOff>
        </xdr:from>
        <xdr:to>
          <xdr:col>15</xdr:col>
          <xdr:colOff>322737</xdr:colOff>
          <xdr:row>30</xdr:row>
          <xdr:rowOff>0</xdr:rowOff>
        </xdr:to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99C4D9AA-AF00-447B-A299-8A875F2A1A9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POIO!$AA$15:$AB$20" spid="_x0000_s205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732492" y="4052048"/>
              <a:ext cx="2734245" cy="13267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18</xdr:col>
      <xdr:colOff>391580</xdr:colOff>
      <xdr:row>5</xdr:row>
      <xdr:rowOff>100164</xdr:rowOff>
    </xdr:from>
    <xdr:ext cx="1336071" cy="374141"/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274868BB-2A18-43C1-9C31-F6616069E233}"/>
            </a:ext>
          </a:extLst>
        </xdr:cNvPr>
        <xdr:cNvSpPr/>
      </xdr:nvSpPr>
      <xdr:spPr>
        <a:xfrm>
          <a:off x="11364380" y="996635"/>
          <a:ext cx="133607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800" b="1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ESTRUTURA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99060</xdr:colOff>
      <xdr:row>0</xdr:row>
      <xdr:rowOff>175261</xdr:rowOff>
    </xdr:from>
    <xdr:to>
      <xdr:col>6</xdr:col>
      <xdr:colOff>594360</xdr:colOff>
      <xdr:row>3</xdr:row>
      <xdr:rowOff>594360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2DF25655-78F2-44FB-A65B-E59DB34376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" y="175261"/>
              <a:ext cx="4610100" cy="967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22860</xdr:colOff>
      <xdr:row>0</xdr:row>
      <xdr:rowOff>175261</xdr:rowOff>
    </xdr:from>
    <xdr:to>
      <xdr:col>2</xdr:col>
      <xdr:colOff>22860</xdr:colOff>
      <xdr:row>3</xdr:row>
      <xdr:rowOff>563880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ANO 1">
              <a:extLst>
                <a:ext uri="{FF2B5EF4-FFF2-40B4-BE49-F238E27FC236}">
                  <a16:creationId xmlns:a16="http://schemas.microsoft.com/office/drawing/2014/main" id="{65CB3BB1-3ECB-4978-8700-A7C2E2262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" y="175261"/>
              <a:ext cx="822960" cy="937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916110</xdr:colOff>
      <xdr:row>14</xdr:row>
      <xdr:rowOff>107462</xdr:rowOff>
    </xdr:from>
    <xdr:to>
      <xdr:col>30</xdr:col>
      <xdr:colOff>1544512</xdr:colOff>
      <xdr:row>27</xdr:row>
      <xdr:rowOff>155087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ONTRATAÇÕES">
              <a:extLst>
                <a:ext uri="{FF2B5EF4-FFF2-40B4-BE49-F238E27FC236}">
                  <a16:creationId xmlns:a16="http://schemas.microsoft.com/office/drawing/2014/main" id="{3992F1EF-08BD-43BB-B3E2-B460A00A6E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TAÇÕ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58863" y="2617580"/>
              <a:ext cx="1901390" cy="23784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5393515" backgroundQuery="1" createdVersion="6" refreshedVersion="6" minRefreshableVersion="3" recordCount="0" supportSubquery="1" supportAdvancedDrill="1" xr:uid="{1BAE5C1D-4999-4B5E-A352-010F90054BD3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BASE_CLIENTES].[CLIENTE].[CLIENTE]" caption="CLIENTE" numFmtId="0" hierarchy="1" level="1">
      <sharedItems count="3">
        <s v="GUMERCINDO LAW"/>
        <s v="LOBATO &amp; ASSOCIADOS"/>
        <s v="PEARTREE ADVOGADOS"/>
      </sharedItems>
    </cacheField>
    <cacheField name="[Measures].[Soma de RECEITA]" caption="Soma de RECEITA" numFmtId="0" hierarchy="29" level="32767"/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5972223" backgroundQuery="1" createdVersion="6" refreshedVersion="6" minRefreshableVersion="3" recordCount="0" supportSubquery="1" supportAdvancedDrill="1" xr:uid="{32BCB0EB-A4EE-4DBC-B2B2-46D38386508C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BASE_CLIENTES].[CLIENTE].[CLIENTE]" caption="CLIENTE" numFmtId="0" hierarchy="1" level="1">
      <sharedItems count="3">
        <s v="GUMERCINDO LAW"/>
        <s v="LOBATO &amp; ASSOCIADOS"/>
        <s v="PEARTREE ADVOGADOS"/>
      </sharedItems>
    </cacheField>
    <cacheField name="[Measures].[Contagem de CONTRATAÇÕES]" caption="Contagem de CONTRATAÇÕES" numFmtId="0" hierarchy="27" level="32767"/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6435185" backgroundQuery="1" createdVersion="6" refreshedVersion="6" minRefreshableVersion="3" recordCount="0" supportSubquery="1" supportAdvancedDrill="1" xr:uid="{471D9AD3-0C1F-4716-85C9-A2984A407D09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BASE_CLIENTES].[CLIENTE].[CLIENTE]" caption="CLIENTE" numFmtId="0" hierarchy="1" level="1">
      <sharedItems count="3">
        <s v="GUMERCINDO LAW"/>
        <s v="LOBATO &amp; ASSOCIADOS"/>
        <s v="PEARTREE ADVOGADOS"/>
      </sharedItems>
    </cacheField>
    <cacheField name="[Measures].[Soma de CUSTO TOTAL]" caption="Soma de CUSTO TOTAL" numFmtId="0" hierarchy="33" level="32767"/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6898147" backgroundQuery="1" createdVersion="6" refreshedVersion="6" minRefreshableVersion="3" recordCount="0" supportSubquery="1" supportAdvancedDrill="1" xr:uid="{15DFC54B-5DF9-4EA1-B83F-0306B9D9F242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Measures].[Soma de VALOR]" caption="Soma de VALOR" numFmtId="0" hierarchy="31" level="32767"/>
    <cacheField name="[BASE_ESCRITÓRIO].[TIPO].[TIPO]" caption="TIPO" numFmtId="0" hierarchy="13" level="1">
      <sharedItems count="1">
        <s v="FUNCIONÁRIOS"/>
      </sharedItems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0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2" memberValueDatatype="130" unbalanced="0">
      <fieldsUsage count="2">
        <fieldUsage x="-1"/>
        <fieldUsage x="3"/>
      </fieldsUsage>
    </cacheHierarchy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724537" backgroundQuery="1" createdVersion="6" refreshedVersion="6" minRefreshableVersion="3" recordCount="0" supportSubquery="1" supportAdvancedDrill="1" xr:uid="{032B734E-7630-42D1-9AA3-BB2810A3BC16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Measures].[Soma de VALOR]" caption="Soma de VALOR" numFmtId="0" hierarchy="31" level="32767"/>
    <cacheField name="[BASE_ESCRITÓRIO].[TIPO].[TIPO]" caption="TIPO" numFmtId="0" hierarchy="13" level="1">
      <sharedItems count="1">
        <s v="FUNCIONÁRIOS"/>
      </sharedItems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0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2" memberValueDatatype="130" unbalanced="0">
      <fieldsUsage count="2">
        <fieldUsage x="-1"/>
        <fieldUsage x="3"/>
      </fieldsUsage>
    </cacheHierarchy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7708332" backgroundQuery="1" createdVersion="6" refreshedVersion="6" minRefreshableVersion="3" recordCount="0" supportSubquery="1" supportAdvancedDrill="1" xr:uid="{9A54E525-5334-40DF-BCD0-091B54BE4B9F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Measures].[Contagem de CONTRATAÇÕES]" caption="Contagem de CONTRATAÇÕES" numFmtId="0" hierarchy="27" level="32767"/>
    <cacheField name="[BASE_CLIENTES].[REGIÃO].[REGIÃO]" caption="REGIÃO" numFmtId="0" hierarchy="3" level="1">
      <sharedItems count="3">
        <s v="BRASIL"/>
        <s v="CAPITAL"/>
        <s v="INTERIOR"/>
      </sharedItems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0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2" memberValueDatatype="130" unbalanced="0">
      <fieldsUsage count="2">
        <fieldUsage x="-1"/>
        <fieldUsage x="3"/>
      </fieldsUsage>
    </cacheHierarchy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828704" backgroundQuery="1" createdVersion="6" refreshedVersion="6" minRefreshableVersion="3" recordCount="0" supportSubquery="1" supportAdvancedDrill="1" xr:uid="{C29C2DB4-E027-43F6-BFFF-DEEFF694F459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Measures].[Contagem de CONTRATAÇÕES]" caption="Contagem de CONTRATAÇÕES" numFmtId="0" hierarchy="27" level="32767"/>
    <cacheField name="[BASE_CLIENTES].[CONTRATAÇÕES].[CONTRATAÇÕES]" caption="CONTRATAÇÕES" numFmtId="0" hierarchy="2" level="1">
      <sharedItems count="3">
        <s v="AUDIÊNCIAS"/>
        <s v="DILIGÊNCIAS"/>
        <s v="PROTOCOLO"/>
      </sharedItems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0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>
      <fieldsUsage count="2">
        <fieldUsage x="-1"/>
        <fieldUsage x="3"/>
      </fieldsUsage>
    </cacheHierarchy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8750001" backgroundQuery="1" createdVersion="6" refreshedVersion="6" minRefreshableVersion="3" recordCount="0" supportSubquery="1" supportAdvancedDrill="1" xr:uid="{F232B812-8DB0-4B05-986E-542DF247FD95}">
  <cacheSource type="external" connectionId="5"/>
  <cacheFields count="4">
    <cacheField name="[dCalendario].[Ano].[Ano]" caption="Ano" numFmtId="0" hierarchy="19" level="1">
      <sharedItems containsSemiMixedTypes="0" containsNonDate="0" containsString="0"/>
    </cacheField>
    <cacheField name="[dCalendario].[Mês Abrev].[Mês Abrev]" caption="Mês Abrev" numFmtId="0" hierarchy="22" level="1">
      <sharedItems containsSemiMixedTypes="0" containsNonDate="0" containsString="0"/>
    </cacheField>
    <cacheField name="[BASE_ESCRITÓRIO].[TIPO].[TIPO]" caption="TIPO" numFmtId="0" hierarchy="13" level="1">
      <sharedItems count="17">
        <s v="CALENDÁRIOS"/>
        <s v="CELULAR"/>
        <s v="CONDUÇÕES"/>
        <s v="CONTADOR"/>
        <s v="DELTA"/>
        <s v="EMPRÉSTIMO"/>
        <s v="FUNCIONÁRIOS"/>
        <s v="GASOLINA"/>
        <s v="INTERNET"/>
        <s v="JANTAR"/>
        <s v="JURIDICO CORRECT"/>
        <s v="JURIS CORRESPONDENTE"/>
        <s v="LUZ"/>
        <s v="SIMPLES"/>
        <s v="SISTEMA"/>
        <s v="TARIFAS"/>
        <s v="UBER"/>
      </sharedItems>
    </cacheField>
    <cacheField name="[Measures].[Soma de VALOR]" caption="Soma de VALOR" numFmtId="0" hierarchy="31" level="32767"/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0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0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2" memberValueDatatype="130" unbalanced="0">
      <fieldsUsage count="2">
        <fieldUsage x="-1"/>
        <fieldUsage x="2"/>
      </fieldsUsage>
    </cacheHierarchy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1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19328702" backgroundQuery="1" createdVersion="6" refreshedVersion="6" minRefreshableVersion="3" recordCount="0" supportSubquery="1" supportAdvancedDrill="1" xr:uid="{6158A950-6503-42B5-92A5-EC97E6854107}">
  <cacheSource type="external" connectionId="5"/>
  <cacheFields count="6">
    <cacheField name="[dCalendario].[Ano].[Ano]" caption="Ano" numFmtId="0" hierarchy="19" level="1">
      <sharedItems containsSemiMixedTypes="0" containsNonDate="0" containsString="0"/>
    </cacheField>
    <cacheField name="[BASE_CLIENTES].[CONTRATAÇÕES].[CONTRATAÇÕES]" caption="CONTRATAÇÕES" numFmtId="0" hierarchy="2" level="1">
      <sharedItems count="3">
        <s v="AUDIÊNCIAS"/>
        <s v="DILIGÊNCIAS"/>
        <s v="PROTOCOLO"/>
      </sharedItems>
    </cacheField>
    <cacheField name="[BASE_CLIENTES].[REGIÃO].[REGIÃO]" caption="REGIÃO" numFmtId="0" hierarchy="3" level="1">
      <sharedItems count="3">
        <s v="BRASIL"/>
        <s v="CAPITAL"/>
        <s v="INTERIOR"/>
      </sharedItems>
    </cacheField>
    <cacheField name="[BASE_CLIENTES].[CLIENTE].[CLIENTE]" caption="CLIENTE" numFmtId="0" hierarchy="1" level="1">
      <sharedItems containsSemiMixedTypes="0" containsNonDate="0" containsString="0"/>
    </cacheField>
    <cacheField name="[Measures].[Soma de QUANTIDADE]" caption="Soma de QUANTIDADE" numFmtId="0" hierarchy="34" level="32767"/>
    <cacheField name="[dCalendario].[Mês Abrev].[Mês Abrev]" caption="Mês Abrev" numFmtId="0" hierarchy="22" level="1">
      <sharedItems containsSemiMixedTypes="0" containsNonDate="0" containsString="0"/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3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>
      <fieldsUsage count="2">
        <fieldUsage x="-1"/>
        <fieldUsage x="1"/>
      </fieldsUsage>
    </cacheHierarchy>
    <cacheHierarchy uniqueName="[BASE_CLIENTES].[REGIÃO]" caption="REGIÃO" attribute="1" defaultMemberUniqueName="[BASE_CLIENTES].[REGIÃO].[All]" allUniqueName="[BASE_CLIENTES].[REGIÃO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5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20023149" backgroundQuery="1" createdVersion="6" refreshedVersion="6" minRefreshableVersion="3" recordCount="0" supportSubquery="1" supportAdvancedDrill="1" xr:uid="{41506FA0-58BA-45C9-B725-73F1465A4E7E}">
  <cacheSource type="external" connectionId="5"/>
  <cacheFields count="6">
    <cacheField name="[dCalendario].[Ano].[Ano]" caption="Ano" numFmtId="0" hierarchy="19" level="1">
      <sharedItems containsSemiMixedTypes="0" containsNonDate="0" containsString="0"/>
    </cacheField>
    <cacheField name="[BASE_CLIENTES].[CONTRATAÇÕES].[CONTRATAÇÕES]" caption="CONTRATAÇÕES" numFmtId="0" hierarchy="2" level="1">
      <sharedItems count="3">
        <s v="AUDIÊNCIAS"/>
        <s v="DILIGÊNCIAS"/>
        <s v="PROTOCOLO"/>
      </sharedItems>
    </cacheField>
    <cacheField name="[BASE_CLIENTES].[CLIENTE].[CLIENTE]" caption="CLIENTE" numFmtId="0" hierarchy="1" level="1">
      <sharedItems containsSemiMixedTypes="0" containsNonDate="0" containsString="0"/>
    </cacheField>
    <cacheField name="[Measures].[Soma de QUANTIDADE]" caption="Soma de QUANTIDADE" numFmtId="0" hierarchy="34" level="32767"/>
    <cacheField name="[Measures].[Soma de RECEITA]" caption="Soma de RECEITA" numFmtId="0" hierarchy="29" level="32767"/>
    <cacheField name="[dCalendario].[Mês Abrev].[Mês Abrev]" caption="Mês Abrev" numFmtId="0" hierarchy="22" level="1">
      <sharedItems containsSemiMixedTypes="0" containsNonDate="0" containsString="0"/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>
      <fieldsUsage count="2">
        <fieldUsage x="-1"/>
        <fieldUsage x="1"/>
      </fieldsUsage>
    </cacheHierarchy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5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2048611" backgroundQuery="1" createdVersion="6" refreshedVersion="6" minRefreshableVersion="3" recordCount="0" supportSubquery="1" supportAdvancedDrill="1" xr:uid="{4062D668-AD59-4A7B-982B-3B1357551C43}">
  <cacheSource type="external" connectionId="5"/>
  <cacheFields count="6">
    <cacheField name="[dCalendario].[Ano].[Ano]" caption="Ano" numFmtId="0" hierarchy="19" level="1">
      <sharedItems containsSemiMixedTypes="0" containsNonDate="0" containsString="0"/>
    </cacheField>
    <cacheField name="[BASE_CLIENTES].[CONTRATAÇÕES].[CONTRATAÇÕES]" caption="CONTRATAÇÕES" numFmtId="0" hierarchy="2" level="1">
      <sharedItems count="3">
        <s v="AUDIÊNCIAS"/>
        <s v="DILIGÊNCIAS"/>
        <s v="PROTOCOLO"/>
      </sharedItems>
    </cacheField>
    <cacheField name="[BASE_CLIENTES].[REGIÃO].[REGIÃO]" caption="REGIÃO" numFmtId="0" hierarchy="3" level="1">
      <sharedItems count="3">
        <s v="BRASIL"/>
        <s v="CAPITAL"/>
        <s v="INTERIOR"/>
      </sharedItems>
    </cacheField>
    <cacheField name="[BASE_CLIENTES].[CLIENTE].[CLIENTE]" caption="CLIENTE" numFmtId="0" hierarchy="1" level="1">
      <sharedItems containsSemiMixedTypes="0" containsNonDate="0" containsString="0"/>
    </cacheField>
    <cacheField name="[Measures].[Soma de CUSTO TOTAL]" caption="Soma de CUSTO TOTAL" numFmtId="0" hierarchy="33" level="32767"/>
    <cacheField name="[dCalendario].[Mês Abrev].[Mês Abrev]" caption="Mês Abrev" numFmtId="0" hierarchy="22" level="1">
      <sharedItems containsSemiMixedTypes="0" containsNonDate="0" containsString="0"/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3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>
      <fieldsUsage count="2">
        <fieldUsage x="-1"/>
        <fieldUsage x="1"/>
      </fieldsUsage>
    </cacheHierarchy>
    <cacheHierarchy uniqueName="[BASE_CLIENTES].[REGIÃO]" caption="REGIÃO" attribute="1" defaultMemberUniqueName="[BASE_CLIENTES].[REGIÃO].[All]" allUniqueName="[BASE_CLIENTES].[REGIÃO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5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926120949072" backgroundQuery="1" createdVersion="6" refreshedVersion="6" minRefreshableVersion="3" recordCount="0" supportSubquery="1" supportAdvancedDrill="1" xr:uid="{B89E629E-277A-4F9D-B782-820122D02FFD}">
  <cacheSource type="external" connectionId="5"/>
  <cacheFields count="6">
    <cacheField name="[dCalendario].[Ano].[Ano]" caption="Ano" numFmtId="0" hierarchy="19" level="1">
      <sharedItems containsSemiMixedTypes="0" containsNonDate="0" containsString="0"/>
    </cacheField>
    <cacheField name="[BASE_CLIENTES].[CONTRATAÇÕES].[CONTRATAÇÕES]" caption="CONTRATAÇÕES" numFmtId="0" hierarchy="2" level="1">
      <sharedItems count="3">
        <s v="AUDIÊNCIAS"/>
        <s v="DILIGÊNCIAS"/>
        <s v="PROTOCOLO"/>
      </sharedItems>
    </cacheField>
    <cacheField name="[BASE_CLIENTES].[REGIÃO].[REGIÃO]" caption="REGIÃO" numFmtId="0" hierarchy="3" level="1">
      <sharedItems count="3">
        <s v="BRASIL"/>
        <s v="CAPITAL"/>
        <s v="INTERIOR"/>
      </sharedItems>
    </cacheField>
    <cacheField name="[BASE_CLIENTES].[CLIENTE].[CLIENTE]" caption="CLIENTE" numFmtId="0" hierarchy="1" level="1">
      <sharedItems containsSemiMixedTypes="0" containsNonDate="0" containsString="0"/>
    </cacheField>
    <cacheField name="[Measures].[Soma de RECEITA TOTAL]" caption="Soma de RECEITA TOTAL" numFmtId="0" hierarchy="35" level="32767"/>
    <cacheField name="[dCalendario].[Mês Abrev].[Mês Abrev]" caption="Mês Abrev" numFmtId="0" hierarchy="22" level="1">
      <sharedItems containsSemiMixedTypes="0" containsNonDate="0" containsString="0"/>
    </cacheField>
  </cacheFields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>
      <fieldsUsage count="2">
        <fieldUsage x="-1"/>
        <fieldUsage x="3"/>
      </fieldsUsage>
    </cacheHierarchy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>
      <fieldsUsage count="2">
        <fieldUsage x="-1"/>
        <fieldUsage x="1"/>
      </fieldsUsage>
    </cacheHierarchy>
    <cacheHierarchy uniqueName="[BASE_CLIENTES].[REGIÃO]" caption="REGIÃO" attribute="1" defaultMemberUniqueName="[BASE_CLIENTES].[REGIÃO].[All]" allUniqueName="[BASE_CLIENTES].[REGIÃO].[All]" dimensionUniqueName="[BASE_CLIENTES]" displayFolder="" count="2" memberValueDatatype="130" unbalanced="0">
      <fieldsUsage count="2">
        <fieldUsage x="-1"/>
        <fieldUsage x="2"/>
      </fieldsUsage>
    </cacheHierarchy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>
      <fieldsUsage count="2">
        <fieldUsage x="-1"/>
        <fieldUsage x="0"/>
      </fieldsUsage>
    </cacheHierarchy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>
      <fieldsUsage count="2">
        <fieldUsage x="-1"/>
        <fieldUsage x="5"/>
      </fieldsUsage>
    </cacheHierarchy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BASE_CLIENTES" uniqueName="[BASE_CLIENTES]" caption="BASE_CLIENTES"/>
    <dimension name="BASE_ESCRITÓRIO" uniqueName="[BASE_ESCRITÓRIO]" caption="BASE_ESCRITÓRIO"/>
    <dimension name="dCalendario" uniqueName="[dCalendario]" caption="dCalendario"/>
    <dimension measure="1" name="Measures" uniqueName="[Measures]" caption="Measures"/>
  </dimensions>
  <measureGroups count="3">
    <measureGroup name="BASE_CLIENTES" caption="BASE_CLIENTES"/>
    <measureGroup name="BASE_ESCRITÓRIO" caption="BASE_ESCRITÓRIO"/>
    <measureGroup name="dCalendario" caption="dCalendario"/>
  </measureGroups>
  <maps count="5">
    <map measureGroup="0" dimension="0"/>
    <map measureGroup="0" dimension="2"/>
    <map measureGroup="1" dimension="1"/>
    <map measureGroup="1" dimension="2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Abecia" refreshedDate="43902.858692013891" backgroundQuery="1" createdVersion="3" refreshedVersion="6" minRefreshableVersion="3" recordCount="0" supportSubquery="1" supportAdvancedDrill="1" xr:uid="{F57421F0-2E30-493D-88A3-47BE9FD78CD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BASE_CLIENTES].[DATA]" caption="DATA" attribute="1" time="1" defaultMemberUniqueName="[BASE_CLIENTES].[DATA].[All]" allUniqueName="[BASE_CLIENTES].[DATA].[All]" dimensionUniqueName="[BASE_CLIENTES]" displayFolder="" count="0" memberValueDatatype="7" unbalanced="0"/>
    <cacheHierarchy uniqueName="[BASE_CLIENTES].[CLIENTE]" caption="CLIENTE" attribute="1" defaultMemberUniqueName="[BASE_CLIENTES].[CLIENTE].[All]" allUniqueName="[BASE_CLIENTES].[CLIENTE].[All]" dimensionUniqueName="[BASE_CLIENTES]" displayFolder="" count="2" memberValueDatatype="130" unbalanced="0"/>
    <cacheHierarchy uniqueName="[BASE_CLIENTES].[CONTRATAÇÕES]" caption="CONTRATAÇÕES" attribute="1" defaultMemberUniqueName="[BASE_CLIENTES].[CONTRATAÇÕES].[All]" allUniqueName="[BASE_CLIENTES].[CONTRATAÇÕES].[All]" dimensionUniqueName="[BASE_CLIENTES]" displayFolder="" count="2" memberValueDatatype="130" unbalanced="0"/>
    <cacheHierarchy uniqueName="[BASE_CLIENTES].[REGIÃO]" caption="REGIÃO" attribute="1" defaultMemberUniqueName="[BASE_CLIENTES].[REGIÃO].[All]" allUniqueName="[BASE_CLIENTES].[REGIÃO].[All]" dimensionUniqueName="[BASE_CLIENTES]" displayFolder="" count="0" memberValueDatatype="130" unbalanced="0"/>
    <cacheHierarchy uniqueName="[BASE_CLIENTES].[QUANTIDADE]" caption="QUANTIDADE" attribute="1" defaultMemberUniqueName="[BASE_CLIENTES].[QUANTIDADE].[All]" allUniqueName="[BASE_CLIENTES].[QUANTIDADE].[All]" dimensionUniqueName="[BASE_CLIENTES]" displayFolder="" count="0" memberValueDatatype="20" unbalanced="0"/>
    <cacheHierarchy uniqueName="[BASE_CLIENTES].[CUSTO]" caption="CUSTO" attribute="1" defaultMemberUniqueName="[BASE_CLIENTES].[CUSTO].[All]" allUniqueName="[BASE_CLIENTES].[CUSTO].[All]" dimensionUniqueName="[BASE_CLIENTES]" displayFolder="" count="0" memberValueDatatype="20" unbalanced="0"/>
    <cacheHierarchy uniqueName="[BASE_CLIENTES].[RECEITA]" caption="RECEITA" attribute="1" defaultMemberUniqueName="[BASE_CLIENTES].[RECEITA].[All]" allUniqueName="[BASE_CLIENTES].[RECEITA].[All]" dimensionUniqueName="[BASE_CLIENTES]" displayFolder="" count="0" memberValueDatatype="20" unbalanced="0"/>
    <cacheHierarchy uniqueName="[BASE_CLIENTES].[CUSTO TOTAL]" caption="CUSTO TOTAL" attribute="1" defaultMemberUniqueName="[BASE_CLIENTES].[CUSTO TOTAL].[All]" allUniqueName="[BASE_CLIENTES].[CUSTO TOTAL].[All]" dimensionUniqueName="[BASE_CLIENTES]" displayFolder="" count="0" memberValueDatatype="5" unbalanced="0"/>
    <cacheHierarchy uniqueName="[BASE_CLIENTES].[RECEITA TOTAL]" caption="RECEITA TOTAL" attribute="1" defaultMemberUniqueName="[BASE_CLIENTES].[RECEITA TOTAL].[All]" allUniqueName="[BASE_CLIENTES].[RECEITA TOTAL].[All]" dimensionUniqueName="[BASE_CLIENTES]" displayFolder="" count="0" memberValueDatatype="5" unbalanced="0"/>
    <cacheHierarchy uniqueName="[BASE_CLIENTES].[LUCRO]" caption="LUCRO" attribute="1" defaultMemberUniqueName="[BASE_CLIENTES].[LUCRO].[All]" allUniqueName="[BASE_CLIENTES].[LUCRO].[All]" dimensionUniqueName="[BASE_CLIENTES]" displayFolder="" count="0" memberValueDatatype="20" unbalanced="0"/>
    <cacheHierarchy uniqueName="[BASE_CLIENTES].[MÊS]" caption="MÊS" attribute="1" defaultMemberUniqueName="[BASE_CLIENTES].[MÊS].[All]" allUniqueName="[BASE_CLIENTES].[MÊS].[All]" dimensionUniqueName="[BASE_CLIENTES]" displayFolder="" count="0" memberValueDatatype="130" unbalanced="0"/>
    <cacheHierarchy uniqueName="[BASE_CLIENTES].[ANO]" caption="ANO" attribute="1" defaultMemberUniqueName="[BASE_CLIENTES].[ANO].[All]" allUniqueName="[BASE_CLIENTES].[ANO].[All]" dimensionUniqueName="[BASE_CLIENTES]" displayFolder="" count="0" memberValueDatatype="20" unbalanced="0"/>
    <cacheHierarchy uniqueName="[BASE_ESCRITÓRIO].[DATA]" caption="DATA" attribute="1" time="1" defaultMemberUniqueName="[BASE_ESCRITÓRIO].[DATA].[All]" allUniqueName="[BASE_ESCRITÓRIO].[DATA].[All]" dimensionUniqueName="[BASE_ESCRITÓRIO]" displayFolder="" count="0" memberValueDatatype="7" unbalanced="0"/>
    <cacheHierarchy uniqueName="[BASE_ESCRITÓRIO].[TIPO]" caption="TIPO" attribute="1" defaultMemberUniqueName="[BASE_ESCRITÓRIO].[TIPO].[All]" allUniqueName="[BASE_ESCRITÓRIO].[TIPO].[All]" dimensionUniqueName="[BASE_ESCRITÓRIO]" displayFolder="" count="0" memberValueDatatype="130" unbalanced="0"/>
    <cacheHierarchy uniqueName="[BASE_ESCRITÓRIO].[VALOR]" caption="VALOR" attribute="1" defaultMemberUniqueName="[BASE_ESCRITÓRIO].[VALOR].[All]" allUniqueName="[BASE_ESCRITÓRIO].[VALOR].[All]" dimensionUniqueName="[BASE_ESCRITÓRIO]" displayFolder="" count="0" memberValueDatatype="20" unbalanced="0"/>
    <cacheHierarchy uniqueName="[BASE_ESCRITÓRIO].[OBSERVAÇÃO]" caption="OBSERVAÇÃO" attribute="1" defaultMemberUniqueName="[BASE_ESCRITÓRIO].[OBSERVAÇÃO].[All]" allUniqueName="[BASE_ESCRITÓRIO].[OBSERVAÇÃO].[All]" dimensionUniqueName="[BASE_ESCRITÓRIO]" displayFolder="" count="0" memberValueDatatype="130" unbalanced="0"/>
    <cacheHierarchy uniqueName="[BASE_ESCRITÓRIO].[MÊS]" caption="MÊS" attribute="1" defaultMemberUniqueName="[BASE_ESCRITÓRIO].[MÊS].[All]" allUniqueName="[BASE_ESCRITÓRIO].[MÊS].[All]" dimensionUniqueName="[BASE_ESCRITÓRIO]" displayFolder="" count="0" memberValueDatatype="130" unbalanced="0"/>
    <cacheHierarchy uniqueName="[BASE_ESCRITÓRIO].[ANO]" caption="ANO" attribute="1" defaultMemberUniqueName="[BASE_ESCRITÓRIO].[ANO].[All]" allUniqueName="[BASE_ESCRITÓRIO].[ANO].[All]" dimensionUniqueName="[BASE_ESCRITÓRIO]" displayFolder="" count="0" memberValueDatatype="20" unbalanced="0"/>
    <cacheHierarchy uniqueName="[dCalendario].[Data]" caption="Data" attribute="1" time="1" defaultMemberUniqueName="[dCalendario].[Data].[All]" allUniqueName="[dCalendario].[Data].[All]" dimensionUniqueName="[dCalendario]" displayFolder="" count="0" memberValueDatatype="7" unbalanced="0"/>
    <cacheHierarchy uniqueName="[dCalendario].[Ano]" caption="Ano" attribute="1" defaultMemberUniqueName="[dCalendario].[Ano].[All]" allUniqueName="[dCalendario].[Ano].[All]" dimensionUniqueName="[dCalendario]" displayFolder="" count="2" memberValueDatatype="20" unbalanced="0"/>
    <cacheHierarchy uniqueName="[dCalendario].[Mês]" caption="Mês" attribute="1" defaultMemberUniqueName="[dCalendario].[Mês].[All]" allUniqueName="[dCalendario].[Mês].[All]" dimensionUniqueName="[dCalendario]" displayFolder="" count="0" memberValueDatatype="20" unbalanced="0"/>
    <cacheHierarchy uniqueName="[dCalendario].[Nome do Mês]" caption="Nome do Mês" attribute="1" defaultMemberUniqueName="[dCalendario].[Nome do Mês].[All]" allUniqueName="[dCalendario].[Nome do Mês].[All]" dimensionUniqueName="[dCalendario]" displayFolder="" count="0" memberValueDatatype="130" unbalanced="0"/>
    <cacheHierarchy uniqueName="[dCalendario].[Mês Abrev]" caption="Mês Abrev" attribute="1" defaultMemberUniqueName="[dCalendario].[Mês Abrev].[All]" allUniqueName="[dCalendario].[Mês Abrev].[All]" dimensionUniqueName="[dCalendario]" displayFolder="" count="2" memberValueDatatype="130" unbalanced="0"/>
    <cacheHierarchy uniqueName="[Measures].[__XL_Count BASE_CLIENTES]" caption="__XL_Count BASE_CLIENTES" measure="1" displayFolder="" measureGroup="BASE_CLIENTES" count="0" hidden="1"/>
    <cacheHierarchy uniqueName="[Measures].[__XL_Count BASE_ESCRITÓRIO]" caption="__XL_Count BASE_ESCRITÓRIO" measure="1" displayFolder="" measureGroup="BASE_ESCRITÓRIO" count="0" hidden="1"/>
    <cacheHierarchy uniqueName="[Measures].[__XL_Count dCalendario]" caption="__XL_Count dCalendario" measure="1" displayFolder="" measureGroup="dCalendario" count="0" hidden="1"/>
    <cacheHierarchy uniqueName="[Measures].[__Não há medidas definidas]" caption="__Não há medidas definidas" measure="1" displayFolder="" count="0" hidden="1"/>
    <cacheHierarchy uniqueName="[Measures].[Contagem de CONTRATAÇÕES]" caption="Contagem de CONTRATAÇÕES" measure="1" displayFolder="" measureGroup="BASE_CLIENT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UCRO]" caption="Soma de LUCR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RECEITA]" caption="Soma de RECEITA" measure="1" displayFolder="" measureGroup="BASE_CLIENT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CUSTO]" caption="Soma de CUSTO" measure="1" displayFolder="" measureGroup="BASE_CLIENTE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VALOR]" caption="Soma de VALOR" measure="1" displayFolder="" measureGroup="BASE_ESCRITÓRI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ntagem de CUSTO TOTAL]" caption="Contagem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CUSTO TOTAL]" caption="Soma de CUSTO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UANTIDADE]" caption="Soma de QUANTIDADE" measure="1" displayFolder="" measureGroup="BASE_CLIENT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RECEITA TOTAL]" caption="Soma de RECEITA TOTAL" measure="1" displayFolder="" measureGroup="BASE_CLIENT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2742348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B4D20-4BD0-4B84-A1F0-E552CF736FA6}" name="Tabela dinâmica1" cacheId="1124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B7:C10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3">
    <i>
      <x v="1"/>
    </i>
    <i>
      <x v="2"/>
    </i>
    <i>
      <x/>
    </i>
  </rowItems>
  <colItems count="1">
    <i/>
  </colItems>
  <dataFields count="1">
    <dataField name="Soma de RECEITA" fld="3" baseField="0" baseItem="0"/>
  </dataFields>
  <formats count="1">
    <format dxfId="194">
      <pivotArea outline="0" collapsedLevelsAreSubtotals="1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3EE9C-ACE4-4C11-97E6-2F63B7DF1B6B}" name="Tabela dinâmica7" cacheId="1136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K13:K14" firstHeaderRow="1" firstDataRow="1" firstDataCol="0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>
      <items count="1">
        <item s="1" x="0"/>
      </items>
    </pivotField>
  </pivotFields>
  <rowItems count="1">
    <i/>
  </rowItems>
  <colItems count="1">
    <i/>
  </colItems>
  <dataFields count="1">
    <dataField name="Soma de VALOR" fld="2" baseField="0" baseItem="0"/>
  </dataFields>
  <formats count="1">
    <format dxfId="185">
      <pivotArea outline="0" collapsedLevelsAreSubtotals="1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a de CUSTO TOTAL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9E893-B6BB-4EF0-A3CF-6433CDDCE2E8}" name="Tabela dinâmica6" cacheId="1133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K7:L8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3"/>
  </rowFields>
  <rowItems count="1">
    <i>
      <x/>
    </i>
  </rowItems>
  <colItems count="1">
    <i/>
  </colItems>
  <dataFields count="1">
    <dataField name="Soma de VALOR" fld="2" baseField="0" baseItem="0"/>
  </dataFields>
  <formats count="1">
    <format dxfId="186">
      <pivotArea outline="0" collapsedLevelsAreSubtotals="1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a de CUSTO TOTAL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EE3FE-1A9F-4EC7-85EE-9A321AA029BB}" name="Tabela dinâmica11" cacheId="1148" applyNumberFormats="0" applyBorderFormats="0" applyFontFormats="0" applyPatternFormats="0" applyAlignmentFormats="0" applyWidthHeightFormats="1" dataCaption="Valores" tag="0731a0ae-80d8-4c97-b16e-1dc674447902" updatedVersion="6" minRefreshableVersion="3" showDrill="0" useAutoFormatting="1" subtotalHiddenItems="1" rowGrandTotals="0" colGrandTotals="0" itemPrintTitles="1" createdVersion="6" indent="0" compact="0" compactData="0" multipleFieldFilters="0" chartFormat="3">
  <location ref="AV7:AX12" firstHeaderRow="1" firstDataRow="1" firstDataCol="2"/>
  <pivotFields count="6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5">
    <i>
      <x/>
      <x/>
    </i>
    <i r="1">
      <x v="1"/>
    </i>
    <i>
      <x v="1"/>
      <x v="1"/>
    </i>
    <i>
      <x v="2"/>
      <x/>
    </i>
    <i r="1">
      <x v="2"/>
    </i>
  </rowItems>
  <colItems count="1">
    <i/>
  </colItems>
  <dataFields count="1">
    <dataField name="Soma de QUANTIDADE" fld="4" baseField="0" baseItem="0"/>
  </dataFields>
  <formats count="1">
    <format dxfId="187">
      <pivotArea outline="0" collapsedLevelsAreSubtotals="1" fieldPosition="0"/>
    </format>
  </formats>
  <pivotHierarchies count="36">
    <pivotHierarchy dragToData="1"/>
    <pivotHierarchy multipleItemSelectionAllowed="1" dragToData="1">
      <members count="1" level="1">
        <member name="[BASE_CLIENTES].[CLIENTE].&amp;[GUMERCINDO LAW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09B07-D7F3-4508-948D-4075BE6DCEA0}" name="Tabela dinâmica4" cacheId="1130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H7:I10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CUSTO TOTAL" fld="3" baseField="2" baseItem="0"/>
  </dataFields>
  <formats count="1">
    <format dxfId="188">
      <pivotArea outline="0" collapsedLevelsAreSubtotals="1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a de CUSTO TOTAL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D32A0-D35B-4EED-AD7C-099F5198C518}" name="Tabela dinâmica10" cacheId="1145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 chartFormat="3">
  <location ref="AS7:AT24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17">
    <i>
      <x v="16"/>
    </i>
    <i>
      <x v="5"/>
    </i>
    <i>
      <x v="12"/>
    </i>
    <i>
      <x v="1"/>
    </i>
    <i>
      <x v="14"/>
    </i>
    <i>
      <x v="10"/>
    </i>
    <i>
      <x v="7"/>
    </i>
    <i>
      <x v="13"/>
    </i>
    <i>
      <x v="6"/>
    </i>
    <i>
      <x/>
    </i>
    <i>
      <x v="2"/>
    </i>
    <i>
      <x v="11"/>
    </i>
    <i>
      <x v="4"/>
    </i>
    <i>
      <x v="15"/>
    </i>
    <i>
      <x v="3"/>
    </i>
    <i>
      <x v="9"/>
    </i>
    <i>
      <x v="8"/>
    </i>
  </rowItems>
  <colItems count="1">
    <i/>
  </colItems>
  <dataFields count="1">
    <dataField name="Soma de VALOR" fld="3" baseField="0" baseItem="0"/>
  </dataFields>
  <formats count="1">
    <format dxfId="18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81D21-8EB0-46AD-B933-32DE70255929}" name="Tabela dinâmica3" cacheId="1127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E7:F10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ntagem de CONTRATAÇÕES" fld="3" subtotal="count" baseField="0" baseItem="0" numFmtId="167"/>
  </dataFields>
  <formats count="1">
    <format dxfId="190">
      <pivotArea outline="0" collapsedLevelsAreSubtotals="1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F4220-8D07-48EC-ACC0-AC7E899B1FA0}" name="Tabela dinâmica9" cacheId="1142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AJ7:AK10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Contagem de CONTRATAÇÕES" fld="2" subtotal="count" baseField="0" baseItem="0"/>
  </dataFields>
  <formats count="1">
    <format dxfId="191">
      <pivotArea outline="0" collapsedLevelsAreSubtotals="1" fieldPosition="0"/>
    </format>
  </formats>
  <pivotHierarchies count="3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58BDC-96D3-47C3-8F78-59C2D5F7A597}" name="Tabela dinâmica14" cacheId="1157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compact="0" compactData="0" multipleFieldFilters="0" chartFormat="3">
  <location ref="BL7:BN12" firstHeaderRow="1" firstDataRow="1" firstDataCol="2"/>
  <pivotFields count="6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5">
    <i>
      <x/>
      <x/>
    </i>
    <i r="1">
      <x v="1"/>
    </i>
    <i>
      <x v="1"/>
      <x v="1"/>
    </i>
    <i>
      <x v="2"/>
      <x/>
    </i>
    <i r="1">
      <x v="2"/>
    </i>
  </rowItems>
  <colItems count="1">
    <i/>
  </colItems>
  <dataFields count="1">
    <dataField name="Soma de RECEITA TOTAL" fld="4" baseField="0" baseItem="0"/>
  </dataFields>
  <formats count="1">
    <format dxfId="192">
      <pivotArea outline="0" collapsedLevelsAreSubtotals="1" fieldPosition="0"/>
    </format>
  </formats>
  <pivotHierarchies count="36">
    <pivotHierarchy dragToData="1"/>
    <pivotHierarchy multipleItemSelectionAllowed="1" dragToData="1">
      <members count="1" level="1">
        <member name="[BASE_CLIENTES].[CLIENTE].&amp;[GUMERCINDO LAW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9B942-66F8-47FF-AB8C-5B54580E42AB}" name="Tabela dinâmica13" cacheId="1154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compact="0" compactData="0" multipleFieldFilters="0" chartFormat="3">
  <location ref="BH7:BJ12" firstHeaderRow="1" firstDataRow="1" firstDataCol="2"/>
  <pivotFields count="6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5">
    <i>
      <x/>
      <x/>
    </i>
    <i r="1">
      <x v="1"/>
    </i>
    <i>
      <x v="1"/>
      <x v="1"/>
    </i>
    <i>
      <x v="2"/>
      <x/>
    </i>
    <i r="1">
      <x v="2"/>
    </i>
  </rowItems>
  <colItems count="1">
    <i/>
  </colItems>
  <dataFields count="1">
    <dataField name="Soma de CUSTO TOTAL" fld="4" baseField="0" baseItem="0"/>
  </dataFields>
  <formats count="1">
    <format dxfId="193">
      <pivotArea outline="0" collapsedLevelsAreSubtotals="1" fieldPosition="0"/>
    </format>
  </formats>
  <pivotHierarchies count="36">
    <pivotHierarchy dragToData="1"/>
    <pivotHierarchy multipleItemSelectionAllowed="1" dragToData="1">
      <members count="1" level="1">
        <member name="[BASE_CLIENTES].[CLIENTE].&amp;[GUMERCINDO LAW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6D117-A34C-4712-9544-818DCCEF610F}" name="Tabela dinâmica8" cacheId="1139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outline="1" outlineData="1" multipleFieldFilters="0">
  <location ref="AD7:AE10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Contagem de CONTRATAÇÕES" fld="2" subtotal="count" baseField="0" baseItem="0"/>
  </dataFields>
  <formats count="1">
    <format dxfId="195">
      <pivotArea outline="0" collapsedLevelsAreSubtotals="1" fieldPosition="0"/>
    </format>
  </formats>
  <pivotHierarchies count="3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AEEA8-C4A5-4CEB-B6F8-026EFF3B1C3E}" name="Tabela dinâmica12" cacheId="1151" applyNumberFormats="0" applyBorderFormats="0" applyFontFormats="0" applyPatternFormats="0" applyAlignmentFormats="0" applyWidthHeightFormats="1" dataCaption="Valores" tag="0731a0ae-80d8-4c97-b16e-1dc674447902" updatedVersion="6" minRefreshableVersion="3" useAutoFormatting="1" subtotalHiddenItems="1" rowGrandTotals="0" colGrandTotals="0" itemPrintTitles="1" createdVersion="6" indent="0" compact="0" compactData="0" multipleFieldFilters="0" chartFormat="3">
  <location ref="AZ7:BB10" firstHeaderRow="0" firstDataRow="1" firstDataCol="1"/>
  <pivotFields count="6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oma de QUANTIDADE" fld="3" baseField="0" baseItem="0"/>
    <dataField name="Soma de RECEITA" fld="4" baseField="0" baseItem="0"/>
  </dataFields>
  <formats count="1">
    <format dxfId="196">
      <pivotArea outline="0" collapsedLevelsAreSubtotals="1" fieldPosition="0"/>
    </format>
  </formats>
  <pivotHierarchies count="36">
    <pivotHierarchy dragToData="1"/>
    <pivotHierarchy multipleItemSelectionAllowed="1" dragToData="1">
      <members count="1" level="1">
        <member name="[BASE_CLIENTES].[CLIENTE].&amp;[GUMERCINDO LAW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Calendario].[Ano].&amp;[2020]"/>
      </members>
    </pivotHierarchy>
    <pivotHierarchy dragToData="1"/>
    <pivotHierarchy dragToData="1"/>
    <pivotHierarchy multipleItemSelectionAllowed="1" dragToData="1">
      <members count="1" level="1">
        <member name="[dCalendario].[Mês Abrev].&amp;[Mar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BASE_CLIENTES]"/>
        <x15:activeTabTopLevelEntity name="[dCalendario]"/>
        <x15:activeTabTopLevelEntity name="[BASE_ESCRITÓ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B2F324D1-6D4A-4E7F-B4A8-DCB2B9D4B5D8}" sourceName="[dCalendario].[Ano]">
  <pivotTables>
    <pivotTable tabId="4" name="Tabela dinâmica1"/>
    <pivotTable tabId="4" name="Tabela dinâmica3"/>
    <pivotTable tabId="4" name="Tabela dinâmica4"/>
    <pivotTable tabId="4" name="Tabela dinâmica6"/>
    <pivotTable tabId="4" name="Tabela dinâmica7"/>
    <pivotTable tabId="4" name="Tabela dinâmica8"/>
    <pivotTable tabId="4" name="Tabela dinâmica9"/>
    <pivotTable tabId="4" name="Tabela dinâmica10"/>
    <pivotTable tabId="4" name="Tabela dinâmica11"/>
    <pivotTable tabId="4" name="Tabela dinâmica12"/>
    <pivotTable tabId="4" name="Tabela dinâmica13"/>
    <pivotTable tabId="4" name="Tabela dinâmica14"/>
  </pivotTables>
  <data>
    <olap pivotCacheId="627423486">
      <levels count="2">
        <level uniqueName="[dCalendario].[Ano].[(All)]" sourceCaption="(All)" count="0"/>
        <level uniqueName="[dCalendario].[Ano].[Ano]" sourceCaption="Ano" count="6">
          <ranges>
            <range startItem="0">
              <i n="[dCalendario].[Ano].&amp;[2020]" c="2020"/>
              <i n="[dCalendario].[Ano].&amp;[2021]" c="2021" nd="1"/>
              <i n="[dCalendario].[Ano].&amp;[2022]" c="2022" nd="1"/>
              <i n="[dCalendario].[Ano].&amp;[2023]" c="2023" nd="1"/>
              <i n="[dCalendario].[Ano].&amp;[2024]" c="2024" nd="1"/>
              <i n="[dCalendario].[Ano].&amp;[2025]" c="2025" nd="1"/>
            </range>
          </ranges>
        </level>
      </levels>
      <selections count="1">
        <selection n="[dCalendario].[Ano].&amp;[2020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Calendario].[Ano].[Ano]" count="5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Abrev" xr10:uid="{6012036B-78E3-4853-80D1-2E0D3DEE05ED}" sourceName="[dCalendario].[Mês Abrev]">
  <pivotTables>
    <pivotTable tabId="4" name="Tabela dinâmica1"/>
    <pivotTable tabId="4" name="Tabela dinâmica3"/>
    <pivotTable tabId="4" name="Tabela dinâmica4"/>
    <pivotTable tabId="4" name="Tabela dinâmica6"/>
    <pivotTable tabId="4" name="Tabela dinâmica7"/>
    <pivotTable tabId="4" name="Tabela dinâmica8"/>
    <pivotTable tabId="4" name="Tabela dinâmica9"/>
    <pivotTable tabId="4" name="Tabela dinâmica10"/>
    <pivotTable tabId="4" name="Tabela dinâmica11"/>
    <pivotTable tabId="4" name="Tabela dinâmica12"/>
    <pivotTable tabId="4" name="Tabela dinâmica13"/>
    <pivotTable tabId="4" name="Tabela dinâmica14"/>
  </pivotTables>
  <data>
    <olap pivotCacheId="627423486">
      <levels count="2">
        <level uniqueName="[dCalendario].[Mês Abrev].[(All)]" sourceCaption="(All)" count="0"/>
        <level uniqueName="[dCalendario].[Mês Abrev].[Mês Abrev]" sourceCaption="Mês Abrev" count="12">
          <ranges>
            <range startItem="0">
              <i n="[dCalendario].[Mês Abrev].&amp;[Jan]" c="Jan"/>
              <i n="[dCalendario].[Mês Abrev].&amp;[Fev]" c="Fev"/>
              <i n="[dCalendario].[Mês Abrev].&amp;[Mar]" c="Mar"/>
              <i n="[dCalendario].[Mês Abrev].&amp;[Abr]" c="Abr" nd="1"/>
              <i n="[dCalendario].[Mês Abrev].&amp;[Mai]" c="Mai" nd="1"/>
              <i n="[dCalendario].[Mês Abrev].&amp;[Jun]" c="Jun" nd="1"/>
              <i n="[dCalendario].[Mês Abrev].&amp;[Jul]" c="Jul" nd="1"/>
              <i n="[dCalendario].[Mês Abrev].&amp;[Ago]" c="Ago" nd="1"/>
              <i n="[dCalendario].[Mês Abrev].&amp;[Set]" c="Set" nd="1"/>
              <i n="[dCalendario].[Mês Abrev].&amp;[Out]" c="Out" nd="1"/>
              <i n="[dCalendario].[Mês Abrev].&amp;[Nov]" c="Nov" nd="1"/>
              <i n="[dCalendario].[Mês Abrev].&amp;[Dez]" c="Dez" nd="1"/>
            </range>
          </ranges>
        </level>
      </levels>
      <selections count="1">
        <selection n="[dCalendario].[Mês Abrev].&amp;[Mar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Calendario].[Mês Abrev].[Mês Abrev]" count="9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RATAÇÕES" xr10:uid="{31E6236F-B52D-4E1F-9C64-D5549396B941}" sourceName="[BASE_CLIENTES].[CONTRATAÇÕES]">
  <pivotTables>
    <pivotTable tabId="4" name="Tabela dinâmica8"/>
  </pivotTables>
  <data>
    <olap pivotCacheId="627423486">
      <levels count="2">
        <level uniqueName="[BASE_CLIENTES].[CONTRATAÇÕES].[(All)]" sourceCaption="(All)" count="0"/>
        <level uniqueName="[BASE_CLIENTES].[CONTRATAÇÕES].[CONTRATAÇÕES]" sourceCaption="CONTRATAÇÕES" count="3">
          <ranges>
            <range startItem="0">
              <i n="[BASE_CLIENTES].[CONTRATAÇÕES].&amp;[AUDIÊNCIAS]" c="AUDIÊNCIAS"/>
              <i n="[BASE_CLIENTES].[CONTRATAÇÕES].&amp;[DILIGÊNCIAS]" c="DILIGÊNCIAS"/>
              <i n="[BASE_CLIENTES].[CONTRATAÇÕES].&amp;[PROTOCOLO]" c="PROTOCOLO"/>
            </range>
          </ranges>
        </level>
      </levels>
      <selections count="1">
        <selection n="[BASE_CLIENTES].[CONTRATAÇÕES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0056B6C6-05A8-4C2E-B102-D0443BDE0E5D}" sourceName="MÊS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C9E9450A-EBE7-4D43-AFB1-2BF2B0778939}" sourceName="ANO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BDC5B9F4-7D9D-4D4F-8B89-65B449574039}" cache="SegmentaçãodeDados_Ano" caption="Ano" columnCount="2" showCaption="0" level="1" rowHeight="241300"/>
  <slicer name="Mês Abrev" xr10:uid="{74B4C3B5-5F82-4301-92BC-5F5E42A50759}" cache="SegmentaçãodeDados_Mês_Abrev" caption="Mês Abrev" columnCount="12" showCaption="0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6C000F08-F619-4C44-AD97-5371C53D6549}" cache="SegmentaçãodeDados_MÊS" caption="MÊS" columnCount="6" rowHeight="234950"/>
  <slicer name="ANO 1" xr10:uid="{AA15F864-B9F4-43DA-B7DA-3F4CF57E7E38}" cache="SegmentaçãodeDados_ANO1" caption="ANO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TRATAÇÕES" xr10:uid="{2CF8AB16-863D-4685-A37A-EF02883F8F54}" cache="SegmentaçãodeDados_CONTRATAÇÕES" caption="CONTRATAÇÕES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81151E-663D-4E93-898D-62C630D4F23D}" name="Clientess" displayName="Clientess" ref="B4:B7" totalsRowShown="0">
  <autoFilter ref="B4:B7" xr:uid="{9C59E705-9AC2-4F10-B925-FEE6921941EE}"/>
  <tableColumns count="1">
    <tableColumn id="1" xr3:uid="{131A9BBD-7940-4F4D-B611-6C2A67EAB176}" name="CLIEN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551602-9571-4004-A558-BDC1783E562F}" name="Contatacoes" displayName="Contatacoes" ref="D4:D7" totalsRowShown="0">
  <autoFilter ref="D4:D7" xr:uid="{EF6CECA7-4F0A-4DC6-A94C-8955F76011D1}"/>
  <tableColumns count="1">
    <tableColumn id="1" xr3:uid="{82D0D190-A8BD-471C-9CCB-9E2FBA8EEFF7}" name="CONTRATAÇÕ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96634E-949B-4DA6-8C3F-952B43BE1366}" name="Regiao" displayName="Regiao" ref="F4:F8" totalsRowShown="0">
  <autoFilter ref="F4:F8" xr:uid="{AE5A1266-D045-477F-B325-556148FF3A49}"/>
  <tableColumns count="1">
    <tableColumn id="1" xr3:uid="{CB6A4016-D01C-4116-8585-20E99D0939C0}" name="REGIÃO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D18A89-836B-4972-8698-B74DB5380648}" name="Tipo" displayName="Tipo" ref="H4:H22" totalsRowShown="0">
  <autoFilter ref="H4:H22" xr:uid="{5C4669B7-4574-4BD3-9094-E9E18EDD002C}"/>
  <tableColumns count="1">
    <tableColumn id="1" xr3:uid="{AE334033-226C-4083-8D8F-62683955AB55}" name="TIPO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2DBF0C-6AF0-4F2F-B232-E248D17E0AE9}" name="BASE_CLIENTES" displayName="BASE_CLIENTES" ref="B5:M46" totalsRowShown="0">
  <autoFilter ref="B5:M46" xr:uid="{1D950C2E-D778-49B7-973E-EF624483A0CB}"/>
  <sortState xmlns:xlrd2="http://schemas.microsoft.com/office/spreadsheetml/2017/richdata2" ref="B6:M44">
    <sortCondition ref="B5:B44"/>
  </sortState>
  <tableColumns count="12">
    <tableColumn id="1" xr3:uid="{F2541CEF-1205-440A-970E-A248F76F78F3}" name="DATA" dataDxfId="184"/>
    <tableColumn id="2" xr3:uid="{A33EAD2B-C786-48DA-964C-1A8984802B39}" name="CLIENTE"/>
    <tableColumn id="3" xr3:uid="{09DEB891-FA69-48CF-A3A1-CCEB350C5A54}" name="CONTRATAÇÕES"/>
    <tableColumn id="4" xr3:uid="{E951A101-07B3-4CA0-81A8-1B62F1903C61}" name="REGIÃO" dataDxfId="209"/>
    <tableColumn id="5" xr3:uid="{B3E9A0DB-618A-4328-9E3D-BAE20CFD7E57}" name="QUANTIDADE" dataDxfId="208"/>
    <tableColumn id="6" xr3:uid="{3AAC0CB5-FAD4-4CD0-80CA-723921739661}" name="CUSTO" dataDxfId="207"/>
    <tableColumn id="7" xr3:uid="{47006547-C2A0-432E-AC89-472D02D9034C}" name="RECEITA" dataDxfId="206"/>
    <tableColumn id="11" xr3:uid="{87F65AAB-0F82-4027-B276-F184A2C59204}" name="CUSTO TOTAL" dataDxfId="205">
      <calculatedColumnFormula>BASE_CLIENTES[[#This Row],[CUSTO]]*BASE_CLIENTES[[#This Row],[QUANTIDADE]]</calculatedColumnFormula>
    </tableColumn>
    <tableColumn id="12" xr3:uid="{411B1AA0-09D8-437F-A4EC-87C63003A439}" name="RECEITA TOTAL" dataDxfId="204">
      <calculatedColumnFormula>BASE_CLIENTES[[#This Row],[RECEITA]]*BASE_CLIENTES[[#This Row],[QUANTIDADE]]</calculatedColumnFormula>
    </tableColumn>
    <tableColumn id="10" xr3:uid="{2C81C014-0C7E-48D3-8DBF-4C05B4A9BE9F}" name="LUCRO" dataDxfId="203">
      <calculatedColumnFormula>BASE_CLIENTES[[#This Row],[QUANTIDADE]]*(BASE_CLIENTES[[#This Row],[RECEITA]]-BASE_CLIENTES[[#This Row],[CUSTO]])</calculatedColumnFormula>
    </tableColumn>
    <tableColumn id="8" xr3:uid="{CC7BAB71-4861-4D83-AC1C-3710800BD021}" name="MÊS" dataDxfId="202">
      <calculatedColumnFormula>PROPER(TEXT(BASE_CLIENTES[[#This Row],[DATA]],"mmm"))</calculatedColumnFormula>
    </tableColumn>
    <tableColumn id="9" xr3:uid="{AB9318C0-82A7-41D3-B0DB-28AFCB78111C}" name="ANO" dataDxfId="201">
      <calculatedColumnFormula>TEXT(BASE_CLIENTES[[#This Row],[DATA]],"aaaa")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9887A-5DEC-4E8B-9ECE-4C172F749EF7}" name="BASE_ESCRITÓRIO" displayName="BASE_ESCRITÓRIO" ref="B5:G60" totalsRowShown="0">
  <autoFilter ref="B5:G60" xr:uid="{0E134062-E408-46C6-9518-ED8159494A6D}"/>
  <tableColumns count="6">
    <tableColumn id="1" xr3:uid="{B2A80775-9216-40EE-9F84-BDE1F185916D}" name="DATA" dataDxfId="200"/>
    <tableColumn id="2" xr3:uid="{7B0D9C87-B3E0-4712-9580-8950693BA247}" name="TIPO"/>
    <tableColumn id="3" xr3:uid="{02D7FDE3-A813-4B52-A06C-2BCB0D6A5D06}" name="VALOR" dataDxfId="199"/>
    <tableColumn id="6" xr3:uid="{8E94A309-E312-4617-8ADE-A38C4E5A1E7D}" name="OBSERVAÇÃO"/>
    <tableColumn id="4" xr3:uid="{8E4035DC-3B7D-4BAC-B667-438ED231C289}" name="MÊS" dataDxfId="198">
      <calculatedColumnFormula>PROPER(TEXT(BASE_ESCRITÓRIO[[#This Row],[DATA]],"mmm"))</calculatedColumnFormula>
    </tableColumn>
    <tableColumn id="5" xr3:uid="{1F38DD22-1521-46DF-8EF0-8F35A0F9C90B}" name="ANO" dataDxfId="197">
      <calculatedColumnFormula>TEXT(BASE_ESCRITÓRIO[[#This Row],[DATA]],"aaaa")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forumdelivery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78F2E"/>
      </a:accent1>
      <a:accent2>
        <a:srgbClr val="006838"/>
      </a:accent2>
      <a:accent3>
        <a:srgbClr val="51504E"/>
      </a:accent3>
      <a:accent4>
        <a:srgbClr val="C0BDBD"/>
      </a:accent4>
      <a:accent5>
        <a:srgbClr val="ADB9CA"/>
      </a:accent5>
      <a:accent6>
        <a:srgbClr val="3A383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forumdelivery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78F2E"/>
    </a:accent1>
    <a:accent2>
      <a:srgbClr val="006838"/>
    </a:accent2>
    <a:accent3>
      <a:srgbClr val="51504E"/>
    </a:accent3>
    <a:accent4>
      <a:srgbClr val="C0BDBD"/>
    </a:accent4>
    <a:accent5>
      <a:srgbClr val="ADB9CA"/>
    </a:accent5>
    <a:accent6>
      <a:srgbClr val="3A3838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forumdelivery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278F2E"/>
    </a:accent1>
    <a:accent2>
      <a:srgbClr val="006838"/>
    </a:accent2>
    <a:accent3>
      <a:srgbClr val="51504E"/>
    </a:accent3>
    <a:accent4>
      <a:srgbClr val="C0BDBD"/>
    </a:accent4>
    <a:accent5>
      <a:srgbClr val="ADB9CA"/>
    </a:accent5>
    <a:accent6>
      <a:srgbClr val="3A3838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07/relationships/slicer" Target="../slicers/slicer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C1D0-CE69-4618-BB4D-FC8FB1870411}">
  <sheetPr>
    <tabColor theme="4"/>
  </sheetPr>
  <dimension ref="A1"/>
  <sheetViews>
    <sheetView showGridLines="0" showRowColHeaders="0" tabSelected="1" zoomScaleNormal="100" workbookViewId="0">
      <selection activeCell="E34" sqref="E3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041D-667F-4502-AC86-6574EE013217}">
  <dimension ref="B4:J22"/>
  <sheetViews>
    <sheetView workbookViewId="0">
      <selection activeCell="B6" sqref="B6"/>
    </sheetView>
  </sheetViews>
  <sheetFormatPr defaultRowHeight="14.4" x14ac:dyDescent="0.3"/>
  <cols>
    <col min="2" max="2" width="22.33203125" bestFit="1" customWidth="1"/>
    <col min="3" max="3" width="3.88671875" customWidth="1"/>
    <col min="4" max="4" width="17.44140625" customWidth="1"/>
    <col min="5" max="5" width="3.88671875" customWidth="1"/>
    <col min="6" max="6" width="11" bestFit="1" customWidth="1"/>
    <col min="7" max="7" width="3.88671875" customWidth="1"/>
    <col min="8" max="8" width="23.109375" bestFit="1" customWidth="1"/>
    <col min="9" max="9" width="5.88671875" customWidth="1"/>
  </cols>
  <sheetData>
    <row r="4" spans="2:10" x14ac:dyDescent="0.3">
      <c r="B4" t="s">
        <v>11</v>
      </c>
      <c r="D4" t="s">
        <v>12</v>
      </c>
      <c r="F4" t="s">
        <v>4</v>
      </c>
      <c r="H4" t="s">
        <v>2</v>
      </c>
      <c r="J4" s="14" t="s">
        <v>56</v>
      </c>
    </row>
    <row r="5" spans="2:10" x14ac:dyDescent="0.3">
      <c r="B5" t="s">
        <v>15</v>
      </c>
      <c r="D5" t="s">
        <v>13</v>
      </c>
      <c r="F5" t="s">
        <v>18</v>
      </c>
      <c r="H5" t="s">
        <v>22</v>
      </c>
      <c r="J5" s="15">
        <v>0.1125</v>
      </c>
    </row>
    <row r="6" spans="2:10" x14ac:dyDescent="0.3">
      <c r="B6" t="s">
        <v>16</v>
      </c>
      <c r="D6" t="s">
        <v>14</v>
      </c>
      <c r="F6" t="s">
        <v>21</v>
      </c>
      <c r="H6" t="s">
        <v>23</v>
      </c>
    </row>
    <row r="7" spans="2:10" x14ac:dyDescent="0.3">
      <c r="B7" t="s">
        <v>17</v>
      </c>
      <c r="D7" t="s">
        <v>3</v>
      </c>
      <c r="F7" t="s">
        <v>19</v>
      </c>
      <c r="H7" t="s">
        <v>24</v>
      </c>
    </row>
    <row r="8" spans="2:10" x14ac:dyDescent="0.3">
      <c r="F8" t="s">
        <v>20</v>
      </c>
      <c r="H8" t="s">
        <v>25</v>
      </c>
    </row>
    <row r="9" spans="2:10" x14ac:dyDescent="0.3">
      <c r="H9" t="s">
        <v>26</v>
      </c>
    </row>
    <row r="10" spans="2:10" x14ac:dyDescent="0.3">
      <c r="H10" t="s">
        <v>27</v>
      </c>
    </row>
    <row r="11" spans="2:10" x14ac:dyDescent="0.3">
      <c r="H11" t="s">
        <v>28</v>
      </c>
    </row>
    <row r="12" spans="2:10" x14ac:dyDescent="0.3">
      <c r="H12" t="s">
        <v>29</v>
      </c>
    </row>
    <row r="13" spans="2:10" x14ac:dyDescent="0.3">
      <c r="H13" t="s">
        <v>34</v>
      </c>
    </row>
    <row r="14" spans="2:10" x14ac:dyDescent="0.3">
      <c r="H14" t="s">
        <v>30</v>
      </c>
    </row>
    <row r="15" spans="2:10" x14ac:dyDescent="0.3">
      <c r="H15" t="s">
        <v>35</v>
      </c>
    </row>
    <row r="16" spans="2:10" x14ac:dyDescent="0.3">
      <c r="H16" t="s">
        <v>31</v>
      </c>
    </row>
    <row r="17" spans="8:8" x14ac:dyDescent="0.3">
      <c r="H17" t="s">
        <v>32</v>
      </c>
    </row>
    <row r="18" spans="8:8" x14ac:dyDescent="0.3">
      <c r="H18" t="s">
        <v>36</v>
      </c>
    </row>
    <row r="19" spans="8:8" x14ac:dyDescent="0.3">
      <c r="H19" t="s">
        <v>37</v>
      </c>
    </row>
    <row r="20" spans="8:8" x14ac:dyDescent="0.3">
      <c r="H20" t="s">
        <v>33</v>
      </c>
    </row>
    <row r="21" spans="8:8" x14ac:dyDescent="0.3">
      <c r="H21" t="s">
        <v>23</v>
      </c>
    </row>
    <row r="22" spans="8:8" x14ac:dyDescent="0.3">
      <c r="H22" t="s">
        <v>38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C9AB-34EB-4321-89D1-827B0B01FBAD}">
  <dimension ref="B1:M46"/>
  <sheetViews>
    <sheetView topLeftCell="A25" zoomScale="85" zoomScaleNormal="85" workbookViewId="0">
      <selection activeCell="C12" sqref="C12"/>
    </sheetView>
  </sheetViews>
  <sheetFormatPr defaultColWidth="25" defaultRowHeight="14.4" x14ac:dyDescent="0.3"/>
  <cols>
    <col min="1" max="1" width="12.21875" customWidth="1"/>
    <col min="2" max="2" width="14.88671875" style="5" customWidth="1"/>
    <col min="3" max="3" width="24.6640625" customWidth="1"/>
    <col min="4" max="4" width="22.44140625" customWidth="1"/>
    <col min="5" max="5" width="16.109375" customWidth="1"/>
    <col min="6" max="6" width="14.6640625" bestFit="1" customWidth="1"/>
    <col min="7" max="7" width="11.21875" bestFit="1" customWidth="1"/>
    <col min="8" max="8" width="12.44140625" bestFit="1" customWidth="1"/>
    <col min="9" max="9" width="17.109375" bestFit="1" customWidth="1"/>
    <col min="10" max="10" width="18.44140625" bestFit="1" customWidth="1"/>
    <col min="11" max="11" width="14.21875" bestFit="1" customWidth="1"/>
    <col min="12" max="12" width="9.21875" bestFit="1" customWidth="1"/>
    <col min="13" max="13" width="9.33203125" bestFit="1" customWidth="1"/>
  </cols>
  <sheetData>
    <row r="1" spans="2:13" x14ac:dyDescent="0.3">
      <c r="E1" s="1"/>
      <c r="F1" s="1"/>
    </row>
    <row r="3" spans="2:13" x14ac:dyDescent="0.3">
      <c r="G3" s="3"/>
    </row>
    <row r="5" spans="2:13" x14ac:dyDescent="0.3">
      <c r="B5" s="5" t="s">
        <v>0</v>
      </c>
      <c r="C5" t="s">
        <v>1</v>
      </c>
      <c r="D5" t="s">
        <v>12</v>
      </c>
      <c r="E5" t="s">
        <v>4</v>
      </c>
      <c r="F5" t="s">
        <v>5</v>
      </c>
      <c r="G5" s="2" t="s">
        <v>6</v>
      </c>
      <c r="H5" s="2" t="s">
        <v>7</v>
      </c>
      <c r="I5" s="2" t="s">
        <v>50</v>
      </c>
      <c r="J5" s="2" t="s">
        <v>51</v>
      </c>
      <c r="K5" s="2" t="s">
        <v>41</v>
      </c>
      <c r="L5" s="2" t="s">
        <v>8</v>
      </c>
      <c r="M5" s="2" t="s">
        <v>9</v>
      </c>
    </row>
    <row r="6" spans="2:13" x14ac:dyDescent="0.3">
      <c r="B6" s="21">
        <v>43831</v>
      </c>
      <c r="C6" t="s">
        <v>15</v>
      </c>
      <c r="D6" t="s">
        <v>13</v>
      </c>
      <c r="E6" t="s">
        <v>18</v>
      </c>
      <c r="F6">
        <v>4</v>
      </c>
      <c r="G6" s="3">
        <v>25</v>
      </c>
      <c r="H6" s="3">
        <v>3685</v>
      </c>
      <c r="I6" s="13">
        <f>BASE_CLIENTES[[#This Row],[CUSTO]]*BASE_CLIENTES[[#This Row],[QUANTIDADE]]</f>
        <v>100</v>
      </c>
      <c r="J6" s="13">
        <f>BASE_CLIENTES[[#This Row],[RECEITA]]*BASE_CLIENTES[[#This Row],[QUANTIDADE]]</f>
        <v>14740</v>
      </c>
      <c r="K6" s="9">
        <f>BASE_CLIENTES[[#This Row],[QUANTIDADE]]*(BASE_CLIENTES[[#This Row],[RECEITA]]-BASE_CLIENTES[[#This Row],[CUSTO]])</f>
        <v>14640</v>
      </c>
      <c r="L6" s="4" t="str">
        <f>PROPER(TEXT(BASE_CLIENTES[[#This Row],[DATA]],"mmm"))</f>
        <v>Jan</v>
      </c>
      <c r="M6" s="4" t="str">
        <f>TEXT(BASE_CLIENTES[[#This Row],[DATA]],"aaaa")</f>
        <v>2020</v>
      </c>
    </row>
    <row r="7" spans="2:13" x14ac:dyDescent="0.3">
      <c r="B7" s="21">
        <v>43834</v>
      </c>
      <c r="C7" t="s">
        <v>16</v>
      </c>
      <c r="D7" t="s">
        <v>14</v>
      </c>
      <c r="E7" t="s">
        <v>19</v>
      </c>
      <c r="F7">
        <v>17</v>
      </c>
      <c r="G7" s="3">
        <v>26</v>
      </c>
      <c r="H7" s="3">
        <v>9987</v>
      </c>
      <c r="I7" s="13">
        <f>BASE_CLIENTES[[#This Row],[CUSTO]]*BASE_CLIENTES[[#This Row],[QUANTIDADE]]</f>
        <v>442</v>
      </c>
      <c r="J7" s="13">
        <f>BASE_CLIENTES[[#This Row],[RECEITA]]*BASE_CLIENTES[[#This Row],[QUANTIDADE]]</f>
        <v>169779</v>
      </c>
      <c r="K7" s="9">
        <f>BASE_CLIENTES[[#This Row],[QUANTIDADE]]*(BASE_CLIENTES[[#This Row],[RECEITA]]-BASE_CLIENTES[[#This Row],[CUSTO]])</f>
        <v>169337</v>
      </c>
      <c r="L7" s="4" t="str">
        <f>PROPER(TEXT(BASE_CLIENTES[[#This Row],[DATA]],"mmm"))</f>
        <v>Jan</v>
      </c>
      <c r="M7" s="4" t="str">
        <f>TEXT(BASE_CLIENTES[[#This Row],[DATA]],"aaaa")</f>
        <v>2020</v>
      </c>
    </row>
    <row r="8" spans="2:13" x14ac:dyDescent="0.3">
      <c r="B8" s="21">
        <v>43835</v>
      </c>
      <c r="C8" t="s">
        <v>17</v>
      </c>
      <c r="D8" t="s">
        <v>3</v>
      </c>
      <c r="E8" t="s">
        <v>19</v>
      </c>
      <c r="F8">
        <v>14</v>
      </c>
      <c r="G8" s="3">
        <v>26</v>
      </c>
      <c r="H8" s="3">
        <v>6252</v>
      </c>
      <c r="I8" s="13">
        <f>BASE_CLIENTES[[#This Row],[CUSTO]]*BASE_CLIENTES[[#This Row],[QUANTIDADE]]</f>
        <v>364</v>
      </c>
      <c r="J8" s="13">
        <f>BASE_CLIENTES[[#This Row],[RECEITA]]*BASE_CLIENTES[[#This Row],[QUANTIDADE]]</f>
        <v>87528</v>
      </c>
      <c r="K8" s="9">
        <f>BASE_CLIENTES[[#This Row],[QUANTIDADE]]*(BASE_CLIENTES[[#This Row],[RECEITA]]-BASE_CLIENTES[[#This Row],[CUSTO]])</f>
        <v>87164</v>
      </c>
      <c r="L8" s="4" t="str">
        <f>PROPER(TEXT(BASE_CLIENTES[[#This Row],[DATA]],"mmm"))</f>
        <v>Jan</v>
      </c>
      <c r="M8" s="4" t="str">
        <f>TEXT(BASE_CLIENTES[[#This Row],[DATA]],"aaaa")</f>
        <v>2020</v>
      </c>
    </row>
    <row r="9" spans="2:13" x14ac:dyDescent="0.3">
      <c r="B9" s="21">
        <v>43835</v>
      </c>
      <c r="C9" t="s">
        <v>15</v>
      </c>
      <c r="D9" t="s">
        <v>13</v>
      </c>
      <c r="E9" t="s">
        <v>19</v>
      </c>
      <c r="F9">
        <v>6</v>
      </c>
      <c r="G9" s="3">
        <v>22</v>
      </c>
      <c r="H9" s="3">
        <v>3067</v>
      </c>
      <c r="I9" s="13">
        <f>BASE_CLIENTES[[#This Row],[CUSTO]]*BASE_CLIENTES[[#This Row],[QUANTIDADE]]</f>
        <v>132</v>
      </c>
      <c r="J9" s="13">
        <f>BASE_CLIENTES[[#This Row],[RECEITA]]*BASE_CLIENTES[[#This Row],[QUANTIDADE]]</f>
        <v>18402</v>
      </c>
      <c r="K9" s="9">
        <f>BASE_CLIENTES[[#This Row],[QUANTIDADE]]*(BASE_CLIENTES[[#This Row],[RECEITA]]-BASE_CLIENTES[[#This Row],[CUSTO]])</f>
        <v>18270</v>
      </c>
      <c r="L9" s="4" t="str">
        <f>PROPER(TEXT(BASE_CLIENTES[[#This Row],[DATA]],"mmm"))</f>
        <v>Jan</v>
      </c>
      <c r="M9" s="4" t="str">
        <f>TEXT(BASE_CLIENTES[[#This Row],[DATA]],"aaaa")</f>
        <v>2020</v>
      </c>
    </row>
    <row r="10" spans="2:13" x14ac:dyDescent="0.3">
      <c r="B10" s="21">
        <v>43843</v>
      </c>
      <c r="C10" t="s">
        <v>15</v>
      </c>
      <c r="D10" t="s">
        <v>14</v>
      </c>
      <c r="E10" t="s">
        <v>19</v>
      </c>
      <c r="F10">
        <v>2</v>
      </c>
      <c r="G10" s="3">
        <v>21</v>
      </c>
      <c r="H10" s="3">
        <v>4711</v>
      </c>
      <c r="I10" s="13">
        <f>BASE_CLIENTES[[#This Row],[CUSTO]]*BASE_CLIENTES[[#This Row],[QUANTIDADE]]</f>
        <v>42</v>
      </c>
      <c r="J10" s="13">
        <f>BASE_CLIENTES[[#This Row],[RECEITA]]*BASE_CLIENTES[[#This Row],[QUANTIDADE]]</f>
        <v>9422</v>
      </c>
      <c r="K10" s="9">
        <f>BASE_CLIENTES[[#This Row],[QUANTIDADE]]*(BASE_CLIENTES[[#This Row],[RECEITA]]-BASE_CLIENTES[[#This Row],[CUSTO]])</f>
        <v>9380</v>
      </c>
      <c r="L10" s="4" t="str">
        <f>PROPER(TEXT(BASE_CLIENTES[[#This Row],[DATA]],"mmm"))</f>
        <v>Jan</v>
      </c>
      <c r="M10" s="4" t="str">
        <f>TEXT(BASE_CLIENTES[[#This Row],[DATA]],"aaaa")</f>
        <v>2020</v>
      </c>
    </row>
    <row r="11" spans="2:13" x14ac:dyDescent="0.3">
      <c r="B11" s="21">
        <v>43844</v>
      </c>
      <c r="C11" t="s">
        <v>15</v>
      </c>
      <c r="D11" t="s">
        <v>3</v>
      </c>
      <c r="E11" t="s">
        <v>18</v>
      </c>
      <c r="F11">
        <v>17</v>
      </c>
      <c r="G11" s="3">
        <v>24</v>
      </c>
      <c r="H11" s="3">
        <v>9786</v>
      </c>
      <c r="I11" s="13">
        <f>BASE_CLIENTES[[#This Row],[CUSTO]]*BASE_CLIENTES[[#This Row],[QUANTIDADE]]</f>
        <v>408</v>
      </c>
      <c r="J11" s="13">
        <f>BASE_CLIENTES[[#This Row],[RECEITA]]*BASE_CLIENTES[[#This Row],[QUANTIDADE]]</f>
        <v>166362</v>
      </c>
      <c r="K11" s="9">
        <f>BASE_CLIENTES[[#This Row],[QUANTIDADE]]*(BASE_CLIENTES[[#This Row],[RECEITA]]-BASE_CLIENTES[[#This Row],[CUSTO]])</f>
        <v>165954</v>
      </c>
      <c r="L11" s="4" t="str">
        <f>PROPER(TEXT(BASE_CLIENTES[[#This Row],[DATA]],"mmm"))</f>
        <v>Jan</v>
      </c>
      <c r="M11" s="4" t="str">
        <f>TEXT(BASE_CLIENTES[[#This Row],[DATA]],"aaaa")</f>
        <v>2020</v>
      </c>
    </row>
    <row r="12" spans="2:13" x14ac:dyDescent="0.3">
      <c r="B12" s="21">
        <v>43844</v>
      </c>
      <c r="C12" t="s">
        <v>16</v>
      </c>
      <c r="D12" t="s">
        <v>13</v>
      </c>
      <c r="E12" t="s">
        <v>21</v>
      </c>
      <c r="F12">
        <v>7</v>
      </c>
      <c r="G12" s="3">
        <v>27</v>
      </c>
      <c r="H12" s="3">
        <v>9349</v>
      </c>
      <c r="I12" s="13">
        <f>BASE_CLIENTES[[#This Row],[CUSTO]]*BASE_CLIENTES[[#This Row],[QUANTIDADE]]</f>
        <v>189</v>
      </c>
      <c r="J12" s="13">
        <f>BASE_CLIENTES[[#This Row],[RECEITA]]*BASE_CLIENTES[[#This Row],[QUANTIDADE]]</f>
        <v>65443</v>
      </c>
      <c r="K12" s="9">
        <f>BASE_CLIENTES[[#This Row],[QUANTIDADE]]*(BASE_CLIENTES[[#This Row],[RECEITA]]-BASE_CLIENTES[[#This Row],[CUSTO]])</f>
        <v>65254</v>
      </c>
      <c r="L12" s="4" t="str">
        <f>PROPER(TEXT(BASE_CLIENTES[[#This Row],[DATA]],"mmm"))</f>
        <v>Jan</v>
      </c>
      <c r="M12" s="4" t="str">
        <f>TEXT(BASE_CLIENTES[[#This Row],[DATA]],"aaaa")</f>
        <v>2020</v>
      </c>
    </row>
    <row r="13" spans="2:13" x14ac:dyDescent="0.3">
      <c r="B13" s="21">
        <v>43845</v>
      </c>
      <c r="C13" t="s">
        <v>17</v>
      </c>
      <c r="D13" t="s">
        <v>14</v>
      </c>
      <c r="E13" t="s">
        <v>18</v>
      </c>
      <c r="F13">
        <v>14</v>
      </c>
      <c r="G13" s="3">
        <v>26</v>
      </c>
      <c r="H13" s="3">
        <v>8364</v>
      </c>
      <c r="I13" s="13">
        <f>BASE_CLIENTES[[#This Row],[CUSTO]]*BASE_CLIENTES[[#This Row],[QUANTIDADE]]</f>
        <v>364</v>
      </c>
      <c r="J13" s="13">
        <f>BASE_CLIENTES[[#This Row],[RECEITA]]*BASE_CLIENTES[[#This Row],[QUANTIDADE]]</f>
        <v>117096</v>
      </c>
      <c r="K13" s="9">
        <f>BASE_CLIENTES[[#This Row],[QUANTIDADE]]*(BASE_CLIENTES[[#This Row],[RECEITA]]-BASE_CLIENTES[[#This Row],[CUSTO]])</f>
        <v>116732</v>
      </c>
      <c r="L13" s="4" t="str">
        <f>PROPER(TEXT(BASE_CLIENTES[[#This Row],[DATA]],"mmm"))</f>
        <v>Jan</v>
      </c>
      <c r="M13" s="4" t="str">
        <f>TEXT(BASE_CLIENTES[[#This Row],[DATA]],"aaaa")</f>
        <v>2020</v>
      </c>
    </row>
    <row r="14" spans="2:13" x14ac:dyDescent="0.3">
      <c r="B14" s="21">
        <v>43846</v>
      </c>
      <c r="C14" t="s">
        <v>15</v>
      </c>
      <c r="D14" t="s">
        <v>3</v>
      </c>
      <c r="E14" t="s">
        <v>20</v>
      </c>
      <c r="F14">
        <v>18</v>
      </c>
      <c r="G14" s="3">
        <v>23</v>
      </c>
      <c r="H14" s="3">
        <v>7075</v>
      </c>
      <c r="I14" s="13">
        <f>BASE_CLIENTES[[#This Row],[CUSTO]]*BASE_CLIENTES[[#This Row],[QUANTIDADE]]</f>
        <v>414</v>
      </c>
      <c r="J14" s="13">
        <f>BASE_CLIENTES[[#This Row],[RECEITA]]*BASE_CLIENTES[[#This Row],[QUANTIDADE]]</f>
        <v>127350</v>
      </c>
      <c r="K14" s="9">
        <f>BASE_CLIENTES[[#This Row],[QUANTIDADE]]*(BASE_CLIENTES[[#This Row],[RECEITA]]-BASE_CLIENTES[[#This Row],[CUSTO]])</f>
        <v>126936</v>
      </c>
      <c r="L14" s="4" t="str">
        <f>PROPER(TEXT(BASE_CLIENTES[[#This Row],[DATA]],"mmm"))</f>
        <v>Jan</v>
      </c>
      <c r="M14" s="4" t="str">
        <f>TEXT(BASE_CLIENTES[[#This Row],[DATA]],"aaaa")</f>
        <v>2020</v>
      </c>
    </row>
    <row r="15" spans="2:13" x14ac:dyDescent="0.3">
      <c r="B15" s="21">
        <v>43848</v>
      </c>
      <c r="C15" t="s">
        <v>15</v>
      </c>
      <c r="D15" t="s">
        <v>13</v>
      </c>
      <c r="E15" t="s">
        <v>19</v>
      </c>
      <c r="F15">
        <v>15</v>
      </c>
      <c r="G15" s="3">
        <v>29</v>
      </c>
      <c r="H15" s="3">
        <v>9952</v>
      </c>
      <c r="I15" s="13">
        <f>BASE_CLIENTES[[#This Row],[CUSTO]]*BASE_CLIENTES[[#This Row],[QUANTIDADE]]</f>
        <v>435</v>
      </c>
      <c r="J15" s="13">
        <f>BASE_CLIENTES[[#This Row],[RECEITA]]*BASE_CLIENTES[[#This Row],[QUANTIDADE]]</f>
        <v>149280</v>
      </c>
      <c r="K15" s="9">
        <f>BASE_CLIENTES[[#This Row],[QUANTIDADE]]*(BASE_CLIENTES[[#This Row],[RECEITA]]-BASE_CLIENTES[[#This Row],[CUSTO]])</f>
        <v>148845</v>
      </c>
      <c r="L15" s="4" t="str">
        <f>PROPER(TEXT(BASE_CLIENTES[[#This Row],[DATA]],"mmm"))</f>
        <v>Jan</v>
      </c>
      <c r="M15" s="4" t="str">
        <f>TEXT(BASE_CLIENTES[[#This Row],[DATA]],"aaaa")</f>
        <v>2020</v>
      </c>
    </row>
    <row r="16" spans="2:13" x14ac:dyDescent="0.3">
      <c r="B16" s="21">
        <v>43849</v>
      </c>
      <c r="C16" t="s">
        <v>15</v>
      </c>
      <c r="D16" t="s">
        <v>14</v>
      </c>
      <c r="E16" t="s">
        <v>18</v>
      </c>
      <c r="F16">
        <v>15</v>
      </c>
      <c r="G16" s="3">
        <v>24</v>
      </c>
      <c r="H16" s="3">
        <v>8429</v>
      </c>
      <c r="I16" s="13">
        <f>BASE_CLIENTES[[#This Row],[CUSTO]]*BASE_CLIENTES[[#This Row],[QUANTIDADE]]</f>
        <v>360</v>
      </c>
      <c r="J16" s="13">
        <f>BASE_CLIENTES[[#This Row],[RECEITA]]*BASE_CLIENTES[[#This Row],[QUANTIDADE]]</f>
        <v>126435</v>
      </c>
      <c r="K16" s="9">
        <f>BASE_CLIENTES[[#This Row],[QUANTIDADE]]*(BASE_CLIENTES[[#This Row],[RECEITA]]-BASE_CLIENTES[[#This Row],[CUSTO]])</f>
        <v>126075</v>
      </c>
      <c r="L16" s="4" t="str">
        <f>PROPER(TEXT(BASE_CLIENTES[[#This Row],[DATA]],"mmm"))</f>
        <v>Jan</v>
      </c>
      <c r="M16" s="4" t="str">
        <f>TEXT(BASE_CLIENTES[[#This Row],[DATA]],"aaaa")</f>
        <v>2020</v>
      </c>
    </row>
    <row r="17" spans="2:13" x14ac:dyDescent="0.3">
      <c r="B17" s="21">
        <v>43849</v>
      </c>
      <c r="C17" t="s">
        <v>16</v>
      </c>
      <c r="D17" t="s">
        <v>3</v>
      </c>
      <c r="E17" t="s">
        <v>21</v>
      </c>
      <c r="F17">
        <v>20</v>
      </c>
      <c r="G17" s="3">
        <v>28</v>
      </c>
      <c r="H17" s="3">
        <v>9512</v>
      </c>
      <c r="I17" s="13">
        <f>BASE_CLIENTES[[#This Row],[CUSTO]]*BASE_CLIENTES[[#This Row],[QUANTIDADE]]</f>
        <v>560</v>
      </c>
      <c r="J17" s="13">
        <f>BASE_CLIENTES[[#This Row],[RECEITA]]*BASE_CLIENTES[[#This Row],[QUANTIDADE]]</f>
        <v>190240</v>
      </c>
      <c r="K17" s="9">
        <f>BASE_CLIENTES[[#This Row],[QUANTIDADE]]*(BASE_CLIENTES[[#This Row],[RECEITA]]-BASE_CLIENTES[[#This Row],[CUSTO]])</f>
        <v>189680</v>
      </c>
      <c r="L17" s="4" t="str">
        <f>PROPER(TEXT(BASE_CLIENTES[[#This Row],[DATA]],"mmm"))</f>
        <v>Jan</v>
      </c>
      <c r="M17" s="4" t="str">
        <f>TEXT(BASE_CLIENTES[[#This Row],[DATA]],"aaaa")</f>
        <v>2020</v>
      </c>
    </row>
    <row r="18" spans="2:13" x14ac:dyDescent="0.3">
      <c r="B18" s="21">
        <v>43851</v>
      </c>
      <c r="C18" t="s">
        <v>17</v>
      </c>
      <c r="D18" t="s">
        <v>13</v>
      </c>
      <c r="E18" t="s">
        <v>19</v>
      </c>
      <c r="F18">
        <v>9</v>
      </c>
      <c r="G18" s="3">
        <v>24</v>
      </c>
      <c r="H18" s="3">
        <v>5933</v>
      </c>
      <c r="I18" s="13">
        <f>BASE_CLIENTES[[#This Row],[CUSTO]]*BASE_CLIENTES[[#This Row],[QUANTIDADE]]</f>
        <v>216</v>
      </c>
      <c r="J18" s="13">
        <f>BASE_CLIENTES[[#This Row],[RECEITA]]*BASE_CLIENTES[[#This Row],[QUANTIDADE]]</f>
        <v>53397</v>
      </c>
      <c r="K18" s="9">
        <f>BASE_CLIENTES[[#This Row],[QUANTIDADE]]*(BASE_CLIENTES[[#This Row],[RECEITA]]-BASE_CLIENTES[[#This Row],[CUSTO]])</f>
        <v>53181</v>
      </c>
      <c r="L18" s="4" t="str">
        <f>PROPER(TEXT(BASE_CLIENTES[[#This Row],[DATA]],"mmm"))</f>
        <v>Jan</v>
      </c>
      <c r="M18" s="4" t="str">
        <f>TEXT(BASE_CLIENTES[[#This Row],[DATA]],"aaaa")</f>
        <v>2020</v>
      </c>
    </row>
    <row r="19" spans="2:13" x14ac:dyDescent="0.3">
      <c r="B19" s="21">
        <v>43854</v>
      </c>
      <c r="C19" t="s">
        <v>15</v>
      </c>
      <c r="D19" t="s">
        <v>14</v>
      </c>
      <c r="E19" t="s">
        <v>21</v>
      </c>
      <c r="F19">
        <v>8</v>
      </c>
      <c r="G19" s="3">
        <v>29</v>
      </c>
      <c r="H19" s="3">
        <v>7371</v>
      </c>
      <c r="I19" s="13">
        <f>BASE_CLIENTES[[#This Row],[CUSTO]]*BASE_CLIENTES[[#This Row],[QUANTIDADE]]</f>
        <v>232</v>
      </c>
      <c r="J19" s="13">
        <f>BASE_CLIENTES[[#This Row],[RECEITA]]*BASE_CLIENTES[[#This Row],[QUANTIDADE]]</f>
        <v>58968</v>
      </c>
      <c r="K19" s="9">
        <f>BASE_CLIENTES[[#This Row],[QUANTIDADE]]*(BASE_CLIENTES[[#This Row],[RECEITA]]-BASE_CLIENTES[[#This Row],[CUSTO]])</f>
        <v>58736</v>
      </c>
      <c r="L19" s="4" t="str">
        <f>PROPER(TEXT(BASE_CLIENTES[[#This Row],[DATA]],"mmm"))</f>
        <v>Jan</v>
      </c>
      <c r="M19" s="4" t="str">
        <f>TEXT(BASE_CLIENTES[[#This Row],[DATA]],"aaaa")</f>
        <v>2020</v>
      </c>
    </row>
    <row r="20" spans="2:13" x14ac:dyDescent="0.3">
      <c r="B20" s="21">
        <v>43856</v>
      </c>
      <c r="C20" t="s">
        <v>15</v>
      </c>
      <c r="D20" t="s">
        <v>3</v>
      </c>
      <c r="E20" t="s">
        <v>20</v>
      </c>
      <c r="F20">
        <v>5</v>
      </c>
      <c r="G20" s="3">
        <v>28</v>
      </c>
      <c r="H20" s="3">
        <v>6431</v>
      </c>
      <c r="I20" s="13">
        <f>BASE_CLIENTES[[#This Row],[CUSTO]]*BASE_CLIENTES[[#This Row],[QUANTIDADE]]</f>
        <v>140</v>
      </c>
      <c r="J20" s="13">
        <f>BASE_CLIENTES[[#This Row],[RECEITA]]*BASE_CLIENTES[[#This Row],[QUANTIDADE]]</f>
        <v>32155</v>
      </c>
      <c r="K20" s="9">
        <f>BASE_CLIENTES[[#This Row],[QUANTIDADE]]*(BASE_CLIENTES[[#This Row],[RECEITA]]-BASE_CLIENTES[[#This Row],[CUSTO]])</f>
        <v>32015</v>
      </c>
      <c r="L20" s="4" t="str">
        <f>PROPER(TEXT(BASE_CLIENTES[[#This Row],[DATA]],"mmm"))</f>
        <v>Jan</v>
      </c>
      <c r="M20" s="4" t="str">
        <f>TEXT(BASE_CLIENTES[[#This Row],[DATA]],"aaaa")</f>
        <v>2020</v>
      </c>
    </row>
    <row r="21" spans="2:13" x14ac:dyDescent="0.3">
      <c r="B21" s="21">
        <v>43856</v>
      </c>
      <c r="C21" t="s">
        <v>15</v>
      </c>
      <c r="D21" t="s">
        <v>13</v>
      </c>
      <c r="E21" t="s">
        <v>20</v>
      </c>
      <c r="F21">
        <v>6</v>
      </c>
      <c r="G21" s="3">
        <v>25</v>
      </c>
      <c r="H21" s="3">
        <v>7892</v>
      </c>
      <c r="I21" s="13">
        <f>BASE_CLIENTES[[#This Row],[CUSTO]]*BASE_CLIENTES[[#This Row],[QUANTIDADE]]</f>
        <v>150</v>
      </c>
      <c r="J21" s="13">
        <f>BASE_CLIENTES[[#This Row],[RECEITA]]*BASE_CLIENTES[[#This Row],[QUANTIDADE]]</f>
        <v>47352</v>
      </c>
      <c r="K21" s="9">
        <f>BASE_CLIENTES[[#This Row],[QUANTIDADE]]*(BASE_CLIENTES[[#This Row],[RECEITA]]-BASE_CLIENTES[[#This Row],[CUSTO]])</f>
        <v>47202</v>
      </c>
      <c r="L21" s="4" t="str">
        <f>PROPER(TEXT(BASE_CLIENTES[[#This Row],[DATA]],"mmm"))</f>
        <v>Jan</v>
      </c>
      <c r="M21" s="4" t="str">
        <f>TEXT(BASE_CLIENTES[[#This Row],[DATA]],"aaaa")</f>
        <v>2020</v>
      </c>
    </row>
    <row r="22" spans="2:13" x14ac:dyDescent="0.3">
      <c r="B22" s="21">
        <v>43856</v>
      </c>
      <c r="C22" t="s">
        <v>16</v>
      </c>
      <c r="D22" t="s">
        <v>14</v>
      </c>
      <c r="E22" t="s">
        <v>19</v>
      </c>
      <c r="F22">
        <v>12</v>
      </c>
      <c r="G22" s="3">
        <v>21</v>
      </c>
      <c r="H22" s="3">
        <v>8763</v>
      </c>
      <c r="I22" s="13">
        <f>BASE_CLIENTES[[#This Row],[CUSTO]]*BASE_CLIENTES[[#This Row],[QUANTIDADE]]</f>
        <v>252</v>
      </c>
      <c r="J22" s="13">
        <f>BASE_CLIENTES[[#This Row],[RECEITA]]*BASE_CLIENTES[[#This Row],[QUANTIDADE]]</f>
        <v>105156</v>
      </c>
      <c r="K22" s="9">
        <f>BASE_CLIENTES[[#This Row],[QUANTIDADE]]*(BASE_CLIENTES[[#This Row],[RECEITA]]-BASE_CLIENTES[[#This Row],[CUSTO]])</f>
        <v>104904</v>
      </c>
      <c r="L22" s="4" t="str">
        <f>PROPER(TEXT(BASE_CLIENTES[[#This Row],[DATA]],"mmm"))</f>
        <v>Jan</v>
      </c>
      <c r="M22" s="4" t="str">
        <f>TEXT(BASE_CLIENTES[[#This Row],[DATA]],"aaaa")</f>
        <v>2020</v>
      </c>
    </row>
    <row r="23" spans="2:13" x14ac:dyDescent="0.3">
      <c r="B23" s="21">
        <v>43857</v>
      </c>
      <c r="C23" t="s">
        <v>17</v>
      </c>
      <c r="D23" t="s">
        <v>3</v>
      </c>
      <c r="E23" t="s">
        <v>20</v>
      </c>
      <c r="F23">
        <v>19</v>
      </c>
      <c r="G23" s="3">
        <v>30</v>
      </c>
      <c r="H23" s="3">
        <v>6998</v>
      </c>
      <c r="I23" s="13">
        <f>BASE_CLIENTES[[#This Row],[CUSTO]]*BASE_CLIENTES[[#This Row],[QUANTIDADE]]</f>
        <v>570</v>
      </c>
      <c r="J23" s="13">
        <f>BASE_CLIENTES[[#This Row],[RECEITA]]*BASE_CLIENTES[[#This Row],[QUANTIDADE]]</f>
        <v>132962</v>
      </c>
      <c r="K23" s="9">
        <f>BASE_CLIENTES[[#This Row],[QUANTIDADE]]*(BASE_CLIENTES[[#This Row],[RECEITA]]-BASE_CLIENTES[[#This Row],[CUSTO]])</f>
        <v>132392</v>
      </c>
      <c r="L23" s="4" t="str">
        <f>PROPER(TEXT(BASE_CLIENTES[[#This Row],[DATA]],"mmm"))</f>
        <v>Jan</v>
      </c>
      <c r="M23" s="4" t="str">
        <f>TEXT(BASE_CLIENTES[[#This Row],[DATA]],"aaaa")</f>
        <v>2020</v>
      </c>
    </row>
    <row r="24" spans="2:13" x14ac:dyDescent="0.3">
      <c r="B24" s="21">
        <v>43858</v>
      </c>
      <c r="C24" t="s">
        <v>15</v>
      </c>
      <c r="D24" t="s">
        <v>13</v>
      </c>
      <c r="E24" t="s">
        <v>19</v>
      </c>
      <c r="F24">
        <v>13</v>
      </c>
      <c r="G24" s="3">
        <v>22</v>
      </c>
      <c r="H24" s="3">
        <v>5948</v>
      </c>
      <c r="I24" s="13">
        <f>BASE_CLIENTES[[#This Row],[CUSTO]]*BASE_CLIENTES[[#This Row],[QUANTIDADE]]</f>
        <v>286</v>
      </c>
      <c r="J24" s="13">
        <f>BASE_CLIENTES[[#This Row],[RECEITA]]*BASE_CLIENTES[[#This Row],[QUANTIDADE]]</f>
        <v>77324</v>
      </c>
      <c r="K24" s="9">
        <f>BASE_CLIENTES[[#This Row],[QUANTIDADE]]*(BASE_CLIENTES[[#This Row],[RECEITA]]-BASE_CLIENTES[[#This Row],[CUSTO]])</f>
        <v>77038</v>
      </c>
      <c r="L24" s="4" t="str">
        <f>PROPER(TEXT(BASE_CLIENTES[[#This Row],[DATA]],"mmm"))</f>
        <v>Jan</v>
      </c>
      <c r="M24" s="4" t="str">
        <f>TEXT(BASE_CLIENTES[[#This Row],[DATA]],"aaaa")</f>
        <v>2020</v>
      </c>
    </row>
    <row r="25" spans="2:13" x14ac:dyDescent="0.3">
      <c r="B25" s="21">
        <v>43858</v>
      </c>
      <c r="C25" t="s">
        <v>15</v>
      </c>
      <c r="D25" t="s">
        <v>14</v>
      </c>
      <c r="E25" t="s">
        <v>18</v>
      </c>
      <c r="F25">
        <v>10</v>
      </c>
      <c r="G25" s="3">
        <v>28</v>
      </c>
      <c r="H25" s="3">
        <v>5034</v>
      </c>
      <c r="I25" s="13">
        <f>BASE_CLIENTES[[#This Row],[CUSTO]]*BASE_CLIENTES[[#This Row],[QUANTIDADE]]</f>
        <v>280</v>
      </c>
      <c r="J25" s="13">
        <f>BASE_CLIENTES[[#This Row],[RECEITA]]*BASE_CLIENTES[[#This Row],[QUANTIDADE]]</f>
        <v>50340</v>
      </c>
      <c r="K25" s="9">
        <f>BASE_CLIENTES[[#This Row],[QUANTIDADE]]*(BASE_CLIENTES[[#This Row],[RECEITA]]-BASE_CLIENTES[[#This Row],[CUSTO]])</f>
        <v>50060</v>
      </c>
      <c r="L25" s="4" t="str">
        <f>PROPER(TEXT(BASE_CLIENTES[[#This Row],[DATA]],"mmm"))</f>
        <v>Jan</v>
      </c>
      <c r="M25" s="4" t="str">
        <f>TEXT(BASE_CLIENTES[[#This Row],[DATA]],"aaaa")</f>
        <v>2020</v>
      </c>
    </row>
    <row r="26" spans="2:13" x14ac:dyDescent="0.3">
      <c r="B26" s="21">
        <v>43858</v>
      </c>
      <c r="C26" t="s">
        <v>15</v>
      </c>
      <c r="D26" t="s">
        <v>3</v>
      </c>
      <c r="E26" t="s">
        <v>18</v>
      </c>
      <c r="F26">
        <v>14</v>
      </c>
      <c r="G26" s="3">
        <v>27</v>
      </c>
      <c r="H26" s="3">
        <v>3717</v>
      </c>
      <c r="I26" s="13">
        <f>BASE_CLIENTES[[#This Row],[CUSTO]]*BASE_CLIENTES[[#This Row],[QUANTIDADE]]</f>
        <v>378</v>
      </c>
      <c r="J26" s="13">
        <f>BASE_CLIENTES[[#This Row],[RECEITA]]*BASE_CLIENTES[[#This Row],[QUANTIDADE]]</f>
        <v>52038</v>
      </c>
      <c r="K26" s="9">
        <f>BASE_CLIENTES[[#This Row],[QUANTIDADE]]*(BASE_CLIENTES[[#This Row],[RECEITA]]-BASE_CLIENTES[[#This Row],[CUSTO]])</f>
        <v>51660</v>
      </c>
      <c r="L26" s="4" t="str">
        <f>PROPER(TEXT(BASE_CLIENTES[[#This Row],[DATA]],"mmm"))</f>
        <v>Jan</v>
      </c>
      <c r="M26" s="4" t="str">
        <f>TEXT(BASE_CLIENTES[[#This Row],[DATA]],"aaaa")</f>
        <v>2020</v>
      </c>
    </row>
    <row r="27" spans="2:13" x14ac:dyDescent="0.3">
      <c r="B27" s="21">
        <v>43861</v>
      </c>
      <c r="C27" t="s">
        <v>16</v>
      </c>
      <c r="D27" t="s">
        <v>13</v>
      </c>
      <c r="E27" t="s">
        <v>21</v>
      </c>
      <c r="F27">
        <v>1</v>
      </c>
      <c r="G27" s="3">
        <v>30</v>
      </c>
      <c r="H27" s="3">
        <v>8158</v>
      </c>
      <c r="I27" s="13">
        <f>BASE_CLIENTES[[#This Row],[CUSTO]]*BASE_CLIENTES[[#This Row],[QUANTIDADE]]</f>
        <v>30</v>
      </c>
      <c r="J27" s="13">
        <f>BASE_CLIENTES[[#This Row],[RECEITA]]*BASE_CLIENTES[[#This Row],[QUANTIDADE]]</f>
        <v>8158</v>
      </c>
      <c r="K27" s="9">
        <f>BASE_CLIENTES[[#This Row],[QUANTIDADE]]*(BASE_CLIENTES[[#This Row],[RECEITA]]-BASE_CLIENTES[[#This Row],[CUSTO]])</f>
        <v>8128</v>
      </c>
      <c r="L27" s="4" t="str">
        <f>PROPER(TEXT(BASE_CLIENTES[[#This Row],[DATA]],"mmm"))</f>
        <v>Jan</v>
      </c>
      <c r="M27" s="4" t="str">
        <f>TEXT(BASE_CLIENTES[[#This Row],[DATA]],"aaaa")</f>
        <v>2020</v>
      </c>
    </row>
    <row r="28" spans="2:13" x14ac:dyDescent="0.3">
      <c r="B28" s="21">
        <v>43861</v>
      </c>
      <c r="C28" t="s">
        <v>17</v>
      </c>
      <c r="D28" t="s">
        <v>14</v>
      </c>
      <c r="E28" t="s">
        <v>19</v>
      </c>
      <c r="F28">
        <v>8</v>
      </c>
      <c r="G28" s="3">
        <v>28</v>
      </c>
      <c r="H28" s="3">
        <v>6550</v>
      </c>
      <c r="I28" s="13">
        <f>BASE_CLIENTES[[#This Row],[CUSTO]]*BASE_CLIENTES[[#This Row],[QUANTIDADE]]</f>
        <v>224</v>
      </c>
      <c r="J28" s="13">
        <f>BASE_CLIENTES[[#This Row],[RECEITA]]*BASE_CLIENTES[[#This Row],[QUANTIDADE]]</f>
        <v>52400</v>
      </c>
      <c r="K28" s="9">
        <f>BASE_CLIENTES[[#This Row],[QUANTIDADE]]*(BASE_CLIENTES[[#This Row],[RECEITA]]-BASE_CLIENTES[[#This Row],[CUSTO]])</f>
        <v>52176</v>
      </c>
      <c r="L28" s="4" t="str">
        <f>PROPER(TEXT(BASE_CLIENTES[[#This Row],[DATA]],"mmm"))</f>
        <v>Jan</v>
      </c>
      <c r="M28" s="4" t="str">
        <f>TEXT(BASE_CLIENTES[[#This Row],[DATA]],"aaaa")</f>
        <v>2020</v>
      </c>
    </row>
    <row r="29" spans="2:13" x14ac:dyDescent="0.3">
      <c r="B29" s="21">
        <v>43862</v>
      </c>
      <c r="C29" t="s">
        <v>15</v>
      </c>
      <c r="D29" t="s">
        <v>3</v>
      </c>
      <c r="E29" t="s">
        <v>20</v>
      </c>
      <c r="F29">
        <v>16</v>
      </c>
      <c r="G29" s="3">
        <v>24</v>
      </c>
      <c r="H29" s="3">
        <v>3416</v>
      </c>
      <c r="I29" s="13">
        <f>BASE_CLIENTES[[#This Row],[CUSTO]]*BASE_CLIENTES[[#This Row],[QUANTIDADE]]</f>
        <v>384</v>
      </c>
      <c r="J29" s="13">
        <f>BASE_CLIENTES[[#This Row],[RECEITA]]*BASE_CLIENTES[[#This Row],[QUANTIDADE]]</f>
        <v>54656</v>
      </c>
      <c r="K29" s="9">
        <f>BASE_CLIENTES[[#This Row],[QUANTIDADE]]*(BASE_CLIENTES[[#This Row],[RECEITA]]-BASE_CLIENTES[[#This Row],[CUSTO]])</f>
        <v>54272</v>
      </c>
      <c r="L29" s="4" t="str">
        <f>PROPER(TEXT(BASE_CLIENTES[[#This Row],[DATA]],"mmm"))</f>
        <v>Fev</v>
      </c>
      <c r="M29" s="4" t="str">
        <f>TEXT(BASE_CLIENTES[[#This Row],[DATA]],"aaaa")</f>
        <v>2020</v>
      </c>
    </row>
    <row r="30" spans="2:13" x14ac:dyDescent="0.3">
      <c r="B30" s="21">
        <v>43866</v>
      </c>
      <c r="C30" t="s">
        <v>15</v>
      </c>
      <c r="D30" t="s">
        <v>13</v>
      </c>
      <c r="E30" t="s">
        <v>18</v>
      </c>
      <c r="F30">
        <v>5</v>
      </c>
      <c r="G30" s="3">
        <v>25</v>
      </c>
      <c r="H30" s="3">
        <v>7670</v>
      </c>
      <c r="I30" s="13">
        <f>BASE_CLIENTES[[#This Row],[CUSTO]]*BASE_CLIENTES[[#This Row],[QUANTIDADE]]</f>
        <v>125</v>
      </c>
      <c r="J30" s="13">
        <f>BASE_CLIENTES[[#This Row],[RECEITA]]*BASE_CLIENTES[[#This Row],[QUANTIDADE]]</f>
        <v>38350</v>
      </c>
      <c r="K30" s="9">
        <f>BASE_CLIENTES[[#This Row],[QUANTIDADE]]*(BASE_CLIENTES[[#This Row],[RECEITA]]-BASE_CLIENTES[[#This Row],[CUSTO]])</f>
        <v>38225</v>
      </c>
      <c r="L30" s="4" t="str">
        <f>PROPER(TEXT(BASE_CLIENTES[[#This Row],[DATA]],"mmm"))</f>
        <v>Fev</v>
      </c>
      <c r="M30" s="4" t="str">
        <f>TEXT(BASE_CLIENTES[[#This Row],[DATA]],"aaaa")</f>
        <v>2020</v>
      </c>
    </row>
    <row r="31" spans="2:13" x14ac:dyDescent="0.3">
      <c r="B31" s="21">
        <v>43867</v>
      </c>
      <c r="C31" t="s">
        <v>15</v>
      </c>
      <c r="D31" t="s">
        <v>14</v>
      </c>
      <c r="E31" t="s">
        <v>20</v>
      </c>
      <c r="F31">
        <v>1</v>
      </c>
      <c r="G31" s="3">
        <v>21</v>
      </c>
      <c r="H31" s="3">
        <v>9975</v>
      </c>
      <c r="I31" s="13">
        <f>BASE_CLIENTES[[#This Row],[CUSTO]]*BASE_CLIENTES[[#This Row],[QUANTIDADE]]</f>
        <v>21</v>
      </c>
      <c r="J31" s="13">
        <f>BASE_CLIENTES[[#This Row],[RECEITA]]*BASE_CLIENTES[[#This Row],[QUANTIDADE]]</f>
        <v>9975</v>
      </c>
      <c r="K31" s="9">
        <f>BASE_CLIENTES[[#This Row],[QUANTIDADE]]*(BASE_CLIENTES[[#This Row],[RECEITA]]-BASE_CLIENTES[[#This Row],[CUSTO]])</f>
        <v>9954</v>
      </c>
      <c r="L31" s="4" t="str">
        <f>PROPER(TEXT(BASE_CLIENTES[[#This Row],[DATA]],"mmm"))</f>
        <v>Fev</v>
      </c>
      <c r="M31" s="4" t="str">
        <f>TEXT(BASE_CLIENTES[[#This Row],[DATA]],"aaaa")</f>
        <v>2020</v>
      </c>
    </row>
    <row r="32" spans="2:13" x14ac:dyDescent="0.3">
      <c r="B32" s="21">
        <v>43868</v>
      </c>
      <c r="C32" t="s">
        <v>16</v>
      </c>
      <c r="D32" t="s">
        <v>3</v>
      </c>
      <c r="E32" t="s">
        <v>19</v>
      </c>
      <c r="F32">
        <v>5</v>
      </c>
      <c r="G32" s="3">
        <v>22</v>
      </c>
      <c r="H32" s="3">
        <v>5899</v>
      </c>
      <c r="I32" s="13">
        <f>BASE_CLIENTES[[#This Row],[CUSTO]]*BASE_CLIENTES[[#This Row],[QUANTIDADE]]</f>
        <v>110</v>
      </c>
      <c r="J32" s="13">
        <f>BASE_CLIENTES[[#This Row],[RECEITA]]*BASE_CLIENTES[[#This Row],[QUANTIDADE]]</f>
        <v>29495</v>
      </c>
      <c r="K32" s="9">
        <f>BASE_CLIENTES[[#This Row],[QUANTIDADE]]*(BASE_CLIENTES[[#This Row],[RECEITA]]-BASE_CLIENTES[[#This Row],[CUSTO]])</f>
        <v>29385</v>
      </c>
      <c r="L32" s="4" t="str">
        <f>PROPER(TEXT(BASE_CLIENTES[[#This Row],[DATA]],"mmm"))</f>
        <v>Fev</v>
      </c>
      <c r="M32" s="4" t="str">
        <f>TEXT(BASE_CLIENTES[[#This Row],[DATA]],"aaaa")</f>
        <v>2020</v>
      </c>
    </row>
    <row r="33" spans="2:13" x14ac:dyDescent="0.3">
      <c r="B33" s="21">
        <v>43875</v>
      </c>
      <c r="C33" t="s">
        <v>17</v>
      </c>
      <c r="D33" t="s">
        <v>13</v>
      </c>
      <c r="E33" t="s">
        <v>18</v>
      </c>
      <c r="F33">
        <v>6</v>
      </c>
      <c r="G33" s="3">
        <v>25</v>
      </c>
      <c r="H33" s="3">
        <v>9104</v>
      </c>
      <c r="I33" s="13">
        <f>BASE_CLIENTES[[#This Row],[CUSTO]]*BASE_CLIENTES[[#This Row],[QUANTIDADE]]</f>
        <v>150</v>
      </c>
      <c r="J33" s="13">
        <f>BASE_CLIENTES[[#This Row],[RECEITA]]*BASE_CLIENTES[[#This Row],[QUANTIDADE]]</f>
        <v>54624</v>
      </c>
      <c r="K33" s="9">
        <f>BASE_CLIENTES[[#This Row],[QUANTIDADE]]*(BASE_CLIENTES[[#This Row],[RECEITA]]-BASE_CLIENTES[[#This Row],[CUSTO]])</f>
        <v>54474</v>
      </c>
      <c r="L33" s="4" t="str">
        <f>PROPER(TEXT(BASE_CLIENTES[[#This Row],[DATA]],"mmm"))</f>
        <v>Fev</v>
      </c>
      <c r="M33" s="4" t="str">
        <f>TEXT(BASE_CLIENTES[[#This Row],[DATA]],"aaaa")</f>
        <v>2020</v>
      </c>
    </row>
    <row r="34" spans="2:13" x14ac:dyDescent="0.3">
      <c r="B34" s="21">
        <v>43878</v>
      </c>
      <c r="C34" t="s">
        <v>15</v>
      </c>
      <c r="D34" t="s">
        <v>14</v>
      </c>
      <c r="E34" t="s">
        <v>19</v>
      </c>
      <c r="F34">
        <v>1</v>
      </c>
      <c r="G34" s="3">
        <v>22</v>
      </c>
      <c r="H34" s="3">
        <v>7408</v>
      </c>
      <c r="I34" s="13">
        <f>BASE_CLIENTES[[#This Row],[CUSTO]]*BASE_CLIENTES[[#This Row],[QUANTIDADE]]</f>
        <v>22</v>
      </c>
      <c r="J34" s="13">
        <f>BASE_CLIENTES[[#This Row],[RECEITA]]*BASE_CLIENTES[[#This Row],[QUANTIDADE]]</f>
        <v>7408</v>
      </c>
      <c r="K34" s="9">
        <f>BASE_CLIENTES[[#This Row],[QUANTIDADE]]*(BASE_CLIENTES[[#This Row],[RECEITA]]-BASE_CLIENTES[[#This Row],[CUSTO]])</f>
        <v>7386</v>
      </c>
      <c r="L34" s="4" t="str">
        <f>PROPER(TEXT(BASE_CLIENTES[[#This Row],[DATA]],"mmm"))</f>
        <v>Fev</v>
      </c>
      <c r="M34" s="4" t="str">
        <f>TEXT(BASE_CLIENTES[[#This Row],[DATA]],"aaaa")</f>
        <v>2020</v>
      </c>
    </row>
    <row r="35" spans="2:13" x14ac:dyDescent="0.3">
      <c r="B35" s="21">
        <v>43878</v>
      </c>
      <c r="C35" t="s">
        <v>15</v>
      </c>
      <c r="D35" t="s">
        <v>3</v>
      </c>
      <c r="E35" t="s">
        <v>20</v>
      </c>
      <c r="F35">
        <v>1</v>
      </c>
      <c r="G35" s="3">
        <v>22</v>
      </c>
      <c r="H35" s="3">
        <v>8144</v>
      </c>
      <c r="I35" s="13">
        <f>BASE_CLIENTES[[#This Row],[CUSTO]]*BASE_CLIENTES[[#This Row],[QUANTIDADE]]</f>
        <v>22</v>
      </c>
      <c r="J35" s="13">
        <f>BASE_CLIENTES[[#This Row],[RECEITA]]*BASE_CLIENTES[[#This Row],[QUANTIDADE]]</f>
        <v>8144</v>
      </c>
      <c r="K35" s="9">
        <f>BASE_CLIENTES[[#This Row],[QUANTIDADE]]*(BASE_CLIENTES[[#This Row],[RECEITA]]-BASE_CLIENTES[[#This Row],[CUSTO]])</f>
        <v>8122</v>
      </c>
      <c r="L35" s="4" t="str">
        <f>PROPER(TEXT(BASE_CLIENTES[[#This Row],[DATA]],"mmm"))</f>
        <v>Fev</v>
      </c>
      <c r="M35" s="4" t="str">
        <f>TEXT(BASE_CLIENTES[[#This Row],[DATA]],"aaaa")</f>
        <v>2020</v>
      </c>
    </row>
    <row r="36" spans="2:13" x14ac:dyDescent="0.3">
      <c r="B36" s="21">
        <v>43884</v>
      </c>
      <c r="C36" t="s">
        <v>15</v>
      </c>
      <c r="D36" t="s">
        <v>13</v>
      </c>
      <c r="E36" t="s">
        <v>19</v>
      </c>
      <c r="F36">
        <v>5</v>
      </c>
      <c r="G36" s="3">
        <v>27</v>
      </c>
      <c r="H36" s="3">
        <v>4156</v>
      </c>
      <c r="I36" s="13">
        <f>BASE_CLIENTES[[#This Row],[CUSTO]]*BASE_CLIENTES[[#This Row],[QUANTIDADE]]</f>
        <v>135</v>
      </c>
      <c r="J36" s="13">
        <f>BASE_CLIENTES[[#This Row],[RECEITA]]*BASE_CLIENTES[[#This Row],[QUANTIDADE]]</f>
        <v>20780</v>
      </c>
      <c r="K36" s="9">
        <f>BASE_CLIENTES[[#This Row],[QUANTIDADE]]*(BASE_CLIENTES[[#This Row],[RECEITA]]-BASE_CLIENTES[[#This Row],[CUSTO]])</f>
        <v>20645</v>
      </c>
      <c r="L36" s="4" t="str">
        <f>PROPER(TEXT(BASE_CLIENTES[[#This Row],[DATA]],"mmm"))</f>
        <v>Fev</v>
      </c>
      <c r="M36" s="4" t="str">
        <f>TEXT(BASE_CLIENTES[[#This Row],[DATA]],"aaaa")</f>
        <v>2020</v>
      </c>
    </row>
    <row r="37" spans="2:13" x14ac:dyDescent="0.3">
      <c r="B37" s="21">
        <v>43884</v>
      </c>
      <c r="C37" t="s">
        <v>16</v>
      </c>
      <c r="D37" t="s">
        <v>14</v>
      </c>
      <c r="E37" t="s">
        <v>20</v>
      </c>
      <c r="F37">
        <v>12</v>
      </c>
      <c r="G37" s="3">
        <v>29</v>
      </c>
      <c r="H37" s="3">
        <v>3071</v>
      </c>
      <c r="I37" s="13">
        <f>BASE_CLIENTES[[#This Row],[CUSTO]]*BASE_CLIENTES[[#This Row],[QUANTIDADE]]</f>
        <v>348</v>
      </c>
      <c r="J37" s="13">
        <f>BASE_CLIENTES[[#This Row],[RECEITA]]*BASE_CLIENTES[[#This Row],[QUANTIDADE]]</f>
        <v>36852</v>
      </c>
      <c r="K37" s="9">
        <f>BASE_CLIENTES[[#This Row],[QUANTIDADE]]*(BASE_CLIENTES[[#This Row],[RECEITA]]-BASE_CLIENTES[[#This Row],[CUSTO]])</f>
        <v>36504</v>
      </c>
      <c r="L37" s="4" t="str">
        <f>PROPER(TEXT(BASE_CLIENTES[[#This Row],[DATA]],"mmm"))</f>
        <v>Fev</v>
      </c>
      <c r="M37" s="4" t="str">
        <f>TEXT(BASE_CLIENTES[[#This Row],[DATA]],"aaaa")</f>
        <v>2020</v>
      </c>
    </row>
    <row r="38" spans="2:13" x14ac:dyDescent="0.3">
      <c r="B38" s="21">
        <v>43886</v>
      </c>
      <c r="C38" t="s">
        <v>17</v>
      </c>
      <c r="D38" t="s">
        <v>3</v>
      </c>
      <c r="E38" t="s">
        <v>19</v>
      </c>
      <c r="F38">
        <v>8</v>
      </c>
      <c r="G38" s="3">
        <v>21</v>
      </c>
      <c r="H38" s="3">
        <v>9140</v>
      </c>
      <c r="I38" s="13">
        <f>BASE_CLIENTES[[#This Row],[CUSTO]]*BASE_CLIENTES[[#This Row],[QUANTIDADE]]</f>
        <v>168</v>
      </c>
      <c r="J38" s="13">
        <f>BASE_CLIENTES[[#This Row],[RECEITA]]*BASE_CLIENTES[[#This Row],[QUANTIDADE]]</f>
        <v>73120</v>
      </c>
      <c r="K38" s="9">
        <f>BASE_CLIENTES[[#This Row],[QUANTIDADE]]*(BASE_CLIENTES[[#This Row],[RECEITA]]-BASE_CLIENTES[[#This Row],[CUSTO]])</f>
        <v>72952</v>
      </c>
      <c r="L38" s="4" t="str">
        <f>PROPER(TEXT(BASE_CLIENTES[[#This Row],[DATA]],"mmm"))</f>
        <v>Fev</v>
      </c>
      <c r="M38" s="4" t="str">
        <f>TEXT(BASE_CLIENTES[[#This Row],[DATA]],"aaaa")</f>
        <v>2020</v>
      </c>
    </row>
    <row r="39" spans="2:13" x14ac:dyDescent="0.3">
      <c r="B39" s="21">
        <v>43890</v>
      </c>
      <c r="C39" t="s">
        <v>15</v>
      </c>
      <c r="D39" t="s">
        <v>13</v>
      </c>
      <c r="E39" t="s">
        <v>21</v>
      </c>
      <c r="F39">
        <v>6</v>
      </c>
      <c r="G39" s="3">
        <v>20</v>
      </c>
      <c r="H39" s="3">
        <v>5988</v>
      </c>
      <c r="I39" s="13">
        <f>BASE_CLIENTES[[#This Row],[CUSTO]]*BASE_CLIENTES[[#This Row],[QUANTIDADE]]</f>
        <v>120</v>
      </c>
      <c r="J39" s="13">
        <f>BASE_CLIENTES[[#This Row],[RECEITA]]*BASE_CLIENTES[[#This Row],[QUANTIDADE]]</f>
        <v>35928</v>
      </c>
      <c r="K39" s="9">
        <f>BASE_CLIENTES[[#This Row],[QUANTIDADE]]*(BASE_CLIENTES[[#This Row],[RECEITA]]-BASE_CLIENTES[[#This Row],[CUSTO]])</f>
        <v>35808</v>
      </c>
      <c r="L39" s="4" t="str">
        <f>PROPER(TEXT(BASE_CLIENTES[[#This Row],[DATA]],"mmm"))</f>
        <v>Fev</v>
      </c>
      <c r="M39" s="4" t="str">
        <f>TEXT(BASE_CLIENTES[[#This Row],[DATA]],"aaaa")</f>
        <v>2020</v>
      </c>
    </row>
    <row r="40" spans="2:13" x14ac:dyDescent="0.3">
      <c r="B40" s="21">
        <v>43891</v>
      </c>
      <c r="C40" t="s">
        <v>15</v>
      </c>
      <c r="D40" t="s">
        <v>14</v>
      </c>
      <c r="E40" t="s">
        <v>20</v>
      </c>
      <c r="F40">
        <v>1</v>
      </c>
      <c r="G40" s="3">
        <v>22</v>
      </c>
      <c r="H40" s="3">
        <v>6438</v>
      </c>
      <c r="I40" s="13">
        <f>BASE_CLIENTES[[#This Row],[CUSTO]]*BASE_CLIENTES[[#This Row],[QUANTIDADE]]</f>
        <v>22</v>
      </c>
      <c r="J40" s="13">
        <f>BASE_CLIENTES[[#This Row],[RECEITA]]*BASE_CLIENTES[[#This Row],[QUANTIDADE]]</f>
        <v>6438</v>
      </c>
      <c r="K40" s="9">
        <f>BASE_CLIENTES[[#This Row],[QUANTIDADE]]*(BASE_CLIENTES[[#This Row],[RECEITA]]-BASE_CLIENTES[[#This Row],[CUSTO]])</f>
        <v>6416</v>
      </c>
      <c r="L40" s="4" t="str">
        <f>PROPER(TEXT(BASE_CLIENTES[[#This Row],[DATA]],"mmm"))</f>
        <v>Mar</v>
      </c>
      <c r="M40" s="4" t="str">
        <f>TEXT(BASE_CLIENTES[[#This Row],[DATA]],"aaaa")</f>
        <v>2020</v>
      </c>
    </row>
    <row r="41" spans="2:13" x14ac:dyDescent="0.3">
      <c r="B41" s="21">
        <v>43893</v>
      </c>
      <c r="C41" t="s">
        <v>15</v>
      </c>
      <c r="D41" t="s">
        <v>3</v>
      </c>
      <c r="E41" t="s">
        <v>20</v>
      </c>
      <c r="F41">
        <v>12</v>
      </c>
      <c r="G41" s="3">
        <v>23</v>
      </c>
      <c r="H41" s="3">
        <v>5818</v>
      </c>
      <c r="I41" s="13">
        <f>BASE_CLIENTES[[#This Row],[CUSTO]]*BASE_CLIENTES[[#This Row],[QUANTIDADE]]</f>
        <v>276</v>
      </c>
      <c r="J41" s="13">
        <f>BASE_CLIENTES[[#This Row],[RECEITA]]*BASE_CLIENTES[[#This Row],[QUANTIDADE]]</f>
        <v>69816</v>
      </c>
      <c r="K41" s="9">
        <f>BASE_CLIENTES[[#This Row],[QUANTIDADE]]*(BASE_CLIENTES[[#This Row],[RECEITA]]-BASE_CLIENTES[[#This Row],[CUSTO]])</f>
        <v>69540</v>
      </c>
      <c r="L41" s="4" t="str">
        <f>PROPER(TEXT(BASE_CLIENTES[[#This Row],[DATA]],"mmm"))</f>
        <v>Mar</v>
      </c>
      <c r="M41" s="4" t="str">
        <f>TEXT(BASE_CLIENTES[[#This Row],[DATA]],"aaaa")</f>
        <v>2020</v>
      </c>
    </row>
    <row r="42" spans="2:13" x14ac:dyDescent="0.3">
      <c r="B42" s="21">
        <v>43896</v>
      </c>
      <c r="C42" t="s">
        <v>16</v>
      </c>
      <c r="D42" t="s">
        <v>13</v>
      </c>
      <c r="E42" t="s">
        <v>18</v>
      </c>
      <c r="F42">
        <v>8</v>
      </c>
      <c r="G42" s="3">
        <v>24</v>
      </c>
      <c r="H42" s="3">
        <v>9597</v>
      </c>
      <c r="I42" s="13">
        <f>BASE_CLIENTES[[#This Row],[CUSTO]]*BASE_CLIENTES[[#This Row],[QUANTIDADE]]</f>
        <v>192</v>
      </c>
      <c r="J42" s="13">
        <f>BASE_CLIENTES[[#This Row],[RECEITA]]*BASE_CLIENTES[[#This Row],[QUANTIDADE]]</f>
        <v>76776</v>
      </c>
      <c r="K42" s="9">
        <f>BASE_CLIENTES[[#This Row],[QUANTIDADE]]*(BASE_CLIENTES[[#This Row],[RECEITA]]-BASE_CLIENTES[[#This Row],[CUSTO]])</f>
        <v>76584</v>
      </c>
      <c r="L42" s="4" t="str">
        <f>PROPER(TEXT(BASE_CLIENTES[[#This Row],[DATA]],"mmm"))</f>
        <v>Mar</v>
      </c>
      <c r="M42" s="4" t="str">
        <f>TEXT(BASE_CLIENTES[[#This Row],[DATA]],"aaaa")</f>
        <v>2020</v>
      </c>
    </row>
    <row r="43" spans="2:13" x14ac:dyDescent="0.3">
      <c r="B43" s="21">
        <v>43900</v>
      </c>
      <c r="C43" t="s">
        <v>17</v>
      </c>
      <c r="D43" t="s">
        <v>14</v>
      </c>
      <c r="E43" t="s">
        <v>20</v>
      </c>
      <c r="F43">
        <v>4</v>
      </c>
      <c r="G43" s="3">
        <v>29</v>
      </c>
      <c r="H43" s="3">
        <v>6317</v>
      </c>
      <c r="I43" s="13">
        <f>BASE_CLIENTES[[#This Row],[CUSTO]]*BASE_CLIENTES[[#This Row],[QUANTIDADE]]</f>
        <v>116</v>
      </c>
      <c r="J43" s="13">
        <f>BASE_CLIENTES[[#This Row],[RECEITA]]*BASE_CLIENTES[[#This Row],[QUANTIDADE]]</f>
        <v>25268</v>
      </c>
      <c r="K43" s="9">
        <f>BASE_CLIENTES[[#This Row],[QUANTIDADE]]*(BASE_CLIENTES[[#This Row],[RECEITA]]-BASE_CLIENTES[[#This Row],[CUSTO]])</f>
        <v>25152</v>
      </c>
      <c r="L43" s="4" t="str">
        <f>PROPER(TEXT(BASE_CLIENTES[[#This Row],[DATA]],"mmm"))</f>
        <v>Mar</v>
      </c>
      <c r="M43" s="4" t="str">
        <f>TEXT(BASE_CLIENTES[[#This Row],[DATA]],"aaaa")</f>
        <v>2020</v>
      </c>
    </row>
    <row r="44" spans="2:13" x14ac:dyDescent="0.3">
      <c r="B44" s="21">
        <v>43901</v>
      </c>
      <c r="C44" t="s">
        <v>15</v>
      </c>
      <c r="D44" t="s">
        <v>3</v>
      </c>
      <c r="E44" t="s">
        <v>19</v>
      </c>
      <c r="F44">
        <v>19</v>
      </c>
      <c r="G44" s="3">
        <v>29</v>
      </c>
      <c r="H44" s="3">
        <v>6769</v>
      </c>
      <c r="I44" s="13">
        <f>BASE_CLIENTES[[#This Row],[CUSTO]]*BASE_CLIENTES[[#This Row],[QUANTIDADE]]</f>
        <v>551</v>
      </c>
      <c r="J44" s="13">
        <f>BASE_CLIENTES[[#This Row],[RECEITA]]*BASE_CLIENTES[[#This Row],[QUANTIDADE]]</f>
        <v>128611</v>
      </c>
      <c r="K44" s="9">
        <f>BASE_CLIENTES[[#This Row],[QUANTIDADE]]*(BASE_CLIENTES[[#This Row],[RECEITA]]-BASE_CLIENTES[[#This Row],[CUSTO]])</f>
        <v>128060</v>
      </c>
      <c r="L44" s="4" t="str">
        <f>PROPER(TEXT(BASE_CLIENTES[[#This Row],[DATA]],"mmm"))</f>
        <v>Mar</v>
      </c>
      <c r="M44" s="4" t="str">
        <f>TEXT(BASE_CLIENTES[[#This Row],[DATA]],"aaaa")</f>
        <v>2020</v>
      </c>
    </row>
    <row r="45" spans="2:13" x14ac:dyDescent="0.3">
      <c r="B45" s="21">
        <v>43902</v>
      </c>
      <c r="C45" t="s">
        <v>15</v>
      </c>
      <c r="D45" t="s">
        <v>3</v>
      </c>
      <c r="E45" t="s">
        <v>19</v>
      </c>
      <c r="F45" s="19">
        <v>21</v>
      </c>
      <c r="G45" s="3">
        <v>17</v>
      </c>
      <c r="H45" s="3">
        <v>2500</v>
      </c>
      <c r="I45" s="13">
        <f>BASE_CLIENTES[[#This Row],[CUSTO]]*BASE_CLIENTES[[#This Row],[QUANTIDADE]]</f>
        <v>357</v>
      </c>
      <c r="J45" s="13">
        <f>BASE_CLIENTES[[#This Row],[RECEITA]]*BASE_CLIENTES[[#This Row],[QUANTIDADE]]</f>
        <v>52500</v>
      </c>
      <c r="K45" s="9">
        <f>BASE_CLIENTES[[#This Row],[QUANTIDADE]]*(BASE_CLIENTES[[#This Row],[RECEITA]]-BASE_CLIENTES[[#This Row],[CUSTO]])</f>
        <v>52143</v>
      </c>
      <c r="L45" s="20" t="str">
        <f>PROPER(TEXT(BASE_CLIENTES[[#This Row],[DATA]],"mmm"))</f>
        <v>Mar</v>
      </c>
      <c r="M45" s="20" t="str">
        <f>TEXT(BASE_CLIENTES[[#This Row],[DATA]],"aaaa")</f>
        <v>2020</v>
      </c>
    </row>
    <row r="46" spans="2:13" x14ac:dyDescent="0.3">
      <c r="B46" s="21">
        <v>43910</v>
      </c>
      <c r="C46" t="s">
        <v>15</v>
      </c>
      <c r="D46" t="s">
        <v>14</v>
      </c>
      <c r="E46" t="s">
        <v>18</v>
      </c>
      <c r="F46" s="19">
        <v>18</v>
      </c>
      <c r="G46" s="3">
        <v>52</v>
      </c>
      <c r="H46" s="3">
        <v>3500</v>
      </c>
      <c r="I46" s="13">
        <f>BASE_CLIENTES[[#This Row],[CUSTO]]*BASE_CLIENTES[[#This Row],[QUANTIDADE]]</f>
        <v>936</v>
      </c>
      <c r="J46" s="13">
        <f>BASE_CLIENTES[[#This Row],[RECEITA]]*BASE_CLIENTES[[#This Row],[QUANTIDADE]]</f>
        <v>63000</v>
      </c>
      <c r="K46" s="9">
        <f>BASE_CLIENTES[[#This Row],[QUANTIDADE]]*(BASE_CLIENTES[[#This Row],[RECEITA]]-BASE_CLIENTES[[#This Row],[CUSTO]])</f>
        <v>62064</v>
      </c>
      <c r="L46" s="20" t="str">
        <f>PROPER(TEXT(BASE_CLIENTES[[#This Row],[DATA]],"mmm"))</f>
        <v>Mar</v>
      </c>
      <c r="M46" s="20" t="str">
        <f>TEXT(BASE_CLIENTES[[#This Row],[DATA]],"aaaa")</f>
        <v>2020</v>
      </c>
    </row>
  </sheetData>
  <dataValidations count="1">
    <dataValidation type="list" allowBlank="1" showInputMessage="1" showErrorMessage="1" sqref="D6:D46" xr:uid="{424292BF-D6A7-46D5-9C1D-376BD799EBC7}">
      <formula1>Contratacoes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83659C-E4E7-4FFA-B03C-69518E5175FA}">
          <x14:formula1>
            <xm:f>AUXILIARES!$B$5:$B$7</xm:f>
          </x14:formula1>
          <xm:sqref>C6:C46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17D0-1A69-4111-8F61-84BA6DEB4772}">
  <dimension ref="B4:G60"/>
  <sheetViews>
    <sheetView workbookViewId="0">
      <selection activeCell="C9" sqref="C9"/>
    </sheetView>
  </sheetViews>
  <sheetFormatPr defaultRowHeight="14.4" x14ac:dyDescent="0.3"/>
  <cols>
    <col min="2" max="2" width="12" customWidth="1"/>
    <col min="3" max="3" width="23.109375" bestFit="1" customWidth="1"/>
    <col min="4" max="4" width="12.109375" bestFit="1" customWidth="1"/>
    <col min="5" max="5" width="15.88671875" bestFit="1" customWidth="1"/>
  </cols>
  <sheetData>
    <row r="4" spans="2:7" ht="59.4" customHeight="1" x14ac:dyDescent="0.3"/>
    <row r="5" spans="2:7" x14ac:dyDescent="0.3">
      <c r="B5" s="2" t="s">
        <v>0</v>
      </c>
      <c r="C5" s="2" t="s">
        <v>2</v>
      </c>
      <c r="D5" s="2" t="s">
        <v>10</v>
      </c>
      <c r="E5" t="s">
        <v>39</v>
      </c>
      <c r="F5" s="2" t="s">
        <v>8</v>
      </c>
      <c r="G5" s="2" t="s">
        <v>9</v>
      </c>
    </row>
    <row r="6" spans="2:7" x14ac:dyDescent="0.3">
      <c r="B6" s="1">
        <v>43831</v>
      </c>
      <c r="C6" t="s">
        <v>22</v>
      </c>
      <c r="D6" s="6">
        <v>1657</v>
      </c>
      <c r="F6" s="7" t="str">
        <f>PROPER(TEXT(BASE_ESCRITÓRIO[[#This Row],[DATA]],"mmm"))</f>
        <v>Jan</v>
      </c>
      <c r="G6" s="7" t="str">
        <f>TEXT(BASE_ESCRITÓRIO[[#This Row],[DATA]],"aaaa")</f>
        <v>2020</v>
      </c>
    </row>
    <row r="7" spans="2:7" x14ac:dyDescent="0.3">
      <c r="B7" s="1">
        <v>43831</v>
      </c>
      <c r="C7" t="s">
        <v>23</v>
      </c>
      <c r="D7" s="6">
        <v>1344</v>
      </c>
      <c r="F7" s="7" t="str">
        <f>PROPER(TEXT(BASE_ESCRITÓRIO[[#This Row],[DATA]],"mmm"))</f>
        <v>Jan</v>
      </c>
      <c r="G7" s="7" t="str">
        <f>TEXT(BASE_ESCRITÓRIO[[#This Row],[DATA]],"aaaa")</f>
        <v>2020</v>
      </c>
    </row>
    <row r="8" spans="2:7" x14ac:dyDescent="0.3">
      <c r="B8" s="1">
        <v>43831</v>
      </c>
      <c r="C8" t="s">
        <v>24</v>
      </c>
      <c r="D8" s="6">
        <v>1957</v>
      </c>
      <c r="F8" s="7" t="str">
        <f>PROPER(TEXT(BASE_ESCRITÓRIO[[#This Row],[DATA]],"mmm"))</f>
        <v>Jan</v>
      </c>
      <c r="G8" s="7" t="str">
        <f>TEXT(BASE_ESCRITÓRIO[[#This Row],[DATA]],"aaaa")</f>
        <v>2020</v>
      </c>
    </row>
    <row r="9" spans="2:7" x14ac:dyDescent="0.3">
      <c r="B9" s="1">
        <v>43831</v>
      </c>
      <c r="C9" t="s">
        <v>25</v>
      </c>
      <c r="D9" s="6">
        <v>1389</v>
      </c>
      <c r="F9" s="7" t="str">
        <f>PROPER(TEXT(BASE_ESCRITÓRIO[[#This Row],[DATA]],"mmm"))</f>
        <v>Jan</v>
      </c>
      <c r="G9" s="7" t="str">
        <f>TEXT(BASE_ESCRITÓRIO[[#This Row],[DATA]],"aaaa")</f>
        <v>2020</v>
      </c>
    </row>
    <row r="10" spans="2:7" x14ac:dyDescent="0.3">
      <c r="B10" s="1">
        <v>43831</v>
      </c>
      <c r="C10" t="s">
        <v>26</v>
      </c>
      <c r="D10" s="6">
        <v>1244</v>
      </c>
      <c r="F10" s="7" t="str">
        <f>PROPER(TEXT(BASE_ESCRITÓRIO[[#This Row],[DATA]],"mmm"))</f>
        <v>Jan</v>
      </c>
      <c r="G10" s="7" t="str">
        <f>TEXT(BASE_ESCRITÓRIO[[#This Row],[DATA]],"aaaa")</f>
        <v>2020</v>
      </c>
    </row>
    <row r="11" spans="2:7" x14ac:dyDescent="0.3">
      <c r="B11" s="1">
        <v>43831</v>
      </c>
      <c r="C11" t="s">
        <v>27</v>
      </c>
      <c r="D11" s="6">
        <v>1734</v>
      </c>
      <c r="F11" s="7" t="str">
        <f>PROPER(TEXT(BASE_ESCRITÓRIO[[#This Row],[DATA]],"mmm"))</f>
        <v>Jan</v>
      </c>
      <c r="G11" s="7" t="str">
        <f>TEXT(BASE_ESCRITÓRIO[[#This Row],[DATA]],"aaaa")</f>
        <v>2020</v>
      </c>
    </row>
    <row r="12" spans="2:7" x14ac:dyDescent="0.3">
      <c r="B12" s="1">
        <v>43831</v>
      </c>
      <c r="C12" t="s">
        <v>28</v>
      </c>
      <c r="D12" s="6">
        <v>1458</v>
      </c>
      <c r="F12" s="7" t="str">
        <f>PROPER(TEXT(BASE_ESCRITÓRIO[[#This Row],[DATA]],"mmm"))</f>
        <v>Jan</v>
      </c>
      <c r="G12" s="7" t="str">
        <f>TEXT(BASE_ESCRITÓRIO[[#This Row],[DATA]],"aaaa")</f>
        <v>2020</v>
      </c>
    </row>
    <row r="13" spans="2:7" x14ac:dyDescent="0.3">
      <c r="B13" s="1">
        <v>43831</v>
      </c>
      <c r="C13" t="s">
        <v>29</v>
      </c>
      <c r="D13" s="6">
        <v>1488</v>
      </c>
      <c r="F13" s="7" t="str">
        <f>PROPER(TEXT(BASE_ESCRITÓRIO[[#This Row],[DATA]],"mmm"))</f>
        <v>Jan</v>
      </c>
      <c r="G13" s="7" t="str">
        <f>TEXT(BASE_ESCRITÓRIO[[#This Row],[DATA]],"aaaa")</f>
        <v>2020</v>
      </c>
    </row>
    <row r="14" spans="2:7" x14ac:dyDescent="0.3">
      <c r="B14" s="1">
        <v>43831</v>
      </c>
      <c r="C14" t="s">
        <v>34</v>
      </c>
      <c r="D14" s="6">
        <v>1254</v>
      </c>
      <c r="F14" s="7" t="str">
        <f>PROPER(TEXT(BASE_ESCRITÓRIO[[#This Row],[DATA]],"mmm"))</f>
        <v>Jan</v>
      </c>
      <c r="G14" s="7" t="str">
        <f>TEXT(BASE_ESCRITÓRIO[[#This Row],[DATA]],"aaaa")</f>
        <v>2020</v>
      </c>
    </row>
    <row r="15" spans="2:7" x14ac:dyDescent="0.3">
      <c r="B15" s="1">
        <v>43831</v>
      </c>
      <c r="C15" t="s">
        <v>30</v>
      </c>
      <c r="D15" s="6">
        <v>1123</v>
      </c>
      <c r="F15" s="7" t="str">
        <f>PROPER(TEXT(BASE_ESCRITÓRIO[[#This Row],[DATA]],"mmm"))</f>
        <v>Jan</v>
      </c>
      <c r="G15" s="7" t="str">
        <f>TEXT(BASE_ESCRITÓRIO[[#This Row],[DATA]],"aaaa")</f>
        <v>2020</v>
      </c>
    </row>
    <row r="16" spans="2:7" x14ac:dyDescent="0.3">
      <c r="B16" s="1">
        <v>43831</v>
      </c>
      <c r="C16" t="s">
        <v>35</v>
      </c>
      <c r="D16" s="6">
        <v>1889</v>
      </c>
      <c r="F16" s="7" t="str">
        <f>PROPER(TEXT(BASE_ESCRITÓRIO[[#This Row],[DATA]],"mmm"))</f>
        <v>Jan</v>
      </c>
      <c r="G16" s="7" t="str">
        <f>TEXT(BASE_ESCRITÓRIO[[#This Row],[DATA]],"aaaa")</f>
        <v>2020</v>
      </c>
    </row>
    <row r="17" spans="2:7" x14ac:dyDescent="0.3">
      <c r="B17" s="1">
        <v>43831</v>
      </c>
      <c r="C17" t="s">
        <v>31</v>
      </c>
      <c r="D17" s="6">
        <v>1412</v>
      </c>
      <c r="F17" s="7" t="str">
        <f>PROPER(TEXT(BASE_ESCRITÓRIO[[#This Row],[DATA]],"mmm"))</f>
        <v>Jan</v>
      </c>
      <c r="G17" s="7" t="str">
        <f>TEXT(BASE_ESCRITÓRIO[[#This Row],[DATA]],"aaaa")</f>
        <v>2020</v>
      </c>
    </row>
    <row r="18" spans="2:7" x14ac:dyDescent="0.3">
      <c r="B18" s="1">
        <v>43831</v>
      </c>
      <c r="C18" t="s">
        <v>32</v>
      </c>
      <c r="D18" s="6">
        <v>1447</v>
      </c>
      <c r="F18" s="7" t="str">
        <f>PROPER(TEXT(BASE_ESCRITÓRIO[[#This Row],[DATA]],"mmm"))</f>
        <v>Jan</v>
      </c>
      <c r="G18" s="7" t="str">
        <f>TEXT(BASE_ESCRITÓRIO[[#This Row],[DATA]],"aaaa")</f>
        <v>2020</v>
      </c>
    </row>
    <row r="19" spans="2:7" x14ac:dyDescent="0.3">
      <c r="B19" s="1">
        <v>43831</v>
      </c>
      <c r="C19" t="s">
        <v>36</v>
      </c>
      <c r="D19" s="6">
        <v>1455</v>
      </c>
      <c r="F19" s="7" t="str">
        <f>PROPER(TEXT(BASE_ESCRITÓRIO[[#This Row],[DATA]],"mmm"))</f>
        <v>Jan</v>
      </c>
      <c r="G19" s="7" t="str">
        <f>TEXT(BASE_ESCRITÓRIO[[#This Row],[DATA]],"aaaa")</f>
        <v>2020</v>
      </c>
    </row>
    <row r="20" spans="2:7" x14ac:dyDescent="0.3">
      <c r="B20" s="1">
        <v>43831</v>
      </c>
      <c r="C20" t="s">
        <v>37</v>
      </c>
      <c r="D20" s="6">
        <v>1967</v>
      </c>
      <c r="F20" s="7" t="str">
        <f>PROPER(TEXT(BASE_ESCRITÓRIO[[#This Row],[DATA]],"mmm"))</f>
        <v>Jan</v>
      </c>
      <c r="G20" s="7" t="str">
        <f>TEXT(BASE_ESCRITÓRIO[[#This Row],[DATA]],"aaaa")</f>
        <v>2020</v>
      </c>
    </row>
    <row r="21" spans="2:7" x14ac:dyDescent="0.3">
      <c r="B21" s="1">
        <v>43831</v>
      </c>
      <c r="C21" t="s">
        <v>33</v>
      </c>
      <c r="D21" s="6">
        <v>1709</v>
      </c>
      <c r="F21" s="7" t="str">
        <f>PROPER(TEXT(BASE_ESCRITÓRIO[[#This Row],[DATA]],"mmm"))</f>
        <v>Jan</v>
      </c>
      <c r="G21" s="7" t="str">
        <f>TEXT(BASE_ESCRITÓRIO[[#This Row],[DATA]],"aaaa")</f>
        <v>2020</v>
      </c>
    </row>
    <row r="22" spans="2:7" x14ac:dyDescent="0.3">
      <c r="B22" s="1">
        <v>43831</v>
      </c>
      <c r="C22" t="s">
        <v>23</v>
      </c>
      <c r="D22" s="6">
        <v>1484</v>
      </c>
      <c r="F22" s="7" t="str">
        <f>PROPER(TEXT(BASE_ESCRITÓRIO[[#This Row],[DATA]],"mmm"))</f>
        <v>Jan</v>
      </c>
      <c r="G22" s="7" t="str">
        <f>TEXT(BASE_ESCRITÓRIO[[#This Row],[DATA]],"aaaa")</f>
        <v>2020</v>
      </c>
    </row>
    <row r="23" spans="2:7" x14ac:dyDescent="0.3">
      <c r="B23" s="1">
        <v>43831</v>
      </c>
      <c r="C23" t="s">
        <v>38</v>
      </c>
      <c r="D23" s="6">
        <v>1722</v>
      </c>
      <c r="F23" s="7" t="str">
        <f>PROPER(TEXT(BASE_ESCRITÓRIO[[#This Row],[DATA]],"mmm"))</f>
        <v>Jan</v>
      </c>
      <c r="G23" s="7" t="str">
        <f>TEXT(BASE_ESCRITÓRIO[[#This Row],[DATA]],"aaaa")</f>
        <v>2020</v>
      </c>
    </row>
    <row r="24" spans="2:7" x14ac:dyDescent="0.3">
      <c r="B24" s="1">
        <v>43862</v>
      </c>
      <c r="C24" t="s">
        <v>22</v>
      </c>
      <c r="D24" s="6">
        <v>1195</v>
      </c>
      <c r="F24" s="7" t="str">
        <f>PROPER(TEXT(BASE_ESCRITÓRIO[[#This Row],[DATA]],"mmm"))</f>
        <v>Fev</v>
      </c>
      <c r="G24" s="7" t="str">
        <f>TEXT(BASE_ESCRITÓRIO[[#This Row],[DATA]],"aaaa")</f>
        <v>2020</v>
      </c>
    </row>
    <row r="25" spans="2:7" x14ac:dyDescent="0.3">
      <c r="B25" s="1">
        <v>43862</v>
      </c>
      <c r="C25" t="s">
        <v>23</v>
      </c>
      <c r="D25" s="6">
        <v>1611</v>
      </c>
      <c r="F25" s="7" t="str">
        <f>PROPER(TEXT(BASE_ESCRITÓRIO[[#This Row],[DATA]],"mmm"))</f>
        <v>Fev</v>
      </c>
      <c r="G25" s="7" t="str">
        <f>TEXT(BASE_ESCRITÓRIO[[#This Row],[DATA]],"aaaa")</f>
        <v>2020</v>
      </c>
    </row>
    <row r="26" spans="2:7" x14ac:dyDescent="0.3">
      <c r="B26" s="1">
        <v>43862</v>
      </c>
      <c r="C26" t="s">
        <v>24</v>
      </c>
      <c r="D26" s="6">
        <v>1555</v>
      </c>
      <c r="F26" s="7" t="str">
        <f>PROPER(TEXT(BASE_ESCRITÓRIO[[#This Row],[DATA]],"mmm"))</f>
        <v>Fev</v>
      </c>
      <c r="G26" s="7" t="str">
        <f>TEXT(BASE_ESCRITÓRIO[[#This Row],[DATA]],"aaaa")</f>
        <v>2020</v>
      </c>
    </row>
    <row r="27" spans="2:7" x14ac:dyDescent="0.3">
      <c r="B27" s="1">
        <v>43862</v>
      </c>
      <c r="C27" t="s">
        <v>25</v>
      </c>
      <c r="D27" s="6">
        <v>1553</v>
      </c>
      <c r="F27" s="7" t="str">
        <f>PROPER(TEXT(BASE_ESCRITÓRIO[[#This Row],[DATA]],"mmm"))</f>
        <v>Fev</v>
      </c>
      <c r="G27" s="7" t="str">
        <f>TEXT(BASE_ESCRITÓRIO[[#This Row],[DATA]],"aaaa")</f>
        <v>2020</v>
      </c>
    </row>
    <row r="28" spans="2:7" x14ac:dyDescent="0.3">
      <c r="B28" s="1">
        <v>43862</v>
      </c>
      <c r="C28" t="s">
        <v>26</v>
      </c>
      <c r="D28" s="6">
        <v>1535</v>
      </c>
      <c r="F28" s="7" t="str">
        <f>PROPER(TEXT(BASE_ESCRITÓRIO[[#This Row],[DATA]],"mmm"))</f>
        <v>Fev</v>
      </c>
      <c r="G28" s="7" t="str">
        <f>TEXT(BASE_ESCRITÓRIO[[#This Row],[DATA]],"aaaa")</f>
        <v>2020</v>
      </c>
    </row>
    <row r="29" spans="2:7" x14ac:dyDescent="0.3">
      <c r="B29" s="1">
        <v>43862</v>
      </c>
      <c r="C29" t="s">
        <v>27</v>
      </c>
      <c r="D29" s="6">
        <v>1912</v>
      </c>
      <c r="F29" s="7" t="str">
        <f>PROPER(TEXT(BASE_ESCRITÓRIO[[#This Row],[DATA]],"mmm"))</f>
        <v>Fev</v>
      </c>
      <c r="G29" s="7" t="str">
        <f>TEXT(BASE_ESCRITÓRIO[[#This Row],[DATA]],"aaaa")</f>
        <v>2020</v>
      </c>
    </row>
    <row r="30" spans="2:7" x14ac:dyDescent="0.3">
      <c r="B30" s="1">
        <v>43862</v>
      </c>
      <c r="C30" t="s">
        <v>28</v>
      </c>
      <c r="D30" s="6">
        <v>1982</v>
      </c>
      <c r="F30" s="7" t="str">
        <f>PROPER(TEXT(BASE_ESCRITÓRIO[[#This Row],[DATA]],"mmm"))</f>
        <v>Fev</v>
      </c>
      <c r="G30" s="7" t="str">
        <f>TEXT(BASE_ESCRITÓRIO[[#This Row],[DATA]],"aaaa")</f>
        <v>2020</v>
      </c>
    </row>
    <row r="31" spans="2:7" x14ac:dyDescent="0.3">
      <c r="B31" s="1">
        <v>43862</v>
      </c>
      <c r="C31" t="s">
        <v>29</v>
      </c>
      <c r="D31" s="6">
        <v>1491</v>
      </c>
      <c r="F31" s="7" t="str">
        <f>PROPER(TEXT(BASE_ESCRITÓRIO[[#This Row],[DATA]],"mmm"))</f>
        <v>Fev</v>
      </c>
      <c r="G31" s="7" t="str">
        <f>TEXT(BASE_ESCRITÓRIO[[#This Row],[DATA]],"aaaa")</f>
        <v>2020</v>
      </c>
    </row>
    <row r="32" spans="2:7" x14ac:dyDescent="0.3">
      <c r="B32" s="1">
        <v>43862</v>
      </c>
      <c r="C32" t="s">
        <v>34</v>
      </c>
      <c r="D32" s="6">
        <v>1721</v>
      </c>
      <c r="F32" s="7" t="str">
        <f>PROPER(TEXT(BASE_ESCRITÓRIO[[#This Row],[DATA]],"mmm"))</f>
        <v>Fev</v>
      </c>
      <c r="G32" s="7" t="str">
        <f>TEXT(BASE_ESCRITÓRIO[[#This Row],[DATA]],"aaaa")</f>
        <v>2020</v>
      </c>
    </row>
    <row r="33" spans="2:7" x14ac:dyDescent="0.3">
      <c r="B33" s="1">
        <v>43862</v>
      </c>
      <c r="C33" t="s">
        <v>30</v>
      </c>
      <c r="D33" s="6">
        <v>1465</v>
      </c>
      <c r="F33" s="7" t="str">
        <f>PROPER(TEXT(BASE_ESCRITÓRIO[[#This Row],[DATA]],"mmm"))</f>
        <v>Fev</v>
      </c>
      <c r="G33" s="7" t="str">
        <f>TEXT(BASE_ESCRITÓRIO[[#This Row],[DATA]],"aaaa")</f>
        <v>2020</v>
      </c>
    </row>
    <row r="34" spans="2:7" x14ac:dyDescent="0.3">
      <c r="B34" s="1">
        <v>43862</v>
      </c>
      <c r="C34" t="s">
        <v>35</v>
      </c>
      <c r="D34" s="6">
        <v>1047</v>
      </c>
      <c r="F34" s="7" t="str">
        <f>PROPER(TEXT(BASE_ESCRITÓRIO[[#This Row],[DATA]],"mmm"))</f>
        <v>Fev</v>
      </c>
      <c r="G34" s="7" t="str">
        <f>TEXT(BASE_ESCRITÓRIO[[#This Row],[DATA]],"aaaa")</f>
        <v>2020</v>
      </c>
    </row>
    <row r="35" spans="2:7" x14ac:dyDescent="0.3">
      <c r="B35" s="1">
        <v>43862</v>
      </c>
      <c r="C35" t="s">
        <v>31</v>
      </c>
      <c r="D35" s="6">
        <v>1491</v>
      </c>
      <c r="F35" s="7" t="str">
        <f>PROPER(TEXT(BASE_ESCRITÓRIO[[#This Row],[DATA]],"mmm"))</f>
        <v>Fev</v>
      </c>
      <c r="G35" s="7" t="str">
        <f>TEXT(BASE_ESCRITÓRIO[[#This Row],[DATA]],"aaaa")</f>
        <v>2020</v>
      </c>
    </row>
    <row r="36" spans="2:7" x14ac:dyDescent="0.3">
      <c r="B36" s="1">
        <v>43862</v>
      </c>
      <c r="C36" t="s">
        <v>32</v>
      </c>
      <c r="D36" s="6">
        <v>1903</v>
      </c>
      <c r="F36" s="7" t="str">
        <f>PROPER(TEXT(BASE_ESCRITÓRIO[[#This Row],[DATA]],"mmm"))</f>
        <v>Fev</v>
      </c>
      <c r="G36" s="7" t="str">
        <f>TEXT(BASE_ESCRITÓRIO[[#This Row],[DATA]],"aaaa")</f>
        <v>2020</v>
      </c>
    </row>
    <row r="37" spans="2:7" x14ac:dyDescent="0.3">
      <c r="B37" s="1">
        <v>43862</v>
      </c>
      <c r="C37" t="s">
        <v>36</v>
      </c>
      <c r="D37" s="6">
        <v>1917</v>
      </c>
      <c r="F37" s="7" t="str">
        <f>PROPER(TEXT(BASE_ESCRITÓRIO[[#This Row],[DATA]],"mmm"))</f>
        <v>Fev</v>
      </c>
      <c r="G37" s="7" t="str">
        <f>TEXT(BASE_ESCRITÓRIO[[#This Row],[DATA]],"aaaa")</f>
        <v>2020</v>
      </c>
    </row>
    <row r="38" spans="2:7" x14ac:dyDescent="0.3">
      <c r="B38" s="1">
        <v>43862</v>
      </c>
      <c r="C38" t="s">
        <v>37</v>
      </c>
      <c r="D38" s="6">
        <v>1182</v>
      </c>
      <c r="F38" s="7" t="str">
        <f>PROPER(TEXT(BASE_ESCRITÓRIO[[#This Row],[DATA]],"mmm"))</f>
        <v>Fev</v>
      </c>
      <c r="G38" s="7" t="str">
        <f>TEXT(BASE_ESCRITÓRIO[[#This Row],[DATA]],"aaaa")</f>
        <v>2020</v>
      </c>
    </row>
    <row r="39" spans="2:7" x14ac:dyDescent="0.3">
      <c r="B39" s="1">
        <v>43862</v>
      </c>
      <c r="C39" t="s">
        <v>33</v>
      </c>
      <c r="D39" s="6">
        <v>1364</v>
      </c>
      <c r="F39" s="7" t="str">
        <f>PROPER(TEXT(BASE_ESCRITÓRIO[[#This Row],[DATA]],"mmm"))</f>
        <v>Fev</v>
      </c>
      <c r="G39" s="7" t="str">
        <f>TEXT(BASE_ESCRITÓRIO[[#This Row],[DATA]],"aaaa")</f>
        <v>2020</v>
      </c>
    </row>
    <row r="40" spans="2:7" x14ac:dyDescent="0.3">
      <c r="B40" s="1">
        <v>43862</v>
      </c>
      <c r="C40" t="s">
        <v>23</v>
      </c>
      <c r="D40" s="6">
        <v>1600</v>
      </c>
      <c r="F40" s="7" t="str">
        <f>PROPER(TEXT(BASE_ESCRITÓRIO[[#This Row],[DATA]],"mmm"))</f>
        <v>Fev</v>
      </c>
      <c r="G40" s="7" t="str">
        <f>TEXT(BASE_ESCRITÓRIO[[#This Row],[DATA]],"aaaa")</f>
        <v>2020</v>
      </c>
    </row>
    <row r="41" spans="2:7" x14ac:dyDescent="0.3">
      <c r="B41" s="1">
        <v>43862</v>
      </c>
      <c r="C41" t="s">
        <v>38</v>
      </c>
      <c r="D41" s="6">
        <v>1365</v>
      </c>
      <c r="F41" s="7" t="str">
        <f>PROPER(TEXT(BASE_ESCRITÓRIO[[#This Row],[DATA]],"mmm"))</f>
        <v>Fev</v>
      </c>
      <c r="G41" s="7" t="str">
        <f>TEXT(BASE_ESCRITÓRIO[[#This Row],[DATA]],"aaaa")</f>
        <v>2020</v>
      </c>
    </row>
    <row r="42" spans="2:7" x14ac:dyDescent="0.3">
      <c r="B42" s="1">
        <v>43891</v>
      </c>
      <c r="C42" t="s">
        <v>22</v>
      </c>
      <c r="D42" s="6">
        <v>1765</v>
      </c>
      <c r="F42" s="7" t="str">
        <f>PROPER(TEXT(BASE_ESCRITÓRIO[[#This Row],[DATA]],"mmm"))</f>
        <v>Mar</v>
      </c>
      <c r="G42" s="7" t="str">
        <f>TEXT(BASE_ESCRITÓRIO[[#This Row],[DATA]],"aaaa")</f>
        <v>2020</v>
      </c>
    </row>
    <row r="43" spans="2:7" x14ac:dyDescent="0.3">
      <c r="B43" s="1">
        <v>43891</v>
      </c>
      <c r="C43" t="s">
        <v>23</v>
      </c>
      <c r="D43" s="6">
        <v>1776</v>
      </c>
      <c r="F43" s="7" t="str">
        <f>PROPER(TEXT(BASE_ESCRITÓRIO[[#This Row],[DATA]],"mmm"))</f>
        <v>Mar</v>
      </c>
      <c r="G43" s="7" t="str">
        <f>TEXT(BASE_ESCRITÓRIO[[#This Row],[DATA]],"aaaa")</f>
        <v>2020</v>
      </c>
    </row>
    <row r="44" spans="2:7" x14ac:dyDescent="0.3">
      <c r="B44" s="1">
        <v>43891</v>
      </c>
      <c r="C44" t="s">
        <v>24</v>
      </c>
      <c r="D44" s="6">
        <v>1098</v>
      </c>
      <c r="F44" s="7" t="str">
        <f>PROPER(TEXT(BASE_ESCRITÓRIO[[#This Row],[DATA]],"mmm"))</f>
        <v>Mar</v>
      </c>
      <c r="G44" s="7" t="str">
        <f>TEXT(BASE_ESCRITÓRIO[[#This Row],[DATA]],"aaaa")</f>
        <v>2020</v>
      </c>
    </row>
    <row r="45" spans="2:7" x14ac:dyDescent="0.3">
      <c r="B45" s="1">
        <v>43891</v>
      </c>
      <c r="C45" t="s">
        <v>25</v>
      </c>
      <c r="D45" s="6">
        <v>1055</v>
      </c>
      <c r="F45" s="7" t="str">
        <f>PROPER(TEXT(BASE_ESCRITÓRIO[[#This Row],[DATA]],"mmm"))</f>
        <v>Mar</v>
      </c>
      <c r="G45" s="7" t="str">
        <f>TEXT(BASE_ESCRITÓRIO[[#This Row],[DATA]],"aaaa")</f>
        <v>2020</v>
      </c>
    </row>
    <row r="46" spans="2:7" x14ac:dyDescent="0.3">
      <c r="B46" s="1">
        <v>43891</v>
      </c>
      <c r="C46" t="s">
        <v>26</v>
      </c>
      <c r="D46" s="6">
        <v>1726</v>
      </c>
      <c r="F46" s="7" t="str">
        <f>PROPER(TEXT(BASE_ESCRITÓRIO[[#This Row],[DATA]],"mmm"))</f>
        <v>Mar</v>
      </c>
      <c r="G46" s="7" t="str">
        <f>TEXT(BASE_ESCRITÓRIO[[#This Row],[DATA]],"aaaa")</f>
        <v>2020</v>
      </c>
    </row>
    <row r="47" spans="2:7" x14ac:dyDescent="0.3">
      <c r="B47" s="1">
        <v>43891</v>
      </c>
      <c r="C47" t="s">
        <v>27</v>
      </c>
      <c r="D47" s="6">
        <v>1698</v>
      </c>
      <c r="F47" s="7" t="str">
        <f>PROPER(TEXT(BASE_ESCRITÓRIO[[#This Row],[DATA]],"mmm"))</f>
        <v>Mar</v>
      </c>
      <c r="G47" s="7" t="str">
        <f>TEXT(BASE_ESCRITÓRIO[[#This Row],[DATA]],"aaaa")</f>
        <v>2020</v>
      </c>
    </row>
    <row r="48" spans="2:7" x14ac:dyDescent="0.3">
      <c r="B48" s="1">
        <v>43891</v>
      </c>
      <c r="C48" t="s">
        <v>28</v>
      </c>
      <c r="D48" s="6">
        <v>1123</v>
      </c>
      <c r="F48" s="7" t="str">
        <f>PROPER(TEXT(BASE_ESCRITÓRIO[[#This Row],[DATA]],"mmm"))</f>
        <v>Mar</v>
      </c>
      <c r="G48" s="7" t="str">
        <f>TEXT(BASE_ESCRITÓRIO[[#This Row],[DATA]],"aaaa")</f>
        <v>2020</v>
      </c>
    </row>
    <row r="49" spans="2:7" x14ac:dyDescent="0.3">
      <c r="B49" s="1">
        <v>43891</v>
      </c>
      <c r="C49" t="s">
        <v>29</v>
      </c>
      <c r="D49" s="6">
        <v>1342</v>
      </c>
      <c r="F49" s="7" t="str">
        <f>PROPER(TEXT(BASE_ESCRITÓRIO[[#This Row],[DATA]],"mmm"))</f>
        <v>Mar</v>
      </c>
      <c r="G49" s="7" t="str">
        <f>TEXT(BASE_ESCRITÓRIO[[#This Row],[DATA]],"aaaa")</f>
        <v>2020</v>
      </c>
    </row>
    <row r="50" spans="2:7" x14ac:dyDescent="0.3">
      <c r="B50" s="1">
        <v>43891</v>
      </c>
      <c r="C50" t="s">
        <v>34</v>
      </c>
      <c r="D50" s="6">
        <v>1274</v>
      </c>
      <c r="F50" s="7" t="str">
        <f>PROPER(TEXT(BASE_ESCRITÓRIO[[#This Row],[DATA]],"mmm"))</f>
        <v>Mar</v>
      </c>
      <c r="G50" s="7" t="str">
        <f>TEXT(BASE_ESCRITÓRIO[[#This Row],[DATA]],"aaaa")</f>
        <v>2020</v>
      </c>
    </row>
    <row r="51" spans="2:7" x14ac:dyDescent="0.3">
      <c r="B51" s="1">
        <v>43891</v>
      </c>
      <c r="C51" t="s">
        <v>30</v>
      </c>
      <c r="D51" s="6">
        <v>1668</v>
      </c>
      <c r="F51" s="7" t="str">
        <f>PROPER(TEXT(BASE_ESCRITÓRIO[[#This Row],[DATA]],"mmm"))</f>
        <v>Mar</v>
      </c>
      <c r="G51" s="7" t="str">
        <f>TEXT(BASE_ESCRITÓRIO[[#This Row],[DATA]],"aaaa")</f>
        <v>2020</v>
      </c>
    </row>
    <row r="52" spans="2:7" x14ac:dyDescent="0.3">
      <c r="B52" s="1">
        <v>43891</v>
      </c>
      <c r="C52" t="s">
        <v>35</v>
      </c>
      <c r="D52" s="6">
        <v>1096</v>
      </c>
      <c r="F52" s="7" t="str">
        <f>PROPER(TEXT(BASE_ESCRITÓRIO[[#This Row],[DATA]],"mmm"))</f>
        <v>Mar</v>
      </c>
      <c r="G52" s="7" t="str">
        <f>TEXT(BASE_ESCRITÓRIO[[#This Row],[DATA]],"aaaa")</f>
        <v>2020</v>
      </c>
    </row>
    <row r="53" spans="2:7" x14ac:dyDescent="0.3">
      <c r="B53" s="1">
        <v>43891</v>
      </c>
      <c r="C53" t="s">
        <v>31</v>
      </c>
      <c r="D53" s="6">
        <v>1263</v>
      </c>
      <c r="F53" s="7" t="str">
        <f>PROPER(TEXT(BASE_ESCRITÓRIO[[#This Row],[DATA]],"mmm"))</f>
        <v>Mar</v>
      </c>
      <c r="G53" s="7" t="str">
        <f>TEXT(BASE_ESCRITÓRIO[[#This Row],[DATA]],"aaaa")</f>
        <v>2020</v>
      </c>
    </row>
    <row r="54" spans="2:7" x14ac:dyDescent="0.3">
      <c r="B54" s="1">
        <v>43891</v>
      </c>
      <c r="C54" t="s">
        <v>32</v>
      </c>
      <c r="D54" s="6">
        <v>1564</v>
      </c>
      <c r="F54" s="7" t="str">
        <f>PROPER(TEXT(BASE_ESCRITÓRIO[[#This Row],[DATA]],"mmm"))</f>
        <v>Mar</v>
      </c>
      <c r="G54" s="7" t="str">
        <f>TEXT(BASE_ESCRITÓRIO[[#This Row],[DATA]],"aaaa")</f>
        <v>2020</v>
      </c>
    </row>
    <row r="55" spans="2:7" x14ac:dyDescent="0.3">
      <c r="B55" s="1">
        <v>43891</v>
      </c>
      <c r="C55" t="s">
        <v>36</v>
      </c>
      <c r="D55" s="6">
        <v>1989</v>
      </c>
      <c r="F55" s="7" t="str">
        <f>PROPER(TEXT(BASE_ESCRITÓRIO[[#This Row],[DATA]],"mmm"))</f>
        <v>Mar</v>
      </c>
      <c r="G55" s="7" t="str">
        <f>TEXT(BASE_ESCRITÓRIO[[#This Row],[DATA]],"aaaa")</f>
        <v>2020</v>
      </c>
    </row>
    <row r="56" spans="2:7" x14ac:dyDescent="0.3">
      <c r="B56" s="1">
        <v>43891</v>
      </c>
      <c r="C56" t="s">
        <v>37</v>
      </c>
      <c r="D56" s="6">
        <v>1658</v>
      </c>
      <c r="F56" s="7" t="str">
        <f>PROPER(TEXT(BASE_ESCRITÓRIO[[#This Row],[DATA]],"mmm"))</f>
        <v>Mar</v>
      </c>
      <c r="G56" s="7" t="str">
        <f>TEXT(BASE_ESCRITÓRIO[[#This Row],[DATA]],"aaaa")</f>
        <v>2020</v>
      </c>
    </row>
    <row r="57" spans="2:7" x14ac:dyDescent="0.3">
      <c r="B57" s="1">
        <v>43891</v>
      </c>
      <c r="C57" t="s">
        <v>33</v>
      </c>
      <c r="D57" s="6">
        <v>1342</v>
      </c>
      <c r="F57" s="7" t="str">
        <f>PROPER(TEXT(BASE_ESCRITÓRIO[[#This Row],[DATA]],"mmm"))</f>
        <v>Mar</v>
      </c>
      <c r="G57" s="7" t="str">
        <f>TEXT(BASE_ESCRITÓRIO[[#This Row],[DATA]],"aaaa")</f>
        <v>2020</v>
      </c>
    </row>
    <row r="58" spans="2:7" x14ac:dyDescent="0.3">
      <c r="B58" s="1">
        <v>43891</v>
      </c>
      <c r="C58" t="s">
        <v>23</v>
      </c>
      <c r="D58" s="6">
        <v>1208</v>
      </c>
      <c r="F58" s="7" t="str">
        <f>PROPER(TEXT(BASE_ESCRITÓRIO[[#This Row],[DATA]],"mmm"))</f>
        <v>Mar</v>
      </c>
      <c r="G58" s="7" t="str">
        <f>TEXT(BASE_ESCRITÓRIO[[#This Row],[DATA]],"aaaa")</f>
        <v>2020</v>
      </c>
    </row>
    <row r="59" spans="2:7" x14ac:dyDescent="0.3">
      <c r="B59" s="1">
        <v>43891</v>
      </c>
      <c r="C59" t="s">
        <v>38</v>
      </c>
      <c r="D59" s="6">
        <v>1539</v>
      </c>
      <c r="E59" t="s">
        <v>40</v>
      </c>
      <c r="F59" s="7" t="str">
        <f>PROPER(TEXT(BASE_ESCRITÓRIO[[#This Row],[DATA]],"mmm"))</f>
        <v>Mar</v>
      </c>
      <c r="G59" s="7" t="str">
        <f>TEXT(BASE_ESCRITÓRIO[[#This Row],[DATA]],"aaaa")</f>
        <v>2020</v>
      </c>
    </row>
    <row r="60" spans="2:7" x14ac:dyDescent="0.3">
      <c r="B60" s="1">
        <v>43941</v>
      </c>
      <c r="C60" t="s">
        <v>23</v>
      </c>
      <c r="D60" s="6">
        <v>500</v>
      </c>
      <c r="E60" t="s">
        <v>75</v>
      </c>
      <c r="F60" s="22" t="str">
        <f>PROPER(TEXT(BASE_ESCRITÓRIO[[#This Row],[DATA]],"mmm"))</f>
        <v>Abr</v>
      </c>
      <c r="G60" s="22" t="str">
        <f>TEXT(BASE_ESCRITÓRIO[[#This Row],[DATA]],"aaaa")</f>
        <v>2020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967D-ABD6-40A6-A408-AE15FC66061B}">
  <dimension ref="B2:BN30"/>
  <sheetViews>
    <sheetView zoomScale="85" zoomScaleNormal="85" workbookViewId="0">
      <selection activeCell="C40" sqref="C40"/>
    </sheetView>
  </sheetViews>
  <sheetFormatPr defaultRowHeight="14.4" x14ac:dyDescent="0.3"/>
  <cols>
    <col min="2" max="2" width="21.77734375" bestFit="1" customWidth="1"/>
    <col min="3" max="3" width="16.44140625" bestFit="1" customWidth="1"/>
    <col min="4" max="4" width="3.5546875" customWidth="1"/>
    <col min="5" max="5" width="21.77734375" bestFit="1" customWidth="1"/>
    <col min="6" max="6" width="28.109375" bestFit="1" customWidth="1"/>
    <col min="7" max="7" width="3.5546875" customWidth="1"/>
    <col min="8" max="8" width="21.77734375" bestFit="1" customWidth="1"/>
    <col min="9" max="9" width="21.5546875" bestFit="1" customWidth="1"/>
    <col min="10" max="10" width="3.5546875" customWidth="1"/>
    <col min="11" max="12" width="15.21875" bestFit="1" customWidth="1"/>
    <col min="13" max="13" width="16.33203125" customWidth="1"/>
    <col min="14" max="14" width="22.33203125" bestFit="1" customWidth="1"/>
    <col min="15" max="16" width="14" bestFit="1" customWidth="1"/>
    <col min="17" max="17" width="23.77734375" bestFit="1" customWidth="1"/>
    <col min="18" max="18" width="16.109375" bestFit="1" customWidth="1"/>
    <col min="19" max="19" width="14.88671875" bestFit="1" customWidth="1"/>
    <col min="20" max="20" width="12" bestFit="1" customWidth="1"/>
    <col min="21" max="21" width="9.5546875" bestFit="1" customWidth="1"/>
    <col min="22" max="22" width="12.88671875" bestFit="1" customWidth="1"/>
    <col min="23" max="23" width="14.88671875" bestFit="1" customWidth="1"/>
    <col min="24" max="24" width="8.6640625" bestFit="1" customWidth="1"/>
    <col min="25" max="25" width="29.5546875" customWidth="1"/>
    <col min="27" max="28" width="16.21875" customWidth="1"/>
    <col min="29" max="29" width="13.5546875" bestFit="1" customWidth="1"/>
    <col min="30" max="30" width="18.5546875" bestFit="1" customWidth="1"/>
    <col min="31" max="31" width="28.109375" bestFit="1" customWidth="1"/>
    <col min="33" max="33" width="11" bestFit="1" customWidth="1"/>
    <col min="36" max="36" width="18.5546875" bestFit="1" customWidth="1"/>
    <col min="37" max="37" width="28.109375" bestFit="1" customWidth="1"/>
    <col min="38" max="38" width="4" customWidth="1"/>
    <col min="39" max="39" width="12" bestFit="1" customWidth="1"/>
    <col min="40" max="40" width="12.88671875" bestFit="1" customWidth="1"/>
    <col min="45" max="45" width="22.88671875" bestFit="1" customWidth="1"/>
    <col min="46" max="46" width="15.21875" bestFit="1" customWidth="1"/>
    <col min="48" max="48" width="18.88671875" bestFit="1" customWidth="1"/>
    <col min="49" max="49" width="10.33203125" bestFit="1" customWidth="1"/>
    <col min="50" max="50" width="21.44140625" bestFit="1" customWidth="1"/>
    <col min="52" max="52" width="18" bestFit="1" customWidth="1"/>
    <col min="53" max="53" width="21.44140625" bestFit="1" customWidth="1"/>
    <col min="54" max="54" width="16.44140625" bestFit="1" customWidth="1"/>
    <col min="56" max="56" width="12" bestFit="1" customWidth="1"/>
    <col min="57" max="57" width="12.21875" bestFit="1" customWidth="1"/>
    <col min="58" max="58" width="13.33203125" bestFit="1" customWidth="1"/>
    <col min="60" max="60" width="30.5546875" bestFit="1" customWidth="1"/>
    <col min="61" max="61" width="10.33203125" bestFit="1" customWidth="1"/>
    <col min="62" max="62" width="21.5546875" bestFit="1" customWidth="1"/>
    <col min="64" max="64" width="35.6640625" bestFit="1" customWidth="1"/>
    <col min="65" max="65" width="10.33203125" bestFit="1" customWidth="1"/>
    <col min="66" max="66" width="23" bestFit="1" customWidth="1"/>
  </cols>
  <sheetData>
    <row r="2" spans="2:66" x14ac:dyDescent="0.3">
      <c r="AV2" s="16" t="s">
        <v>66</v>
      </c>
    </row>
    <row r="3" spans="2:66" x14ac:dyDescent="0.3">
      <c r="Z3" t="s">
        <v>59</v>
      </c>
      <c r="AA3" s="29" t="s">
        <v>7</v>
      </c>
      <c r="AB3" s="3">
        <f>AVERAGE(O8:O30)</f>
        <v>13646.333333333334</v>
      </c>
    </row>
    <row r="4" spans="2:66" x14ac:dyDescent="0.3">
      <c r="AA4" s="29" t="s">
        <v>45</v>
      </c>
      <c r="AB4" s="11">
        <f>AVERAGE(P8:P30)</f>
        <v>0.33333333333333331</v>
      </c>
      <c r="AK4" s="12"/>
    </row>
    <row r="5" spans="2:66" x14ac:dyDescent="0.3">
      <c r="C5" t="s">
        <v>7</v>
      </c>
      <c r="E5" t="s">
        <v>12</v>
      </c>
      <c r="H5" t="s">
        <v>49</v>
      </c>
      <c r="K5" t="s">
        <v>53</v>
      </c>
      <c r="O5" s="3"/>
      <c r="P5" s="17"/>
      <c r="W5" s="3"/>
      <c r="X5" s="17"/>
      <c r="AA5" s="29" t="s">
        <v>48</v>
      </c>
      <c r="AB5" s="18">
        <f>AVERAGE(W8:W30)</f>
        <v>3588.6666666666665</v>
      </c>
      <c r="AN5" t="s">
        <v>64</v>
      </c>
      <c r="AO5">
        <f>SUM(AN8:AN10)</f>
        <v>7</v>
      </c>
      <c r="AZ5" t="s">
        <v>68</v>
      </c>
      <c r="BH5" t="s">
        <v>69</v>
      </c>
      <c r="BL5" t="s">
        <v>70</v>
      </c>
    </row>
    <row r="6" spans="2:66" x14ac:dyDescent="0.3">
      <c r="O6" s="3"/>
      <c r="P6" s="11"/>
      <c r="X6" s="11"/>
      <c r="AA6" s="29" t="s">
        <v>57</v>
      </c>
      <c r="AB6" s="11">
        <f>AVERAGE(X8:X30)</f>
        <v>0.28150049099884272</v>
      </c>
      <c r="AD6" t="s">
        <v>60</v>
      </c>
      <c r="AJ6" t="s">
        <v>62</v>
      </c>
      <c r="AS6" t="s">
        <v>65</v>
      </c>
    </row>
    <row r="7" spans="2:66" x14ac:dyDescent="0.3">
      <c r="B7" s="8" t="s">
        <v>42</v>
      </c>
      <c r="C7" t="s">
        <v>43</v>
      </c>
      <c r="E7" s="8" t="s">
        <v>42</v>
      </c>
      <c r="F7" t="s">
        <v>47</v>
      </c>
      <c r="G7" s="8"/>
      <c r="H7" s="8" t="s">
        <v>42</v>
      </c>
      <c r="I7" t="s">
        <v>52</v>
      </c>
      <c r="J7" s="8"/>
      <c r="K7" s="8" t="s">
        <v>42</v>
      </c>
      <c r="L7" t="s">
        <v>54</v>
      </c>
      <c r="N7" s="23" t="s">
        <v>11</v>
      </c>
      <c r="O7" s="24" t="s">
        <v>7</v>
      </c>
      <c r="P7" s="24" t="s">
        <v>45</v>
      </c>
      <c r="Q7" s="24" t="s">
        <v>46</v>
      </c>
      <c r="R7" s="25" t="s">
        <v>49</v>
      </c>
      <c r="S7" s="25" t="s">
        <v>38</v>
      </c>
      <c r="T7" s="25" t="s">
        <v>55</v>
      </c>
      <c r="U7" s="25" t="s">
        <v>56</v>
      </c>
      <c r="V7" s="25" t="s">
        <v>50</v>
      </c>
      <c r="W7" s="32" t="s">
        <v>48</v>
      </c>
      <c r="X7" s="32" t="s">
        <v>57</v>
      </c>
      <c r="Y7" s="32" t="s">
        <v>58</v>
      </c>
      <c r="Z7" t="s">
        <v>72</v>
      </c>
      <c r="AA7" s="29" t="s">
        <v>73</v>
      </c>
      <c r="AB7" s="3">
        <f>SUM(O8:O30)</f>
        <v>40939</v>
      </c>
      <c r="AD7" s="8" t="s">
        <v>42</v>
      </c>
      <c r="AE7" t="s">
        <v>47</v>
      </c>
      <c r="AG7" t="s">
        <v>61</v>
      </c>
      <c r="AJ7" s="8" t="s">
        <v>42</v>
      </c>
      <c r="AK7" t="s">
        <v>47</v>
      </c>
      <c r="AN7" t="s">
        <v>5</v>
      </c>
      <c r="AO7" t="s">
        <v>44</v>
      </c>
      <c r="AP7" t="s">
        <v>63</v>
      </c>
      <c r="AS7" s="8" t="s">
        <v>42</v>
      </c>
      <c r="AT7" t="s">
        <v>54</v>
      </c>
      <c r="AV7" s="8" t="s">
        <v>12</v>
      </c>
      <c r="AW7" s="8" t="s">
        <v>4</v>
      </c>
      <c r="AX7" t="s">
        <v>67</v>
      </c>
      <c r="AZ7" s="8" t="s">
        <v>12</v>
      </c>
      <c r="BA7" t="s">
        <v>67</v>
      </c>
      <c r="BB7" t="s">
        <v>43</v>
      </c>
      <c r="BE7" t="s">
        <v>5</v>
      </c>
      <c r="BF7" t="s">
        <v>7</v>
      </c>
      <c r="BH7" s="8" t="s">
        <v>12</v>
      </c>
      <c r="BI7" s="8" t="s">
        <v>4</v>
      </c>
      <c r="BJ7" t="s">
        <v>52</v>
      </c>
      <c r="BL7" s="8" t="s">
        <v>12</v>
      </c>
      <c r="BM7" s="8" t="s">
        <v>4</v>
      </c>
      <c r="BN7" t="s">
        <v>71</v>
      </c>
    </row>
    <row r="8" spans="2:66" x14ac:dyDescent="0.3">
      <c r="B8" s="5" t="s">
        <v>15</v>
      </c>
      <c r="C8" s="6">
        <v>25025</v>
      </c>
      <c r="D8" s="6"/>
      <c r="E8" s="5" t="s">
        <v>17</v>
      </c>
      <c r="F8" s="12">
        <v>1</v>
      </c>
      <c r="G8" s="6"/>
      <c r="H8" s="5" t="s">
        <v>17</v>
      </c>
      <c r="I8" s="12">
        <v>116</v>
      </c>
      <c r="J8" s="6"/>
      <c r="K8" s="5" t="s">
        <v>38</v>
      </c>
      <c r="L8" s="12">
        <v>1539</v>
      </c>
      <c r="N8" s="7" t="str">
        <f>B8</f>
        <v>LOBATO &amp; ASSOCIADOS</v>
      </c>
      <c r="O8" s="26">
        <f>IFERROR(VLOOKUP(N8,B:C,2,0),"")</f>
        <v>25025</v>
      </c>
      <c r="P8" s="27">
        <f>IFERROR(O8/$AB$7,"")</f>
        <v>0.61127531204963481</v>
      </c>
      <c r="Q8" s="7" t="str">
        <f>TEXT(O8,"R$0.000")&amp;" | "&amp;TEXT(P8,"0%")</f>
        <v>R$25.025 | 61%</v>
      </c>
      <c r="R8" s="28">
        <f t="shared" ref="R8:R30" si="0">IFERROR(VLOOKUP(N8,H:I,2,0),"")</f>
        <v>2142</v>
      </c>
      <c r="S8" s="28">
        <f>IFERROR(P8*$L$8,"")</f>
        <v>940.75270524438793</v>
      </c>
      <c r="T8" s="28">
        <f>IFERROR(P8*$K$14,"")</f>
        <v>16005.632770707638</v>
      </c>
      <c r="U8" s="28">
        <f>IFERROR(AUXILIARES!$J$5*APOIO!O8,"")</f>
        <v>2815.3125</v>
      </c>
      <c r="V8" s="28">
        <f>IFERROR(SUM(R8:U8),"")</f>
        <v>21903.697975952025</v>
      </c>
      <c r="W8" s="28">
        <f>IFERROR(O8-R8-S8-T8,"")</f>
        <v>5936.6145240479746</v>
      </c>
      <c r="X8" s="27">
        <f>IFERROR(W8/O8,"")</f>
        <v>0.23722735360831068</v>
      </c>
      <c r="Y8" s="7" t="str">
        <f>TEXT(W8,"R$0.000")&amp;" | "&amp;TEXT(X8,"0%")</f>
        <v>R$5.937 | 24%</v>
      </c>
      <c r="AA8" s="29" t="s">
        <v>6</v>
      </c>
      <c r="AB8" s="18">
        <f>SUM(V8:V30)</f>
        <v>34778.637499999997</v>
      </c>
      <c r="AD8" s="5" t="s">
        <v>20</v>
      </c>
      <c r="AE8" s="12">
        <v>3</v>
      </c>
      <c r="AG8" t="s">
        <v>18</v>
      </c>
      <c r="AH8">
        <f>IFERROR(VLOOKUP(AG8,$AD$7:$AE$13,2,0),"")</f>
        <v>2</v>
      </c>
      <c r="AJ8" s="5" t="s">
        <v>14</v>
      </c>
      <c r="AK8" s="12">
        <v>3</v>
      </c>
      <c r="AM8" t="s">
        <v>14</v>
      </c>
      <c r="AN8">
        <f>IFERROR(VLOOKUP(AM8,$AJ$7:$AK$12,2,0),0)</f>
        <v>3</v>
      </c>
      <c r="AO8" s="10">
        <f>AN8/$AO$5</f>
        <v>0.42857142857142855</v>
      </c>
      <c r="AP8" s="11">
        <f>1-AO8</f>
        <v>0.5714285714285714</v>
      </c>
      <c r="AS8" s="5" t="s">
        <v>25</v>
      </c>
      <c r="AT8" s="12">
        <v>1055</v>
      </c>
      <c r="AV8" t="s">
        <v>14</v>
      </c>
      <c r="AW8" t="s">
        <v>20</v>
      </c>
      <c r="AX8" s="12">
        <v>5</v>
      </c>
      <c r="AZ8" t="s">
        <v>14</v>
      </c>
      <c r="BA8" s="12">
        <v>23</v>
      </c>
      <c r="BB8" s="12">
        <v>16255</v>
      </c>
      <c r="BD8" t="s">
        <v>14</v>
      </c>
      <c r="BE8">
        <f>IFERROR(VLOOKUP(BD8,$AZ$7:$BB$11,2,0),0)</f>
        <v>23</v>
      </c>
      <c r="BF8" s="3">
        <f>IFERROR(VLOOKUP(BD8,$AZ$7:$BB$11,3,0),0)</f>
        <v>16255</v>
      </c>
      <c r="BH8" t="s">
        <v>14</v>
      </c>
      <c r="BI8" t="s">
        <v>20</v>
      </c>
      <c r="BJ8" s="12">
        <v>138</v>
      </c>
      <c r="BL8" t="s">
        <v>14</v>
      </c>
      <c r="BM8" t="s">
        <v>20</v>
      </c>
      <c r="BN8" s="12">
        <v>31706</v>
      </c>
    </row>
    <row r="9" spans="2:66" x14ac:dyDescent="0.3">
      <c r="B9" s="5" t="s">
        <v>16</v>
      </c>
      <c r="C9" s="6">
        <v>9597</v>
      </c>
      <c r="D9" s="6"/>
      <c r="E9" s="5" t="s">
        <v>15</v>
      </c>
      <c r="F9" s="12">
        <v>5</v>
      </c>
      <c r="G9" s="6"/>
      <c r="H9" s="5" t="s">
        <v>15</v>
      </c>
      <c r="I9" s="12">
        <v>2142</v>
      </c>
      <c r="J9" s="6"/>
      <c r="N9" s="7" t="str">
        <f>B9</f>
        <v>PEARTREE ADVOGADOS</v>
      </c>
      <c r="O9" s="26">
        <f t="shared" ref="O8:O30" si="1">IFERROR(VLOOKUP(N9,B:C,2,0),"")</f>
        <v>9597</v>
      </c>
      <c r="P9" s="27">
        <f t="shared" ref="P9:P30" si="2">IFERROR(O9/$AB$7,"")</f>
        <v>0.23442194484476905</v>
      </c>
      <c r="Q9" s="7" t="str">
        <f t="shared" ref="Q9:Q30" si="3">TEXT(O9,"R$0.000")&amp;" | "&amp;TEXT(P9,"0%")</f>
        <v>R$9.597 | 23%</v>
      </c>
      <c r="R9" s="28">
        <f t="shared" si="0"/>
        <v>192</v>
      </c>
      <c r="S9" s="28">
        <f t="shared" ref="S9:S30" si="4">IFERROR(P9*$L$8,"")</f>
        <v>360.77537311609956</v>
      </c>
      <c r="T9" s="28">
        <f t="shared" ref="T9:T30" si="5">IFERROR(P9*$K$14,"")</f>
        <v>6138.1042038154328</v>
      </c>
      <c r="U9" s="28">
        <f>IFERROR(AUXILIARES!$J$5*APOIO!O9,"")</f>
        <v>1079.6625000000001</v>
      </c>
      <c r="V9" s="28">
        <f t="shared" ref="V9:V30" si="6">IFERROR(SUM(R9:U9),"")</f>
        <v>7770.5420769315324</v>
      </c>
      <c r="W9" s="28">
        <f t="shared" ref="W9:W30" si="7">IFERROR(O9-R9-S9-T9,"")</f>
        <v>2906.120423068468</v>
      </c>
      <c r="X9" s="27">
        <f t="shared" ref="X9:X30" si="8">IFERROR(W9/O9,"")</f>
        <v>0.30281550724898071</v>
      </c>
      <c r="Y9" s="7" t="str">
        <f t="shared" ref="Y9:Y30" si="9">TEXT(W9,"R$0.000")&amp;" | "&amp;TEXT(X9,"0%")</f>
        <v>R$2.906 | 30%</v>
      </c>
      <c r="AA9" s="29" t="s">
        <v>56</v>
      </c>
      <c r="AB9" s="31">
        <v>10000</v>
      </c>
      <c r="AD9" s="5" t="s">
        <v>18</v>
      </c>
      <c r="AE9" s="12">
        <v>2</v>
      </c>
      <c r="AG9" t="s">
        <v>21</v>
      </c>
      <c r="AH9" t="str">
        <f t="shared" ref="AH9:AH11" si="10">IFERROR(VLOOKUP(AG9,$AD$7:$AE$13,2,0),"")</f>
        <v/>
      </c>
      <c r="AJ9" s="5" t="s">
        <v>13</v>
      </c>
      <c r="AK9" s="12">
        <v>1</v>
      </c>
      <c r="AM9" t="s">
        <v>13</v>
      </c>
      <c r="AN9">
        <f t="shared" ref="AN9:AN10" si="11">IFERROR(VLOOKUP(AM9,$AJ$7:$AK$12,2,0),0)</f>
        <v>1</v>
      </c>
      <c r="AO9" s="10">
        <f t="shared" ref="AO9:AO10" si="12">AN9/$AO$5</f>
        <v>0.14285714285714285</v>
      </c>
      <c r="AP9" s="11">
        <f t="shared" ref="AP9:AP10" si="13">1-AO9</f>
        <v>0.85714285714285721</v>
      </c>
      <c r="AS9" s="5" t="s">
        <v>35</v>
      </c>
      <c r="AT9" s="12">
        <v>1096</v>
      </c>
      <c r="AV9" t="s">
        <v>14</v>
      </c>
      <c r="AW9" t="s">
        <v>18</v>
      </c>
      <c r="AX9" s="12">
        <v>18</v>
      </c>
      <c r="AZ9" t="s">
        <v>13</v>
      </c>
      <c r="BA9" s="12">
        <v>8</v>
      </c>
      <c r="BB9" s="12">
        <v>9597</v>
      </c>
      <c r="BD9" t="s">
        <v>13</v>
      </c>
      <c r="BE9">
        <f t="shared" ref="BE9:BE10" si="14">IFERROR(VLOOKUP(BD9,$AZ$7:$BB$11,2,0),0)</f>
        <v>8</v>
      </c>
      <c r="BF9" s="3">
        <f t="shared" ref="BF9:BF10" si="15">IFERROR(VLOOKUP(BD9,$AZ$7:$BB$11,3,0),0)</f>
        <v>9597</v>
      </c>
      <c r="BH9" t="s">
        <v>14</v>
      </c>
      <c r="BI9" t="s">
        <v>18</v>
      </c>
      <c r="BJ9" s="12">
        <v>936</v>
      </c>
      <c r="BL9" t="s">
        <v>14</v>
      </c>
      <c r="BM9" t="s">
        <v>18</v>
      </c>
      <c r="BN9" s="12">
        <v>63000</v>
      </c>
    </row>
    <row r="10" spans="2:66" x14ac:dyDescent="0.3">
      <c r="B10" s="5" t="s">
        <v>17</v>
      </c>
      <c r="C10" s="6">
        <v>6317</v>
      </c>
      <c r="D10" s="6"/>
      <c r="E10" s="5" t="s">
        <v>16</v>
      </c>
      <c r="F10" s="12">
        <v>1</v>
      </c>
      <c r="G10" s="6"/>
      <c r="H10" s="5" t="s">
        <v>16</v>
      </c>
      <c r="I10" s="12">
        <v>192</v>
      </c>
      <c r="J10" s="6"/>
      <c r="N10" s="7" t="str">
        <f>B10</f>
        <v>GUMERCINDO LAW</v>
      </c>
      <c r="O10" s="26">
        <f>IFERROR(VLOOKUP(N10,B:C,2,0),"")</f>
        <v>6317</v>
      </c>
      <c r="P10" s="27">
        <f t="shared" si="2"/>
        <v>0.15430274310559614</v>
      </c>
      <c r="Q10" s="7" t="str">
        <f t="shared" si="3"/>
        <v>R$6.317 | 15%</v>
      </c>
      <c r="R10" s="28">
        <f t="shared" si="0"/>
        <v>116</v>
      </c>
      <c r="S10" s="28">
        <f t="shared" si="4"/>
        <v>237.47192163951246</v>
      </c>
      <c r="T10" s="28">
        <f t="shared" si="5"/>
        <v>4040.2630254769292</v>
      </c>
      <c r="U10" s="28">
        <f>IFERROR(AUXILIARES!$J$5*APOIO!O10,"")</f>
        <v>710.66250000000002</v>
      </c>
      <c r="V10" s="28">
        <f t="shared" si="6"/>
        <v>5104.397447116442</v>
      </c>
      <c r="W10" s="28">
        <f t="shared" si="7"/>
        <v>1923.2650528835584</v>
      </c>
      <c r="X10" s="27">
        <f t="shared" si="8"/>
        <v>0.30445861213923675</v>
      </c>
      <c r="Y10" s="7" t="str">
        <f t="shared" si="9"/>
        <v>R$1.923 | 30%</v>
      </c>
      <c r="AD10" s="5" t="s">
        <v>19</v>
      </c>
      <c r="AE10" s="12">
        <v>2</v>
      </c>
      <c r="AG10" t="s">
        <v>19</v>
      </c>
      <c r="AH10">
        <f t="shared" si="10"/>
        <v>2</v>
      </c>
      <c r="AJ10" s="5" t="s">
        <v>3</v>
      </c>
      <c r="AK10" s="12">
        <v>3</v>
      </c>
      <c r="AM10" t="s">
        <v>3</v>
      </c>
      <c r="AN10">
        <f t="shared" si="11"/>
        <v>3</v>
      </c>
      <c r="AO10" s="10">
        <f t="shared" si="12"/>
        <v>0.42857142857142855</v>
      </c>
      <c r="AP10" s="11">
        <f t="shared" si="13"/>
        <v>0.5714285714285714</v>
      </c>
      <c r="AS10" s="5" t="s">
        <v>24</v>
      </c>
      <c r="AT10" s="12">
        <v>1098</v>
      </c>
      <c r="AV10" t="s">
        <v>13</v>
      </c>
      <c r="AW10" t="s">
        <v>18</v>
      </c>
      <c r="AX10" s="12">
        <v>8</v>
      </c>
      <c r="AZ10" t="s">
        <v>3</v>
      </c>
      <c r="BA10" s="12">
        <v>52</v>
      </c>
      <c r="BB10" s="12">
        <v>15087</v>
      </c>
      <c r="BD10" t="s">
        <v>3</v>
      </c>
      <c r="BE10">
        <f t="shared" si="14"/>
        <v>52</v>
      </c>
      <c r="BF10" s="3">
        <f t="shared" si="15"/>
        <v>15087</v>
      </c>
      <c r="BH10" t="s">
        <v>13</v>
      </c>
      <c r="BI10" t="s">
        <v>18</v>
      </c>
      <c r="BJ10" s="12">
        <v>192</v>
      </c>
      <c r="BL10" t="s">
        <v>13</v>
      </c>
      <c r="BM10" t="s">
        <v>18</v>
      </c>
      <c r="BN10" s="12">
        <v>76776</v>
      </c>
    </row>
    <row r="11" spans="2:66" x14ac:dyDescent="0.3">
      <c r="K11" t="s">
        <v>50</v>
      </c>
      <c r="N11" s="7">
        <f>B11</f>
        <v>0</v>
      </c>
      <c r="O11" s="26" t="str">
        <f t="shared" si="1"/>
        <v/>
      </c>
      <c r="P11" s="27" t="str">
        <f t="shared" si="2"/>
        <v/>
      </c>
      <c r="Q11" s="7" t="str">
        <f t="shared" si="3"/>
        <v xml:space="preserve"> | </v>
      </c>
      <c r="R11" s="28" t="str">
        <f t="shared" si="0"/>
        <v/>
      </c>
      <c r="S11" s="28" t="str">
        <f t="shared" si="4"/>
        <v/>
      </c>
      <c r="T11" s="28" t="str">
        <f t="shared" si="5"/>
        <v/>
      </c>
      <c r="U11" s="28" t="str">
        <f>IFERROR(AUXILIARES!$J$5*APOIO!O11,"")</f>
        <v/>
      </c>
      <c r="V11" s="28">
        <f t="shared" si="6"/>
        <v>0</v>
      </c>
      <c r="W11" s="28" t="str">
        <f t="shared" si="7"/>
        <v/>
      </c>
      <c r="X11" s="27" t="str">
        <f t="shared" si="8"/>
        <v/>
      </c>
      <c r="Y11" s="7" t="str">
        <f t="shared" si="9"/>
        <v xml:space="preserve"> | </v>
      </c>
      <c r="AG11" t="s">
        <v>20</v>
      </c>
      <c r="AH11">
        <f t="shared" si="10"/>
        <v>3</v>
      </c>
      <c r="AS11" s="5" t="s">
        <v>28</v>
      </c>
      <c r="AT11" s="12">
        <v>1123</v>
      </c>
      <c r="AV11" t="s">
        <v>3</v>
      </c>
      <c r="AW11" t="s">
        <v>20</v>
      </c>
      <c r="AX11" s="12">
        <v>12</v>
      </c>
      <c r="BH11" t="s">
        <v>3</v>
      </c>
      <c r="BI11" t="s">
        <v>20</v>
      </c>
      <c r="BJ11" s="12">
        <v>276</v>
      </c>
      <c r="BL11" t="s">
        <v>3</v>
      </c>
      <c r="BM11" t="s">
        <v>20</v>
      </c>
      <c r="BN11" s="12">
        <v>69816</v>
      </c>
    </row>
    <row r="12" spans="2:66" x14ac:dyDescent="0.3">
      <c r="N12" s="7">
        <f t="shared" ref="N12:N30" si="16">B12</f>
        <v>0</v>
      </c>
      <c r="O12" s="26" t="str">
        <f t="shared" si="1"/>
        <v/>
      </c>
      <c r="P12" s="27" t="str">
        <f t="shared" si="2"/>
        <v/>
      </c>
      <c r="Q12" s="7" t="str">
        <f t="shared" si="3"/>
        <v xml:space="preserve"> | </v>
      </c>
      <c r="R12" s="28" t="str">
        <f t="shared" si="0"/>
        <v/>
      </c>
      <c r="S12" s="28" t="str">
        <f t="shared" si="4"/>
        <v/>
      </c>
      <c r="T12" s="28" t="str">
        <f t="shared" si="5"/>
        <v/>
      </c>
      <c r="U12" s="28" t="str">
        <f>IFERROR(AUXILIARES!$J$5*APOIO!O12,"")</f>
        <v/>
      </c>
      <c r="V12" s="28">
        <f t="shared" si="6"/>
        <v>0</v>
      </c>
      <c r="W12" s="28" t="str">
        <f t="shared" si="7"/>
        <v/>
      </c>
      <c r="X12" s="27" t="str">
        <f t="shared" si="8"/>
        <v/>
      </c>
      <c r="Y12" s="7" t="str">
        <f t="shared" si="9"/>
        <v xml:space="preserve"> | </v>
      </c>
      <c r="AS12" s="5" t="s">
        <v>31</v>
      </c>
      <c r="AT12" s="12">
        <v>1263</v>
      </c>
      <c r="AV12" t="s">
        <v>3</v>
      </c>
      <c r="AW12" t="s">
        <v>19</v>
      </c>
      <c r="AX12" s="12">
        <v>40</v>
      </c>
      <c r="BH12" t="s">
        <v>3</v>
      </c>
      <c r="BI12" t="s">
        <v>19</v>
      </c>
      <c r="BJ12" s="12">
        <v>908</v>
      </c>
      <c r="BL12" t="s">
        <v>3</v>
      </c>
      <c r="BM12" t="s">
        <v>19</v>
      </c>
      <c r="BN12" s="12">
        <v>181111</v>
      </c>
    </row>
    <row r="13" spans="2:66" x14ac:dyDescent="0.3">
      <c r="K13" t="s">
        <v>54</v>
      </c>
      <c r="M13" s="8"/>
      <c r="N13" s="7">
        <f t="shared" si="16"/>
        <v>0</v>
      </c>
      <c r="O13" s="26" t="str">
        <f t="shared" si="1"/>
        <v/>
      </c>
      <c r="P13" s="27" t="str">
        <f t="shared" si="2"/>
        <v/>
      </c>
      <c r="Q13" s="7" t="str">
        <f t="shared" si="3"/>
        <v xml:space="preserve"> | </v>
      </c>
      <c r="R13" s="28" t="str">
        <f t="shared" si="0"/>
        <v/>
      </c>
      <c r="S13" s="28" t="str">
        <f t="shared" si="4"/>
        <v/>
      </c>
      <c r="T13" s="28" t="str">
        <f t="shared" si="5"/>
        <v/>
      </c>
      <c r="U13" s="28" t="str">
        <f>IFERROR(AUXILIARES!$J$5*APOIO!O13,"")</f>
        <v/>
      </c>
      <c r="V13" s="28">
        <f t="shared" si="6"/>
        <v>0</v>
      </c>
      <c r="W13" s="28" t="str">
        <f t="shared" si="7"/>
        <v/>
      </c>
      <c r="X13" s="27" t="str">
        <f t="shared" si="8"/>
        <v/>
      </c>
      <c r="Y13" s="7" t="str">
        <f t="shared" si="9"/>
        <v xml:space="preserve"> | </v>
      </c>
      <c r="AS13" s="5" t="s">
        <v>34</v>
      </c>
      <c r="AT13" s="12">
        <v>1274</v>
      </c>
    </row>
    <row r="14" spans="2:66" x14ac:dyDescent="0.3">
      <c r="K14" s="12">
        <v>26184</v>
      </c>
      <c r="N14" s="7">
        <f>B14</f>
        <v>0</v>
      </c>
      <c r="O14" s="26" t="str">
        <f t="shared" si="1"/>
        <v/>
      </c>
      <c r="P14" s="27" t="str">
        <f t="shared" si="2"/>
        <v/>
      </c>
      <c r="Q14" s="7" t="str">
        <f t="shared" si="3"/>
        <v xml:space="preserve"> | </v>
      </c>
      <c r="R14" s="28" t="str">
        <f t="shared" si="0"/>
        <v/>
      </c>
      <c r="S14" s="28" t="str">
        <f t="shared" si="4"/>
        <v/>
      </c>
      <c r="T14" s="28" t="str">
        <f t="shared" si="5"/>
        <v/>
      </c>
      <c r="U14" s="28" t="str">
        <f>IFERROR(AUXILIARES!$J$5*APOIO!O14,"")</f>
        <v/>
      </c>
      <c r="V14" s="28">
        <f t="shared" si="6"/>
        <v>0</v>
      </c>
      <c r="W14" s="28" t="str">
        <f t="shared" si="7"/>
        <v/>
      </c>
      <c r="X14" s="27" t="str">
        <f t="shared" si="8"/>
        <v/>
      </c>
      <c r="Y14" s="7" t="str">
        <f t="shared" si="9"/>
        <v xml:space="preserve"> | </v>
      </c>
      <c r="AS14" s="5" t="s">
        <v>29</v>
      </c>
      <c r="AT14" s="12">
        <v>1342</v>
      </c>
    </row>
    <row r="15" spans="2:66" x14ac:dyDescent="0.3">
      <c r="N15" s="7">
        <f>B15</f>
        <v>0</v>
      </c>
      <c r="O15" s="26" t="str">
        <f t="shared" si="1"/>
        <v/>
      </c>
      <c r="P15" s="27" t="str">
        <f t="shared" si="2"/>
        <v/>
      </c>
      <c r="Q15" s="7" t="str">
        <f t="shared" si="3"/>
        <v xml:space="preserve"> | </v>
      </c>
      <c r="R15" s="28" t="str">
        <f t="shared" si="0"/>
        <v/>
      </c>
      <c r="S15" s="28" t="str">
        <f t="shared" si="4"/>
        <v/>
      </c>
      <c r="T15" s="28" t="str">
        <f t="shared" si="5"/>
        <v/>
      </c>
      <c r="U15" s="28" t="str">
        <f>IFERROR(AUXILIARES!$J$5*APOIO!O15,"")</f>
        <v/>
      </c>
      <c r="V15" s="28">
        <f t="shared" si="6"/>
        <v>0</v>
      </c>
      <c r="W15" s="28" t="str">
        <f t="shared" si="7"/>
        <v/>
      </c>
      <c r="X15" s="27" t="str">
        <f t="shared" si="8"/>
        <v/>
      </c>
      <c r="Y15" s="7" t="str">
        <f t="shared" si="9"/>
        <v xml:space="preserve"> | </v>
      </c>
      <c r="AA15" s="37" t="s">
        <v>73</v>
      </c>
      <c r="AB15" s="33">
        <f>AB7</f>
        <v>40939</v>
      </c>
      <c r="AS15" s="5" t="s">
        <v>33</v>
      </c>
      <c r="AT15" s="12">
        <v>1342</v>
      </c>
    </row>
    <row r="16" spans="2:66" x14ac:dyDescent="0.3">
      <c r="N16" s="7">
        <f>B16</f>
        <v>0</v>
      </c>
      <c r="O16" s="26" t="str">
        <f t="shared" si="1"/>
        <v/>
      </c>
      <c r="P16" s="27" t="str">
        <f t="shared" si="2"/>
        <v/>
      </c>
      <c r="Q16" s="7" t="str">
        <f t="shared" si="3"/>
        <v xml:space="preserve"> | </v>
      </c>
      <c r="R16" s="28" t="str">
        <f t="shared" si="0"/>
        <v/>
      </c>
      <c r="S16" s="28" t="str">
        <f t="shared" si="4"/>
        <v/>
      </c>
      <c r="T16" s="28" t="str">
        <f t="shared" si="5"/>
        <v/>
      </c>
      <c r="U16" s="28" t="str">
        <f>IFERROR(AUXILIARES!$J$5*APOIO!O16,"")</f>
        <v/>
      </c>
      <c r="V16" s="28">
        <f t="shared" si="6"/>
        <v>0</v>
      </c>
      <c r="W16" s="28" t="str">
        <f t="shared" si="7"/>
        <v/>
      </c>
      <c r="X16" s="27" t="str">
        <f t="shared" si="8"/>
        <v/>
      </c>
      <c r="Y16" s="7" t="str">
        <f t="shared" si="9"/>
        <v xml:space="preserve"> | </v>
      </c>
      <c r="AA16" s="37" t="s">
        <v>49</v>
      </c>
      <c r="AB16" s="34">
        <f>SUM(R8:R30)</f>
        <v>2450</v>
      </c>
      <c r="AS16" s="5" t="s">
        <v>38</v>
      </c>
      <c r="AT16" s="12">
        <v>1539</v>
      </c>
    </row>
    <row r="17" spans="14:46" x14ac:dyDescent="0.3">
      <c r="N17" s="7">
        <f>B17</f>
        <v>0</v>
      </c>
      <c r="O17" s="26" t="str">
        <f t="shared" si="1"/>
        <v/>
      </c>
      <c r="P17" s="27" t="str">
        <f t="shared" si="2"/>
        <v/>
      </c>
      <c r="Q17" s="7" t="str">
        <f t="shared" si="3"/>
        <v xml:space="preserve"> | </v>
      </c>
      <c r="R17" s="28" t="str">
        <f t="shared" si="0"/>
        <v/>
      </c>
      <c r="S17" s="28" t="str">
        <f t="shared" si="4"/>
        <v/>
      </c>
      <c r="T17" s="28" t="str">
        <f t="shared" si="5"/>
        <v/>
      </c>
      <c r="U17" s="28" t="str">
        <f>IFERROR(AUXILIARES!$J$5*APOIO!O17,"")</f>
        <v/>
      </c>
      <c r="V17" s="28">
        <f t="shared" si="6"/>
        <v>0</v>
      </c>
      <c r="W17" s="28" t="str">
        <f t="shared" si="7"/>
        <v/>
      </c>
      <c r="X17" s="27" t="str">
        <f t="shared" si="8"/>
        <v/>
      </c>
      <c r="Y17" s="7" t="str">
        <f t="shared" si="9"/>
        <v xml:space="preserve"> | </v>
      </c>
      <c r="AA17" s="37" t="s">
        <v>74</v>
      </c>
      <c r="AB17" s="34">
        <f>SUM(T8:T30)</f>
        <v>26184</v>
      </c>
      <c r="AS17" s="5" t="s">
        <v>32</v>
      </c>
      <c r="AT17" s="12">
        <v>1564</v>
      </c>
    </row>
    <row r="18" spans="14:46" x14ac:dyDescent="0.3">
      <c r="N18" s="7">
        <f>B18</f>
        <v>0</v>
      </c>
      <c r="O18" s="26" t="str">
        <f t="shared" si="1"/>
        <v/>
      </c>
      <c r="P18" s="27" t="str">
        <f t="shared" si="2"/>
        <v/>
      </c>
      <c r="Q18" s="7" t="str">
        <f t="shared" si="3"/>
        <v xml:space="preserve"> | </v>
      </c>
      <c r="R18" s="28" t="str">
        <f t="shared" si="0"/>
        <v/>
      </c>
      <c r="S18" s="28" t="str">
        <f t="shared" si="4"/>
        <v/>
      </c>
      <c r="T18" s="28" t="str">
        <f t="shared" si="5"/>
        <v/>
      </c>
      <c r="U18" s="28" t="str">
        <f>IFERROR(AUXILIARES!$J$5*APOIO!O18,"")</f>
        <v/>
      </c>
      <c r="V18" s="28">
        <f t="shared" si="6"/>
        <v>0</v>
      </c>
      <c r="W18" s="28" t="str">
        <f t="shared" si="7"/>
        <v/>
      </c>
      <c r="X18" s="27" t="str">
        <f t="shared" si="8"/>
        <v/>
      </c>
      <c r="Y18" s="7" t="str">
        <f t="shared" si="9"/>
        <v xml:space="preserve"> | </v>
      </c>
      <c r="AA18" s="37" t="s">
        <v>56</v>
      </c>
      <c r="AB18" s="35">
        <f>AB9</f>
        <v>10000</v>
      </c>
      <c r="AS18" s="5" t="s">
        <v>37</v>
      </c>
      <c r="AT18" s="12">
        <v>1658</v>
      </c>
    </row>
    <row r="19" spans="14:46" x14ac:dyDescent="0.3">
      <c r="N19" s="7">
        <f t="shared" si="16"/>
        <v>0</v>
      </c>
      <c r="O19" s="26" t="str">
        <f t="shared" si="1"/>
        <v/>
      </c>
      <c r="P19" s="27" t="str">
        <f t="shared" si="2"/>
        <v/>
      </c>
      <c r="Q19" s="7" t="str">
        <f t="shared" si="3"/>
        <v xml:space="preserve"> | </v>
      </c>
      <c r="R19" s="28" t="str">
        <f t="shared" si="0"/>
        <v/>
      </c>
      <c r="S19" s="28" t="str">
        <f t="shared" si="4"/>
        <v/>
      </c>
      <c r="T19" s="28" t="str">
        <f t="shared" si="5"/>
        <v/>
      </c>
      <c r="U19" s="28" t="str">
        <f>IFERROR(AUXILIARES!$J$5*APOIO!O19,"")</f>
        <v/>
      </c>
      <c r="V19" s="28">
        <f t="shared" si="6"/>
        <v>0</v>
      </c>
      <c r="W19" s="28" t="str">
        <f t="shared" si="7"/>
        <v/>
      </c>
      <c r="X19" s="27" t="str">
        <f t="shared" si="8"/>
        <v/>
      </c>
      <c r="Y19" s="7" t="str">
        <f t="shared" si="9"/>
        <v xml:space="preserve"> | </v>
      </c>
      <c r="AA19" s="37" t="s">
        <v>76</v>
      </c>
      <c r="AB19" s="34">
        <f>SUM(S8:S30)</f>
        <v>1539</v>
      </c>
      <c r="AC19" s="30"/>
      <c r="AS19" s="5" t="s">
        <v>30</v>
      </c>
      <c r="AT19" s="12">
        <v>1668</v>
      </c>
    </row>
    <row r="20" spans="14:46" x14ac:dyDescent="0.3">
      <c r="N20" s="7">
        <f t="shared" si="16"/>
        <v>0</v>
      </c>
      <c r="O20" s="26" t="str">
        <f t="shared" si="1"/>
        <v/>
      </c>
      <c r="P20" s="27" t="str">
        <f t="shared" si="2"/>
        <v/>
      </c>
      <c r="Q20" s="7" t="str">
        <f t="shared" si="3"/>
        <v xml:space="preserve"> | </v>
      </c>
      <c r="R20" s="28" t="str">
        <f t="shared" si="0"/>
        <v/>
      </c>
      <c r="S20" s="28" t="str">
        <f t="shared" si="4"/>
        <v/>
      </c>
      <c r="T20" s="28" t="str">
        <f t="shared" si="5"/>
        <v/>
      </c>
      <c r="U20" s="28" t="str">
        <f>IFERROR(AUXILIARES!$J$5*APOIO!O20,"")</f>
        <v/>
      </c>
      <c r="V20" s="28">
        <f t="shared" si="6"/>
        <v>0</v>
      </c>
      <c r="W20" s="28" t="str">
        <f t="shared" si="7"/>
        <v/>
      </c>
      <c r="X20" s="27" t="str">
        <f t="shared" si="8"/>
        <v/>
      </c>
      <c r="Y20" s="7" t="str">
        <f t="shared" si="9"/>
        <v xml:space="preserve"> | </v>
      </c>
      <c r="AA20" s="37" t="s">
        <v>48</v>
      </c>
      <c r="AB20" s="36">
        <f>SUM(W8:W30)</f>
        <v>10766</v>
      </c>
      <c r="AS20" s="5" t="s">
        <v>27</v>
      </c>
      <c r="AT20" s="12">
        <v>1698</v>
      </c>
    </row>
    <row r="21" spans="14:46" x14ac:dyDescent="0.3">
      <c r="N21" s="7">
        <f t="shared" si="16"/>
        <v>0</v>
      </c>
      <c r="O21" s="26" t="str">
        <f t="shared" si="1"/>
        <v/>
      </c>
      <c r="P21" s="27" t="str">
        <f t="shared" si="2"/>
        <v/>
      </c>
      <c r="Q21" s="7" t="str">
        <f t="shared" si="3"/>
        <v xml:space="preserve"> | </v>
      </c>
      <c r="R21" s="28" t="str">
        <f t="shared" si="0"/>
        <v/>
      </c>
      <c r="S21" s="28" t="str">
        <f t="shared" si="4"/>
        <v/>
      </c>
      <c r="T21" s="28" t="str">
        <f t="shared" si="5"/>
        <v/>
      </c>
      <c r="U21" s="28" t="str">
        <f>IFERROR(AUXILIARES!$J$5*APOIO!O21,"")</f>
        <v/>
      </c>
      <c r="V21" s="28">
        <f t="shared" si="6"/>
        <v>0</v>
      </c>
      <c r="W21" s="28" t="str">
        <f t="shared" si="7"/>
        <v/>
      </c>
      <c r="X21" s="27" t="str">
        <f t="shared" si="8"/>
        <v/>
      </c>
      <c r="Y21" s="7" t="str">
        <f t="shared" si="9"/>
        <v xml:space="preserve"> | </v>
      </c>
      <c r="AS21" s="5" t="s">
        <v>26</v>
      </c>
      <c r="AT21" s="12">
        <v>1726</v>
      </c>
    </row>
    <row r="22" spans="14:46" x14ac:dyDescent="0.3">
      <c r="N22" s="7">
        <f t="shared" si="16"/>
        <v>0</v>
      </c>
      <c r="O22" s="26" t="str">
        <f t="shared" si="1"/>
        <v/>
      </c>
      <c r="P22" s="27" t="str">
        <f t="shared" si="2"/>
        <v/>
      </c>
      <c r="Q22" s="7" t="str">
        <f t="shared" si="3"/>
        <v xml:space="preserve"> | </v>
      </c>
      <c r="R22" s="28" t="str">
        <f t="shared" si="0"/>
        <v/>
      </c>
      <c r="S22" s="28" t="str">
        <f t="shared" si="4"/>
        <v/>
      </c>
      <c r="T22" s="28" t="str">
        <f t="shared" si="5"/>
        <v/>
      </c>
      <c r="U22" s="28" t="str">
        <f>IFERROR(AUXILIARES!$J$5*APOIO!O22,"")</f>
        <v/>
      </c>
      <c r="V22" s="28">
        <f t="shared" si="6"/>
        <v>0</v>
      </c>
      <c r="W22" s="28" t="str">
        <f t="shared" si="7"/>
        <v/>
      </c>
      <c r="X22" s="27" t="str">
        <f t="shared" si="8"/>
        <v/>
      </c>
      <c r="Y22" s="7" t="str">
        <f t="shared" si="9"/>
        <v xml:space="preserve"> | </v>
      </c>
      <c r="AA22" s="5" t="s">
        <v>77</v>
      </c>
      <c r="AB22">
        <v>25000</v>
      </c>
      <c r="AS22" s="5" t="s">
        <v>22</v>
      </c>
      <c r="AT22" s="12">
        <v>1765</v>
      </c>
    </row>
    <row r="23" spans="14:46" x14ac:dyDescent="0.3">
      <c r="N23" s="7">
        <f t="shared" si="16"/>
        <v>0</v>
      </c>
      <c r="O23" s="26" t="str">
        <f t="shared" si="1"/>
        <v/>
      </c>
      <c r="P23" s="27" t="str">
        <f t="shared" si="2"/>
        <v/>
      </c>
      <c r="Q23" s="7" t="str">
        <f t="shared" si="3"/>
        <v xml:space="preserve"> | </v>
      </c>
      <c r="R23" s="28" t="str">
        <f t="shared" si="0"/>
        <v/>
      </c>
      <c r="S23" s="28" t="str">
        <f t="shared" si="4"/>
        <v/>
      </c>
      <c r="T23" s="28" t="str">
        <f t="shared" si="5"/>
        <v/>
      </c>
      <c r="U23" s="28" t="str">
        <f>IFERROR(AUXILIARES!$J$5*APOIO!O23,"")</f>
        <v/>
      </c>
      <c r="V23" s="28">
        <f t="shared" si="6"/>
        <v>0</v>
      </c>
      <c r="W23" s="28" t="str">
        <f t="shared" si="7"/>
        <v/>
      </c>
      <c r="X23" s="27" t="str">
        <f t="shared" si="8"/>
        <v/>
      </c>
      <c r="Y23" s="7" t="str">
        <f t="shared" si="9"/>
        <v xml:space="preserve"> | </v>
      </c>
      <c r="AS23" s="5" t="s">
        <v>36</v>
      </c>
      <c r="AT23" s="12">
        <v>1989</v>
      </c>
    </row>
    <row r="24" spans="14:46" x14ac:dyDescent="0.3">
      <c r="N24" s="7">
        <f t="shared" si="16"/>
        <v>0</v>
      </c>
      <c r="O24" s="26" t="str">
        <f t="shared" si="1"/>
        <v/>
      </c>
      <c r="P24" s="27" t="str">
        <f t="shared" si="2"/>
        <v/>
      </c>
      <c r="Q24" s="7" t="str">
        <f t="shared" si="3"/>
        <v xml:space="preserve"> | </v>
      </c>
      <c r="R24" s="28" t="str">
        <f t="shared" si="0"/>
        <v/>
      </c>
      <c r="S24" s="28" t="str">
        <f t="shared" si="4"/>
        <v/>
      </c>
      <c r="T24" s="28" t="str">
        <f t="shared" si="5"/>
        <v/>
      </c>
      <c r="U24" s="28" t="str">
        <f>IFERROR(AUXILIARES!$J$5*APOIO!O24,"")</f>
        <v/>
      </c>
      <c r="V24" s="28">
        <f t="shared" si="6"/>
        <v>0</v>
      </c>
      <c r="W24" s="28" t="str">
        <f t="shared" si="7"/>
        <v/>
      </c>
      <c r="X24" s="27" t="str">
        <f t="shared" si="8"/>
        <v/>
      </c>
      <c r="Y24" s="7" t="str">
        <f t="shared" si="9"/>
        <v xml:space="preserve"> | </v>
      </c>
      <c r="AS24" s="5" t="s">
        <v>23</v>
      </c>
      <c r="AT24" s="12">
        <v>2984</v>
      </c>
    </row>
    <row r="25" spans="14:46" x14ac:dyDescent="0.3">
      <c r="N25" s="7">
        <f t="shared" si="16"/>
        <v>0</v>
      </c>
      <c r="O25" s="26" t="str">
        <f t="shared" si="1"/>
        <v/>
      </c>
      <c r="P25" s="27" t="str">
        <f t="shared" si="2"/>
        <v/>
      </c>
      <c r="Q25" s="7" t="str">
        <f t="shared" si="3"/>
        <v xml:space="preserve"> | </v>
      </c>
      <c r="R25" s="28" t="str">
        <f t="shared" si="0"/>
        <v/>
      </c>
      <c r="S25" s="28" t="str">
        <f t="shared" si="4"/>
        <v/>
      </c>
      <c r="T25" s="28" t="str">
        <f t="shared" si="5"/>
        <v/>
      </c>
      <c r="U25" s="28" t="str">
        <f>IFERROR(AUXILIARES!$J$5*APOIO!O25,"")</f>
        <v/>
      </c>
      <c r="V25" s="28">
        <f t="shared" si="6"/>
        <v>0</v>
      </c>
      <c r="W25" s="28" t="str">
        <f t="shared" si="7"/>
        <v/>
      </c>
      <c r="X25" s="27" t="str">
        <f t="shared" si="8"/>
        <v/>
      </c>
      <c r="Y25" s="7" t="str">
        <f t="shared" si="9"/>
        <v xml:space="preserve"> | </v>
      </c>
    </row>
    <row r="26" spans="14:46" x14ac:dyDescent="0.3">
      <c r="N26" s="7">
        <f t="shared" si="16"/>
        <v>0</v>
      </c>
      <c r="O26" s="26" t="str">
        <f t="shared" si="1"/>
        <v/>
      </c>
      <c r="P26" s="27" t="str">
        <f t="shared" si="2"/>
        <v/>
      </c>
      <c r="Q26" s="7" t="str">
        <f t="shared" si="3"/>
        <v xml:space="preserve"> | </v>
      </c>
      <c r="R26" s="28" t="str">
        <f t="shared" si="0"/>
        <v/>
      </c>
      <c r="S26" s="28" t="str">
        <f t="shared" si="4"/>
        <v/>
      </c>
      <c r="T26" s="28" t="str">
        <f t="shared" si="5"/>
        <v/>
      </c>
      <c r="U26" s="28" t="str">
        <f>IFERROR(AUXILIARES!$J$5*APOIO!O26,"")</f>
        <v/>
      </c>
      <c r="V26" s="28">
        <f t="shared" si="6"/>
        <v>0</v>
      </c>
      <c r="W26" s="28" t="str">
        <f t="shared" si="7"/>
        <v/>
      </c>
      <c r="X26" s="27" t="str">
        <f t="shared" si="8"/>
        <v/>
      </c>
      <c r="Y26" s="7" t="str">
        <f t="shared" si="9"/>
        <v xml:space="preserve"> | </v>
      </c>
    </row>
    <row r="27" spans="14:46" x14ac:dyDescent="0.3">
      <c r="N27" s="7">
        <f t="shared" si="16"/>
        <v>0</v>
      </c>
      <c r="O27" s="26" t="str">
        <f t="shared" si="1"/>
        <v/>
      </c>
      <c r="P27" s="27" t="str">
        <f t="shared" si="2"/>
        <v/>
      </c>
      <c r="Q27" s="7" t="str">
        <f t="shared" si="3"/>
        <v xml:space="preserve"> | </v>
      </c>
      <c r="R27" s="28" t="str">
        <f t="shared" si="0"/>
        <v/>
      </c>
      <c r="S27" s="28" t="str">
        <f t="shared" si="4"/>
        <v/>
      </c>
      <c r="T27" s="28" t="str">
        <f t="shared" si="5"/>
        <v/>
      </c>
      <c r="U27" s="28" t="str">
        <f>IFERROR(AUXILIARES!$J$5*APOIO!O27,"")</f>
        <v/>
      </c>
      <c r="V27" s="28">
        <f t="shared" si="6"/>
        <v>0</v>
      </c>
      <c r="W27" s="28" t="str">
        <f t="shared" si="7"/>
        <v/>
      </c>
      <c r="X27" s="27" t="str">
        <f t="shared" si="8"/>
        <v/>
      </c>
      <c r="Y27" s="7" t="str">
        <f t="shared" si="9"/>
        <v xml:space="preserve"> | </v>
      </c>
    </row>
    <row r="28" spans="14:46" x14ac:dyDescent="0.3">
      <c r="N28" s="7">
        <f t="shared" si="16"/>
        <v>0</v>
      </c>
      <c r="O28" s="26" t="str">
        <f t="shared" si="1"/>
        <v/>
      </c>
      <c r="P28" s="27" t="str">
        <f t="shared" si="2"/>
        <v/>
      </c>
      <c r="Q28" s="7" t="str">
        <f t="shared" si="3"/>
        <v xml:space="preserve"> | </v>
      </c>
      <c r="R28" s="28" t="str">
        <f t="shared" si="0"/>
        <v/>
      </c>
      <c r="S28" s="28" t="str">
        <f t="shared" si="4"/>
        <v/>
      </c>
      <c r="T28" s="28" t="str">
        <f t="shared" si="5"/>
        <v/>
      </c>
      <c r="U28" s="28" t="str">
        <f>IFERROR(AUXILIARES!$J$5*APOIO!O28,"")</f>
        <v/>
      </c>
      <c r="V28" s="28">
        <f t="shared" si="6"/>
        <v>0</v>
      </c>
      <c r="W28" s="28" t="str">
        <f t="shared" si="7"/>
        <v/>
      </c>
      <c r="X28" s="27" t="str">
        <f t="shared" si="8"/>
        <v/>
      </c>
      <c r="Y28" s="7" t="str">
        <f t="shared" si="9"/>
        <v xml:space="preserve"> | </v>
      </c>
    </row>
    <row r="29" spans="14:46" x14ac:dyDescent="0.3">
      <c r="N29" s="7">
        <f t="shared" si="16"/>
        <v>0</v>
      </c>
      <c r="O29" s="26" t="str">
        <f t="shared" si="1"/>
        <v/>
      </c>
      <c r="P29" s="27" t="str">
        <f t="shared" si="2"/>
        <v/>
      </c>
      <c r="Q29" s="7" t="str">
        <f t="shared" si="3"/>
        <v xml:space="preserve"> | </v>
      </c>
      <c r="R29" s="28" t="str">
        <f t="shared" si="0"/>
        <v/>
      </c>
      <c r="S29" s="28" t="str">
        <f t="shared" si="4"/>
        <v/>
      </c>
      <c r="T29" s="28" t="str">
        <f t="shared" si="5"/>
        <v/>
      </c>
      <c r="U29" s="28" t="str">
        <f>IFERROR(AUXILIARES!$J$5*APOIO!O29,"")</f>
        <v/>
      </c>
      <c r="V29" s="28">
        <f t="shared" si="6"/>
        <v>0</v>
      </c>
      <c r="W29" s="28" t="str">
        <f t="shared" si="7"/>
        <v/>
      </c>
      <c r="X29" s="27" t="str">
        <f t="shared" si="8"/>
        <v/>
      </c>
      <c r="Y29" s="7" t="str">
        <f t="shared" si="9"/>
        <v xml:space="preserve"> | </v>
      </c>
    </row>
    <row r="30" spans="14:46" x14ac:dyDescent="0.3">
      <c r="N30" s="7">
        <f t="shared" si="16"/>
        <v>0</v>
      </c>
      <c r="O30" s="26" t="str">
        <f t="shared" si="1"/>
        <v/>
      </c>
      <c r="P30" s="27" t="str">
        <f t="shared" si="2"/>
        <v/>
      </c>
      <c r="Q30" s="7" t="str">
        <f t="shared" si="3"/>
        <v xml:space="preserve"> | </v>
      </c>
      <c r="R30" s="28" t="str">
        <f t="shared" si="0"/>
        <v/>
      </c>
      <c r="S30" s="28" t="str">
        <f t="shared" si="4"/>
        <v/>
      </c>
      <c r="T30" s="28" t="str">
        <f t="shared" si="5"/>
        <v/>
      </c>
      <c r="U30" s="28" t="str">
        <f>IFERROR(AUXILIARES!$J$5*APOIO!O30,"")</f>
        <v/>
      </c>
      <c r="V30" s="28">
        <f t="shared" si="6"/>
        <v>0</v>
      </c>
      <c r="W30" s="28" t="str">
        <f t="shared" si="7"/>
        <v/>
      </c>
      <c r="X30" s="27" t="str">
        <f t="shared" si="8"/>
        <v/>
      </c>
      <c r="Y30" s="7" t="str">
        <f t="shared" si="9"/>
        <v xml:space="preserve"> | </v>
      </c>
    </row>
  </sheetData>
  <pageMargins left="0.511811024" right="0.511811024" top="0.78740157499999996" bottom="0.78740157499999996" header="0.31496062000000002" footer="0.31496062000000002"/>
  <pageSetup paperSize="9" orientation="portrait" r:id="rId13"/>
  <drawing r:id="rId1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C366A16-7D45-4C1B-82F7-1C64880B7110}">
            <x14:iconSet custom="1">
              <x14:cfvo type="percent">
                <xm:f>0</xm:f>
              </x14:cfvo>
              <x14:cfvo type="num">
                <xm:f>20000</xm:f>
              </x14:cfvo>
              <x14:cfvo type="num">
                <xm:f>$AB$22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AB20</xm:sqref>
        </x14:conditionalFormatting>
      </x14:conditionalFormattings>
    </ex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0D3F-4612-4B90-A41F-42FF5A1338D5}">
  <dimension ref="A1"/>
  <sheetViews>
    <sheetView zoomScale="85" zoomScaleNormal="85" workbookViewId="0">
      <selection activeCell="J28" sqref="J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98296D3092A640B7B9093A42779AE0" ma:contentTypeVersion="10" ma:contentTypeDescription="Crie um novo documento." ma:contentTypeScope="" ma:versionID="57619b3fe2f713b35910b52193ed098f">
  <xsd:schema xmlns:xsd="http://www.w3.org/2001/XMLSchema" xmlns:xs="http://www.w3.org/2001/XMLSchema" xmlns:p="http://schemas.microsoft.com/office/2006/metadata/properties" xmlns:ns3="42874a57-56c8-4250-ab65-9265732f9ddf" xmlns:ns4="ead61212-f41e-4401-b8b9-ab856bf9707f" targetNamespace="http://schemas.microsoft.com/office/2006/metadata/properties" ma:root="true" ma:fieldsID="127207981b2a4ad5676e839e31f78bdc" ns3:_="" ns4:_="">
    <xsd:import namespace="42874a57-56c8-4250-ab65-9265732f9ddf"/>
    <xsd:import namespace="ead61212-f41e-4401-b8b9-ab856bf970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4a57-56c8-4250-ab65-9265732f9d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61212-f41e-4401-b8b9-ab856bf970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D4ED858-4F32-465E-849E-7450D0D7169B}">
  <ds:schemaRefs/>
</ds:datastoreItem>
</file>

<file path=customXml/itemProps2.xml><?xml version="1.0" encoding="utf-8"?>
<ds:datastoreItem xmlns:ds="http://schemas.openxmlformats.org/officeDocument/2006/customXml" ds:itemID="{E32C3B4B-DEEB-4F91-9C6B-A1159CC52B7F}">
  <ds:schemaRefs/>
</ds:datastoreItem>
</file>

<file path=customXml/itemProps3.xml><?xml version="1.0" encoding="utf-8"?>
<ds:datastoreItem xmlns:ds="http://schemas.openxmlformats.org/officeDocument/2006/customXml" ds:itemID="{D089A598-0FC7-4EE6-9B01-16BDC16EB0A1}">
  <ds:schemaRefs/>
</ds:datastoreItem>
</file>

<file path=customXml/itemProps4.xml><?xml version="1.0" encoding="utf-8"?>
<ds:datastoreItem xmlns:ds="http://schemas.openxmlformats.org/officeDocument/2006/customXml" ds:itemID="{C9DA6EE2-D778-4CBA-A5D2-99F7220A49D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451B658-6CC1-4013-9169-7EF4C67785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6.xml><?xml version="1.0" encoding="utf-8"?>
<ds:datastoreItem xmlns:ds="http://schemas.openxmlformats.org/officeDocument/2006/customXml" ds:itemID="{5BB92A88-A4AC-4BC0-A1A1-9852C42326C6}">
  <ds:schemaRefs/>
</ds:datastoreItem>
</file>

<file path=customXml/itemProps7.xml><?xml version="1.0" encoding="utf-8"?>
<ds:datastoreItem xmlns:ds="http://schemas.openxmlformats.org/officeDocument/2006/customXml" ds:itemID="{7966757A-98F7-4CB1-B946-D1D5F0E230A5}">
  <ds:schemaRefs/>
</ds:datastoreItem>
</file>

<file path=customXml/itemProps8.xml><?xml version="1.0" encoding="utf-8"?>
<ds:datastoreItem xmlns:ds="http://schemas.openxmlformats.org/officeDocument/2006/customXml" ds:itemID="{E6A500DB-80BA-47A7-A79D-5B4965262B87}">
  <ds:schemaRefs/>
</ds:datastoreItem>
</file>

<file path=customXml/itemProps9.xml><?xml version="1.0" encoding="utf-8"?>
<ds:datastoreItem xmlns:ds="http://schemas.openxmlformats.org/officeDocument/2006/customXml" ds:itemID="{26DB4958-5895-4143-BBE2-5780C195F94C}">
  <ds:schemaRefs/>
</ds:datastoreItem>
</file>

<file path=customXml/itemProps10.xml><?xml version="1.0" encoding="utf-8"?>
<ds:datastoreItem xmlns:ds="http://schemas.openxmlformats.org/officeDocument/2006/customXml" ds:itemID="{AA4B4676-B004-4ECD-A289-BF0F871933B9}">
  <ds:schemaRefs/>
</ds:datastoreItem>
</file>

<file path=customXml/itemProps11.xml><?xml version="1.0" encoding="utf-8"?>
<ds:datastoreItem xmlns:ds="http://schemas.openxmlformats.org/officeDocument/2006/customXml" ds:itemID="{281F84FE-CCA4-4FA2-A707-76B503E65690}">
  <ds:schemaRefs/>
</ds:datastoreItem>
</file>

<file path=customXml/itemProps12.xml><?xml version="1.0" encoding="utf-8"?>
<ds:datastoreItem xmlns:ds="http://schemas.openxmlformats.org/officeDocument/2006/customXml" ds:itemID="{6470A85A-E2E5-4541-A901-A1D66C647AB7}">
  <ds:schemaRefs/>
</ds:datastoreItem>
</file>

<file path=customXml/itemProps13.xml><?xml version="1.0" encoding="utf-8"?>
<ds:datastoreItem xmlns:ds="http://schemas.openxmlformats.org/officeDocument/2006/customXml" ds:itemID="{848EEEAC-CC63-481F-A011-D43CF3967686}">
  <ds:schemaRefs/>
</ds:datastoreItem>
</file>

<file path=customXml/itemProps14.xml><?xml version="1.0" encoding="utf-8"?>
<ds:datastoreItem xmlns:ds="http://schemas.openxmlformats.org/officeDocument/2006/customXml" ds:itemID="{221C1AD3-90AC-4191-820E-A43FCC4F6A80}">
  <ds:schemaRefs/>
</ds:datastoreItem>
</file>

<file path=customXml/itemProps15.xml><?xml version="1.0" encoding="utf-8"?>
<ds:datastoreItem xmlns:ds="http://schemas.openxmlformats.org/officeDocument/2006/customXml" ds:itemID="{D52FF8D4-7317-4AAA-8838-655F1A928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74a57-56c8-4250-ab65-9265732f9ddf"/>
    <ds:schemaRef ds:uri="ead61212-f41e-4401-b8b9-ab856bf97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6.xml><?xml version="1.0" encoding="utf-8"?>
<ds:datastoreItem xmlns:ds="http://schemas.openxmlformats.org/officeDocument/2006/customXml" ds:itemID="{0172FD24-4E5D-4A18-B636-770E86286A01}">
  <ds:schemaRefs/>
</ds:datastoreItem>
</file>

<file path=customXml/itemProps17.xml><?xml version="1.0" encoding="utf-8"?>
<ds:datastoreItem xmlns:ds="http://schemas.openxmlformats.org/officeDocument/2006/customXml" ds:itemID="{884C0545-C573-49A0-8ED5-CE08EA5BAA0A}">
  <ds:schemaRefs/>
</ds:datastoreItem>
</file>

<file path=customXml/itemProps18.xml><?xml version="1.0" encoding="utf-8"?>
<ds:datastoreItem xmlns:ds="http://schemas.openxmlformats.org/officeDocument/2006/customXml" ds:itemID="{15065EAB-EC4C-46CB-AD93-198DB814FDBF}">
  <ds:schemaRefs/>
</ds:datastoreItem>
</file>

<file path=customXml/itemProps19.xml><?xml version="1.0" encoding="utf-8"?>
<ds:datastoreItem xmlns:ds="http://schemas.openxmlformats.org/officeDocument/2006/customXml" ds:itemID="{CAE15A93-BFCF-4ECB-9BC0-5125ED42942E}">
  <ds:schemaRefs/>
</ds:datastoreItem>
</file>

<file path=customXml/itemProps20.xml><?xml version="1.0" encoding="utf-8"?>
<ds:datastoreItem xmlns:ds="http://schemas.openxmlformats.org/officeDocument/2006/customXml" ds:itemID="{956AAC4A-3FC4-4E73-84BE-C3597B7FD34F}">
  <ds:schemaRefs/>
</ds:datastoreItem>
</file>

<file path=customXml/itemProps21.xml><?xml version="1.0" encoding="utf-8"?>
<ds:datastoreItem xmlns:ds="http://schemas.openxmlformats.org/officeDocument/2006/customXml" ds:itemID="{673E081D-5AF8-43CD-A49D-5FEC0C2E3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GERENCIAL</vt:lpstr>
      <vt:lpstr>AUXILIARES</vt:lpstr>
      <vt:lpstr>BASE_CLIENTES</vt:lpstr>
      <vt:lpstr>BASE_ESCRITÓRIO</vt:lpstr>
      <vt:lpstr>APOIO</vt:lpstr>
      <vt:lpstr>CLIENTES</vt:lpstr>
      <vt:lpstr>Contratacoes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Gugliotti</dc:creator>
  <cp:lastModifiedBy>Karen Abecia</cp:lastModifiedBy>
  <dcterms:created xsi:type="dcterms:W3CDTF">2020-03-12T16:00:01Z</dcterms:created>
  <dcterms:modified xsi:type="dcterms:W3CDTF">2020-03-13T01:15:56Z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0x010100FF98296D3092A640B7B9093A42779AE0</vt:lpwstr>
  </property>
</Properties>
</file>