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E:\facul\PFC\NPP_CALC_PROJ\INPUTS\SOL\"/>
    </mc:Choice>
  </mc:AlternateContent>
  <xr:revisionPtr revIDLastSave="0" documentId="13_ncr:1_{D9EF731F-CF51-4CC2-AEDF-0B0094E71BEB}" xr6:coauthVersionLast="47" xr6:coauthVersionMax="47" xr10:uidLastSave="{00000000-0000-0000-0000-000000000000}"/>
  <bookViews>
    <workbookView xWindow="28680" yWindow="-120" windowWidth="20640" windowHeight="11040" activeTab="1" xr2:uid="{00000000-000D-0000-FFFF-FFFF00000000}"/>
  </bookViews>
  <sheets>
    <sheet name="page-1_table-1" sheetId="1" r:id="rId1"/>
    <sheet name="Fo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2" l="1"/>
  <c r="E8" i="2"/>
  <c r="E9" i="2"/>
  <c r="E10" i="2"/>
  <c r="E11" i="2"/>
  <c r="E12" i="2"/>
  <c r="E13" i="2"/>
  <c r="E14" i="2"/>
  <c r="E3" i="2"/>
  <c r="E4" i="2"/>
  <c r="E5" i="2"/>
  <c r="E6" i="2"/>
  <c r="E7" i="2"/>
  <c r="I35" i="1"/>
  <c r="E31" i="1" s="1"/>
  <c r="V4" i="1" s="1"/>
  <c r="Z16" i="1"/>
  <c r="AA16" i="1" s="1"/>
  <c r="AD7" i="1" s="1"/>
  <c r="AD8" i="1" s="1"/>
  <c r="AD10" i="1" s="1"/>
  <c r="AD11" i="1" s="1"/>
  <c r="AD12" i="1" s="1"/>
  <c r="H31" i="1"/>
  <c r="Y4" i="1" s="1"/>
  <c r="G31" i="1"/>
  <c r="X4" i="1" s="1"/>
  <c r="F31" i="1"/>
  <c r="W4" i="1" s="1"/>
  <c r="C30" i="1"/>
  <c r="D30" i="1"/>
  <c r="E30" i="1"/>
  <c r="F30" i="1"/>
  <c r="G30" i="1"/>
  <c r="H30" i="1"/>
  <c r="I30" i="1"/>
  <c r="J30" i="1"/>
  <c r="K30" i="1"/>
  <c r="L30" i="1"/>
  <c r="M30" i="1"/>
  <c r="B30" i="1"/>
  <c r="C28" i="1"/>
  <c r="C29" i="1" s="1"/>
  <c r="D28" i="1"/>
  <c r="D29" i="1" s="1"/>
  <c r="E28" i="1"/>
  <c r="E29" i="1" s="1"/>
  <c r="F28" i="1"/>
  <c r="F29" i="1" s="1"/>
  <c r="G28" i="1"/>
  <c r="G29" i="1" s="1"/>
  <c r="H28" i="1"/>
  <c r="H29" i="1" s="1"/>
  <c r="I28" i="1"/>
  <c r="I29" i="1" s="1"/>
  <c r="J28" i="1"/>
  <c r="J29" i="1" s="1"/>
  <c r="K28" i="1"/>
  <c r="K29" i="1" s="1"/>
  <c r="L28" i="1"/>
  <c r="L29" i="1" s="1"/>
  <c r="M28" i="1"/>
  <c r="M29" i="1" s="1"/>
  <c r="B28" i="1"/>
  <c r="B29" i="1" s="1"/>
  <c r="X7" i="1" l="1"/>
  <c r="X8" i="1" s="1"/>
  <c r="X10" i="1" s="1"/>
  <c r="X11" i="1" s="1"/>
  <c r="X12" i="1" s="1"/>
  <c r="Y7" i="1"/>
  <c r="Y8" i="1" s="1"/>
  <c r="Y10" i="1" s="1"/>
  <c r="Y11" i="1" s="1"/>
  <c r="Y12" i="1" s="1"/>
  <c r="W7" i="1"/>
  <c r="W8" i="1" s="1"/>
  <c r="W10" i="1" s="1"/>
  <c r="W11" i="1" s="1"/>
  <c r="W12" i="1" s="1"/>
  <c r="Z7" i="1"/>
  <c r="Z8" i="1" s="1"/>
  <c r="Z10" i="1" s="1"/>
  <c r="Z11" i="1" s="1"/>
  <c r="Z12" i="1" s="1"/>
  <c r="AB7" i="1"/>
  <c r="AB8" i="1" s="1"/>
  <c r="AB10" i="1" s="1"/>
  <c r="AB11" i="1" s="1"/>
  <c r="AB12" i="1" s="1"/>
  <c r="AC7" i="1"/>
  <c r="AC8" i="1" s="1"/>
  <c r="AC10" i="1" s="1"/>
  <c r="AC11" i="1" s="1"/>
  <c r="AC12" i="1" s="1"/>
  <c r="AA7" i="1"/>
  <c r="AA8" i="1" s="1"/>
  <c r="AA10" i="1" s="1"/>
  <c r="AA11" i="1" s="1"/>
  <c r="AA12" i="1" s="1"/>
  <c r="W5" i="1"/>
  <c r="I31" i="1"/>
  <c r="Z4" i="1" s="1"/>
  <c r="Z5" i="1" s="1"/>
  <c r="J31" i="1"/>
  <c r="AA4" i="1" s="1"/>
  <c r="AA5" i="1" s="1"/>
  <c r="K31" i="1"/>
  <c r="AB4" i="1" s="1"/>
  <c r="AB5" i="1" s="1"/>
  <c r="L31" i="1"/>
  <c r="AC4" i="1" s="1"/>
  <c r="AC5" i="1" s="1"/>
  <c r="M31" i="1"/>
  <c r="AD4" i="1" s="1"/>
  <c r="AD5" i="1" s="1"/>
  <c r="B31" i="1"/>
  <c r="S4" i="1" s="1"/>
  <c r="S5" i="1" s="1"/>
  <c r="C31" i="1"/>
  <c r="T4" i="1" s="1"/>
  <c r="D31" i="1"/>
  <c r="U4" i="1" s="1"/>
  <c r="U5" i="1" s="1"/>
  <c r="V7" i="1"/>
  <c r="V8" i="1" s="1"/>
  <c r="V10" i="1" s="1"/>
  <c r="V11" i="1" s="1"/>
  <c r="V12" i="1" s="1"/>
  <c r="U7" i="1"/>
  <c r="U8" i="1" s="1"/>
  <c r="U10" i="1" s="1"/>
  <c r="U11" i="1" s="1"/>
  <c r="U12" i="1" s="1"/>
  <c r="T7" i="1"/>
  <c r="T8" i="1" s="1"/>
  <c r="T10" i="1" s="1"/>
  <c r="T11" i="1" s="1"/>
  <c r="T12" i="1" s="1"/>
  <c r="S7" i="1"/>
  <c r="S8" i="1" s="1"/>
  <c r="S10" i="1" s="1"/>
  <c r="S11" i="1" s="1"/>
  <c r="S12" i="1" s="1"/>
  <c r="T5" i="1"/>
  <c r="V5" i="1"/>
  <c r="X5" i="1"/>
  <c r="Y5" i="1"/>
  <c r="AE12" i="1" l="1"/>
</calcChain>
</file>

<file path=xl/sharedStrings.xml><?xml version="1.0" encoding="utf-8"?>
<sst xmlns="http://schemas.openxmlformats.org/spreadsheetml/2006/main" count="226" uniqueCount="66">
  <si>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</si>
  <si>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</si>
  <si>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</si>
  <si>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</si>
  <si>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</si>
  <si>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</si>
  <si>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</si>
  <si>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</si>
  <si>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</si>
  <si>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</si>
  <si>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</si>
  <si>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</si>
  <si>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</si>
  <si>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10 11</t>
  </si>
  <si>
    <t>11 12</t>
  </si>
  <si>
    <t>12 13</t>
  </si>
  <si>
    <t>13 14</t>
  </si>
  <si>
    <t>14 15</t>
  </si>
  <si>
    <t>15 16</t>
  </si>
  <si>
    <t>16 17</t>
  </si>
  <si>
    <t>17 18</t>
  </si>
  <si>
    <t>18 19</t>
  </si>
  <si>
    <t>19 20</t>
  </si>
  <si>
    <t>20 21</t>
  </si>
  <si>
    <t>21 22</t>
  </si>
  <si>
    <t>22 23</t>
  </si>
  <si>
    <t>23 24</t>
  </si>
  <si>
    <t>SUM</t>
  </si>
  <si>
    <t>9 10</t>
  </si>
  <si>
    <t>8 9</t>
  </si>
  <si>
    <t>7 8</t>
  </si>
  <si>
    <t>6 7</t>
  </si>
  <si>
    <t>0 1</t>
  </si>
  <si>
    <t>1 2</t>
  </si>
  <si>
    <t>2 3</t>
  </si>
  <si>
    <t>3 4</t>
  </si>
  <si>
    <t>4 5</t>
  </si>
  <si>
    <t>5 6</t>
  </si>
  <si>
    <t>Average hourly profiles</t>
  </si>
  <si>
    <t>Direct normal irradiation [Wh/m2]</t>
  </si>
  <si>
    <t>Media Annual</t>
  </si>
  <si>
    <t>kWh/m^2</t>
  </si>
  <si>
    <t>MJ/m^2</t>
  </si>
  <si>
    <t>GAIN(MJ/m^2)</t>
  </si>
  <si>
    <t>DNI</t>
  </si>
  <si>
    <t>GHI</t>
  </si>
  <si>
    <t>(MJ/m^2)</t>
  </si>
  <si>
    <t>9 arcsec (nominally 250 m) for solar resource data (GHI, DIF, GTI, DNI)</t>
  </si>
  <si>
    <t>https://globalsolaratlas.info/support/faq</t>
  </si>
  <si>
    <t>Global Horizontal irradiation [MJ/m2]</t>
  </si>
  <si>
    <t>216,7 m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</si>
  <si>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</si>
  <si>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</si>
  <si>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</si>
  <si>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</si>
  <si>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</si>
  <si>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</si>
  <si>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</si>
  <si>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</si>
  <si>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</si>
  <si>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</si>
  <si>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</si>
  <si>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</si>
  <si>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CO2</t>
  </si>
  <si>
    <t>Absorcao (CO2)</t>
  </si>
  <si>
    <t>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</si>
</sst>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Alignment="1">
      <alignment horizontal="center"/>
    </xf>
    <xf numFmtId="0" fontId="2" fillId="0" borderId="0" xfId="1"/>
    <xf numFmtId="2" fontId="0" fillId="0" borderId="0" xfId="0" applyNumberFormat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Medium4"/>
  <colors>
    <mruColors>
      <color rgb="FF1997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lobalsolaratlas.info/support/f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zoomScale="55" zoomScaleNormal="55" workbookViewId="0">
      <selection activeCell="W10" sqref="W10"/>
    </sheetView>
  </sheetViews>
  <sheetFormatPr defaultRowHeight="15.75" x14ac:dyDescent="0.25"/>
  <cols>
    <col min="1" max="1" width="17.375" customWidth="1"/>
    <col min="18" max="18" width="18.375" customWidth="1"/>
  </cols>
  <sheetData>
    <row r="1" spans="1:31" ht="26.25" x14ac:dyDescent="0.4">
      <c r="A1" s="13" t="s">
        <v>38</v>
      </c>
      <c r="B1" s="13"/>
      <c r="C1" s="13"/>
      <c r="D1" s="13"/>
      <c r="R1" s="18"/>
      <c r="S1" s="12" t="s">
        <v>38</v>
      </c>
      <c r="T1" s="12"/>
      <c r="U1" s="12"/>
      <c r="V1" s="12"/>
      <c r="W1" s="18"/>
      <c r="X1" s="18"/>
      <c r="Y1" s="18"/>
      <c r="Z1" s="18"/>
      <c r="AA1" s="18"/>
      <c r="AB1" s="18"/>
      <c r="AC1" s="18"/>
      <c r="AD1" s="18"/>
    </row>
    <row r="2" spans="1:31" ht="26.25" x14ac:dyDescent="0.4">
      <c r="A2" s="13" t="s">
        <v>39</v>
      </c>
      <c r="B2" s="13"/>
      <c r="C2" s="13"/>
      <c r="D2" s="13"/>
      <c r="R2" s="18"/>
      <c r="S2" s="12" t="s">
        <v>49</v>
      </c>
      <c r="T2" s="12"/>
      <c r="U2" s="12"/>
      <c r="V2" s="12"/>
      <c r="W2" s="18"/>
      <c r="X2" s="18"/>
      <c r="Y2" s="18"/>
      <c r="Z2" s="18"/>
      <c r="AA2" s="18"/>
      <c r="AB2" s="18"/>
      <c r="AC2" s="18"/>
      <c r="AD2" s="18"/>
    </row>
    <row r="3" spans="1:3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R3" s="18"/>
      <c r="S3" s="3" t="s">
        <v>1</v>
      </c>
      <c r="T3" s="3" t="s">
        <v>2</v>
      </c>
      <c r="U3" s="3" t="s">
        <v>3</v>
      </c>
      <c r="V3" s="3" t="s">
        <v>4</v>
      </c>
      <c r="W3" s="3" t="s">
        <v>5</v>
      </c>
      <c r="X3" s="3" t="s">
        <v>6</v>
      </c>
      <c r="Y3" s="3" t="s">
        <v>7</v>
      </c>
      <c r="Z3" s="3" t="s">
        <v>8</v>
      </c>
      <c r="AA3" s="3" t="s">
        <v>9</v>
      </c>
      <c r="AB3" s="3" t="s">
        <v>10</v>
      </c>
      <c r="AC3" s="3" t="s">
        <v>11</v>
      </c>
      <c r="AD3" s="3" t="s">
        <v>12</v>
      </c>
    </row>
    <row r="4" spans="1:31" x14ac:dyDescent="0.25">
      <c r="A4" s="3" t="s">
        <v>32</v>
      </c>
      <c r="B4" s="5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R4" s="14" t="s">
        <v>43</v>
      </c>
      <c r="S4" s="14">
        <f>B31</f>
        <v>-36.796619934703287</v>
      </c>
      <c r="T4" s="14">
        <f t="shared" ref="T4:AD4" si="0">C31</f>
        <v>-23.833301325139232</v>
      </c>
      <c r="U4" s="14">
        <f t="shared" si="0"/>
        <v>-11.618974457461096</v>
      </c>
      <c r="V4" s="14">
        <f t="shared" si="0"/>
        <v>5.0893028615325555</v>
      </c>
      <c r="W4" s="14">
        <f t="shared" si="0"/>
        <v>21.797580180526225</v>
      </c>
      <c r="X4" s="14">
        <f t="shared" si="0"/>
        <v>36.585365853658537</v>
      </c>
      <c r="Y4" s="14">
        <f t="shared" si="0"/>
        <v>51.104282696370284</v>
      </c>
      <c r="Z4" s="14">
        <f t="shared" si="0"/>
        <v>41.597849049356626</v>
      </c>
      <c r="AA4" s="14">
        <f t="shared" si="0"/>
        <v>12.214326867678125</v>
      </c>
      <c r="AB4" s="14">
        <f t="shared" si="0"/>
        <v>-21.47109660072978</v>
      </c>
      <c r="AC4" s="14">
        <f t="shared" si="0"/>
        <v>-34.760898790090259</v>
      </c>
      <c r="AD4" s="14">
        <f t="shared" si="0"/>
        <v>-41.540234299980796</v>
      </c>
    </row>
    <row r="5" spans="1:31" x14ac:dyDescent="0.25">
      <c r="A5" s="3" t="s">
        <v>33</v>
      </c>
      <c r="B5" s="5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R5" s="3" t="s">
        <v>46</v>
      </c>
      <c r="S5" s="3">
        <f>Z16+(S4*0.01*Z16)</f>
        <v>10.694011907048203</v>
      </c>
      <c r="T5" s="3">
        <f>Z16+(T4*0.01*Z16)</f>
        <v>12.887405415786443</v>
      </c>
      <c r="U5" s="3">
        <f>Z16+(U4*0.01*Z16)</f>
        <v>14.954069521797583</v>
      </c>
      <c r="V5" s="3">
        <f>Z16+(V4*0.01*Z16)</f>
        <v>17.78111004417131</v>
      </c>
      <c r="W5" s="3">
        <f>Z16+(W4*0.01*Z16)</f>
        <v>20.608150566545039</v>
      </c>
      <c r="X5" s="3">
        <f>Z16+(X4*0.01*Z16)</f>
        <v>23.110243902439027</v>
      </c>
      <c r="Y5" s="3">
        <f>Z16+(Y4*0.01*Z16)</f>
        <v>25.566844632225855</v>
      </c>
      <c r="Z5" s="3">
        <f>Z16+(Z4*0.01*Z16)</f>
        <v>23.958356059151143</v>
      </c>
      <c r="AA5" s="3">
        <f>Z16+(AA4*0.01*Z16)</f>
        <v>18.986664106011141</v>
      </c>
      <c r="AB5" s="3">
        <f>Z16+(AB4*0.01*Z16)</f>
        <v>13.287090455156523</v>
      </c>
      <c r="AC5" s="3">
        <f>Z16+(AC4*0.01*Z16)</f>
        <v>11.038455924716729</v>
      </c>
      <c r="AD5" s="3">
        <f>Z16+(AD4*0.01*Z16)</f>
        <v>9.8913923564432515</v>
      </c>
    </row>
    <row r="6" spans="1:31" x14ac:dyDescent="0.25">
      <c r="A6" s="3" t="s">
        <v>34</v>
      </c>
      <c r="B6" s="5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</row>
    <row r="7" spans="1:31" x14ac:dyDescent="0.25">
      <c r="A7" s="3" t="s">
        <v>35</v>
      </c>
      <c r="B7" s="5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R7" s="3" t="s">
        <v>46</v>
      </c>
      <c r="S7" s="1">
        <f>(AA16*0.047)/31</f>
        <v>9.3633096774193554</v>
      </c>
      <c r="T7" s="1">
        <f>(AA16*0.068)/28</f>
        <v>14.99837142857143</v>
      </c>
      <c r="U7" s="1">
        <f>(AA16*0.094)/31</f>
        <v>18.726619354838711</v>
      </c>
      <c r="V7" s="1">
        <f>(AA16*0.107)/30</f>
        <v>22.02702</v>
      </c>
      <c r="W7" s="1">
        <f>(AA16*0.119)/31</f>
        <v>23.707103225806453</v>
      </c>
      <c r="X7" s="1">
        <f>(AA16*0.116)/30</f>
        <v>23.879760000000001</v>
      </c>
      <c r="Y7" s="1">
        <f>(AA16*0.118)/31</f>
        <v>23.507883870967738</v>
      </c>
      <c r="Z7" s="1">
        <f>(AA16*0.11)/31</f>
        <v>21.914129032258067</v>
      </c>
      <c r="AA7" s="1">
        <f>(AA16*0.094)/30</f>
        <v>19.350840000000002</v>
      </c>
      <c r="AB7" s="1">
        <f>(AA16*0.069)/31</f>
        <v>13.746135483870969</v>
      </c>
      <c r="AC7" s="1">
        <f>(AA16*0.048)/30</f>
        <v>9.8812800000000003</v>
      </c>
      <c r="AD7" s="1">
        <f>(AA16*0.041)/31</f>
        <v>8.1679935483870967</v>
      </c>
    </row>
    <row r="8" spans="1:31" x14ac:dyDescent="0.25">
      <c r="A8" s="3" t="s">
        <v>36</v>
      </c>
      <c r="B8" s="5" t="s">
        <v>0</v>
      </c>
      <c r="C8" s="4" t="s">
        <v>0</v>
      </c>
      <c r="D8" s="4" t="s">
        <v>0</v>
      </c>
      <c r="E8" s="4" t="s">
        <v>0</v>
      </c>
      <c r="F8" s="9">
        <v>17</v>
      </c>
      <c r="G8" s="9">
        <v>48</v>
      </c>
      <c r="H8" s="9">
        <v>19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R8" s="1"/>
      <c r="S8" s="15">
        <f>((S7-Z16)/Z16)*100</f>
        <v>-44.661290322580648</v>
      </c>
      <c r="T8" s="15">
        <f>((T7-Z16)/Z16)*100</f>
        <v>-11.357142857142859</v>
      </c>
      <c r="U8" s="15">
        <f>((U7-Z16)/Z16)*100</f>
        <v>10.677419354838705</v>
      </c>
      <c r="V8" s="15">
        <f>((V7-Z16)/Z16)*100</f>
        <v>30.183333333333323</v>
      </c>
      <c r="W8" s="15">
        <f>((W7-Z16)/Z16)*100</f>
        <v>40.112903225806448</v>
      </c>
      <c r="X8" s="15">
        <f>((X7-Z16)/Z16)*100</f>
        <v>41.133333333333326</v>
      </c>
      <c r="Y8" s="15">
        <f>((Y7-Z16)/Z16)*100</f>
        <v>38.935483870967708</v>
      </c>
      <c r="Z8" s="15">
        <f>((Z7-Z16)/Z16)*100</f>
        <v>29.516129032258071</v>
      </c>
      <c r="AA8" s="15">
        <f>((AA7-Z16)/Z16)*100</f>
        <v>14.366666666666664</v>
      </c>
      <c r="AB8" s="15">
        <f>((AB7-Z16)/Z16)*100</f>
        <v>-18.758064516129032</v>
      </c>
      <c r="AC8" s="15">
        <f>((AC7-Z16)/Z16)*100</f>
        <v>-41.6</v>
      </c>
      <c r="AD8" s="15">
        <f>((AD7-Z16)/Z16)*100</f>
        <v>-51.725806451612911</v>
      </c>
    </row>
    <row r="9" spans="1:31" x14ac:dyDescent="0.25">
      <c r="A9" s="3" t="s">
        <v>37</v>
      </c>
      <c r="B9" s="5" t="s">
        <v>0</v>
      </c>
      <c r="C9" s="4" t="s">
        <v>0</v>
      </c>
      <c r="D9" s="4" t="s">
        <v>0</v>
      </c>
      <c r="E9" s="9">
        <v>70</v>
      </c>
      <c r="F9" s="8">
        <v>242</v>
      </c>
      <c r="G9" s="8">
        <v>287</v>
      </c>
      <c r="H9" s="8">
        <v>270</v>
      </c>
      <c r="I9" s="9">
        <v>147</v>
      </c>
      <c r="J9" s="9">
        <v>35</v>
      </c>
      <c r="K9" s="4" t="s">
        <v>0</v>
      </c>
      <c r="L9" s="4" t="s">
        <v>0</v>
      </c>
      <c r="M9" s="4" t="s">
        <v>0</v>
      </c>
    </row>
    <row r="10" spans="1:31" x14ac:dyDescent="0.25">
      <c r="A10" s="3" t="s">
        <v>31</v>
      </c>
      <c r="B10" s="5" t="s">
        <v>0</v>
      </c>
      <c r="C10" s="9">
        <v>16</v>
      </c>
      <c r="D10" s="9">
        <v>130</v>
      </c>
      <c r="E10" s="8">
        <v>327</v>
      </c>
      <c r="F10" s="8">
        <v>384</v>
      </c>
      <c r="G10" s="8">
        <v>396</v>
      </c>
      <c r="H10" s="8">
        <v>430</v>
      </c>
      <c r="I10" s="8">
        <v>408</v>
      </c>
      <c r="J10" s="8">
        <v>318</v>
      </c>
      <c r="K10" s="9">
        <v>140</v>
      </c>
      <c r="L10" s="9">
        <v>36</v>
      </c>
      <c r="M10" s="4" t="s">
        <v>0</v>
      </c>
      <c r="R10" s="1"/>
      <c r="S10" s="2">
        <f t="shared" ref="S10:AD10" si="1">(S4+S8)/2</f>
        <v>-40.728955128641971</v>
      </c>
      <c r="T10" s="2">
        <f t="shared" si="1"/>
        <v>-17.595222091141046</v>
      </c>
      <c r="U10" s="2">
        <f t="shared" si="1"/>
        <v>-0.47077755131119581</v>
      </c>
      <c r="V10" s="2">
        <f t="shared" si="1"/>
        <v>17.636318097432941</v>
      </c>
      <c r="W10" s="2">
        <f t="shared" si="1"/>
        <v>30.955241703166337</v>
      </c>
      <c r="X10" s="2">
        <f t="shared" si="1"/>
        <v>38.859349593495935</v>
      </c>
      <c r="Y10" s="2">
        <f t="shared" si="1"/>
        <v>45.019883283668996</v>
      </c>
      <c r="Z10" s="2">
        <f t="shared" si="1"/>
        <v>35.556989040807352</v>
      </c>
      <c r="AA10" s="2">
        <f t="shared" si="1"/>
        <v>13.290496767172394</v>
      </c>
      <c r="AB10" s="2">
        <f t="shared" si="1"/>
        <v>-20.114580558429406</v>
      </c>
      <c r="AC10" s="2">
        <f t="shared" si="1"/>
        <v>-38.18044939504513</v>
      </c>
      <c r="AD10" s="2">
        <f t="shared" si="1"/>
        <v>-46.633020375796853</v>
      </c>
    </row>
    <row r="11" spans="1:31" x14ac:dyDescent="0.25">
      <c r="A11" s="3" t="s">
        <v>30</v>
      </c>
      <c r="B11" s="6">
        <v>128</v>
      </c>
      <c r="C11" s="8">
        <v>258</v>
      </c>
      <c r="D11" s="8">
        <v>351</v>
      </c>
      <c r="E11" s="8">
        <v>423</v>
      </c>
      <c r="F11" s="8">
        <v>455</v>
      </c>
      <c r="G11" s="8">
        <v>472</v>
      </c>
      <c r="H11" s="8">
        <v>523</v>
      </c>
      <c r="I11" s="8">
        <v>510</v>
      </c>
      <c r="J11" s="8">
        <v>459</v>
      </c>
      <c r="K11" s="8">
        <v>361</v>
      </c>
      <c r="L11" s="8">
        <v>277</v>
      </c>
      <c r="M11" s="9">
        <v>158</v>
      </c>
      <c r="S11">
        <f>Z16+(S10*0.01*Z16)</f>
        <v>10.028660792233779</v>
      </c>
      <c r="T11">
        <f>Z16+(T10*0.01*Z16)</f>
        <v>13.942888422178935</v>
      </c>
      <c r="U11">
        <f>Z16+(U10*0.01*Z16)</f>
        <v>16.840344438318148</v>
      </c>
      <c r="V11">
        <f>Z16+(V10*0.01*Z16)</f>
        <v>19.904065022085657</v>
      </c>
      <c r="W11">
        <f>Z16+(W10*0.01*Z16)</f>
        <v>22.157626896175746</v>
      </c>
      <c r="X11">
        <f>Z16+(X10*0.01*Z16)</f>
        <v>23.495001951219514</v>
      </c>
      <c r="Y11">
        <f>Z16+(Y10*0.01*Z16)</f>
        <v>24.537364251596799</v>
      </c>
      <c r="Z11">
        <f>Z16+(Z10*0.01*Z16)</f>
        <v>22.936242545704605</v>
      </c>
      <c r="AA11">
        <f>Z16+(AA10*0.01*Z16)</f>
        <v>19.168752053005569</v>
      </c>
      <c r="AB11">
        <f>Z16+(AB10*0.01*Z16)</f>
        <v>13.516612969513746</v>
      </c>
      <c r="AC11">
        <f>Z16+(AC10*0.01*Z16)</f>
        <v>10.459867962358366</v>
      </c>
      <c r="AD11">
        <f>Z16+(AD10*0.01*Z16)</f>
        <v>9.0296929524151732</v>
      </c>
    </row>
    <row r="12" spans="1:31" x14ac:dyDescent="0.25">
      <c r="A12" s="3" t="s">
        <v>29</v>
      </c>
      <c r="B12" s="7">
        <v>346</v>
      </c>
      <c r="C12" s="8">
        <v>392</v>
      </c>
      <c r="D12" s="8">
        <v>420</v>
      </c>
      <c r="E12" s="8">
        <v>469</v>
      </c>
      <c r="F12" s="8">
        <v>501</v>
      </c>
      <c r="G12" s="8">
        <v>535</v>
      </c>
      <c r="H12" s="10">
        <v>592</v>
      </c>
      <c r="I12" s="10">
        <v>588</v>
      </c>
      <c r="J12" s="8">
        <v>519</v>
      </c>
      <c r="K12" s="8">
        <v>417</v>
      </c>
      <c r="L12" s="8">
        <v>382</v>
      </c>
      <c r="M12" s="8">
        <v>338</v>
      </c>
      <c r="S12">
        <f>S11*31</f>
        <v>310.88848455924716</v>
      </c>
      <c r="T12">
        <f>T11*28</f>
        <v>390.40087582101017</v>
      </c>
      <c r="U12">
        <f t="shared" ref="U12:AD12" si="2">U11*31</f>
        <v>522.05067758786254</v>
      </c>
      <c r="V12">
        <f>V11*30</f>
        <v>597.1219506625697</v>
      </c>
      <c r="W12">
        <f t="shared" si="2"/>
        <v>686.88643378144809</v>
      </c>
      <c r="X12">
        <f>X11*30</f>
        <v>704.85005853658538</v>
      </c>
      <c r="Y12">
        <f t="shared" si="2"/>
        <v>760.65829179950072</v>
      </c>
      <c r="Z12">
        <f t="shared" si="2"/>
        <v>711.0235189168427</v>
      </c>
      <c r="AA12">
        <f>AA11*30</f>
        <v>575.06256159016709</v>
      </c>
      <c r="AB12">
        <f t="shared" si="2"/>
        <v>419.01500205492613</v>
      </c>
      <c r="AC12">
        <f>AC11*30</f>
        <v>313.79603887075098</v>
      </c>
      <c r="AD12">
        <f t="shared" si="2"/>
        <v>279.92048152487035</v>
      </c>
      <c r="AE12">
        <f>SUM(S12:AD12)</f>
        <v>6271.6743757057811</v>
      </c>
    </row>
    <row r="13" spans="1:31" x14ac:dyDescent="0.25">
      <c r="A13" s="3" t="s">
        <v>28</v>
      </c>
      <c r="B13" s="7">
        <v>419</v>
      </c>
      <c r="C13" s="8">
        <v>445</v>
      </c>
      <c r="D13" s="8">
        <v>475</v>
      </c>
      <c r="E13" s="8">
        <v>509</v>
      </c>
      <c r="F13" s="8">
        <v>545</v>
      </c>
      <c r="G13" s="10">
        <v>586</v>
      </c>
      <c r="H13" s="10">
        <v>657</v>
      </c>
      <c r="I13" s="10">
        <v>655</v>
      </c>
      <c r="J13" s="10">
        <v>576</v>
      </c>
      <c r="K13" s="8">
        <v>462</v>
      </c>
      <c r="L13" s="8">
        <v>430</v>
      </c>
      <c r="M13" s="8">
        <v>408</v>
      </c>
    </row>
    <row r="14" spans="1:31" x14ac:dyDescent="0.25">
      <c r="A14" s="3" t="s">
        <v>13</v>
      </c>
      <c r="B14" s="7">
        <v>451</v>
      </c>
      <c r="C14" s="8">
        <v>493</v>
      </c>
      <c r="D14" s="8">
        <v>526</v>
      </c>
      <c r="E14" s="8">
        <v>545</v>
      </c>
      <c r="F14" s="8">
        <v>585</v>
      </c>
      <c r="G14" s="10">
        <v>641</v>
      </c>
      <c r="H14" s="10">
        <v>711</v>
      </c>
      <c r="I14" s="10">
        <v>713</v>
      </c>
      <c r="J14" s="10">
        <v>614</v>
      </c>
      <c r="K14" s="8">
        <v>503</v>
      </c>
      <c r="L14" s="8">
        <v>454</v>
      </c>
      <c r="M14" s="8">
        <v>434</v>
      </c>
    </row>
    <row r="15" spans="1:31" x14ac:dyDescent="0.25">
      <c r="A15" s="3" t="s">
        <v>14</v>
      </c>
      <c r="B15" s="7">
        <v>455</v>
      </c>
      <c r="C15" s="8">
        <v>502</v>
      </c>
      <c r="D15" s="8">
        <v>541</v>
      </c>
      <c r="E15" s="8">
        <v>564</v>
      </c>
      <c r="F15" s="8">
        <v>618</v>
      </c>
      <c r="G15" s="10">
        <v>673</v>
      </c>
      <c r="H15" s="10">
        <v>742</v>
      </c>
      <c r="I15" s="10">
        <v>748</v>
      </c>
      <c r="J15" s="10">
        <v>645</v>
      </c>
      <c r="K15" s="8">
        <v>495</v>
      </c>
      <c r="L15" s="8">
        <v>452</v>
      </c>
      <c r="M15" s="8">
        <v>434</v>
      </c>
      <c r="V15" s="1" t="s">
        <v>45</v>
      </c>
      <c r="W15" s="1" t="s">
        <v>40</v>
      </c>
      <c r="X15" s="1"/>
      <c r="Y15" s="1" t="s">
        <v>41</v>
      </c>
      <c r="Z15" s="1">
        <v>4.7</v>
      </c>
    </row>
    <row r="16" spans="1:31" x14ac:dyDescent="0.25">
      <c r="A16" s="3" t="s">
        <v>15</v>
      </c>
      <c r="B16" s="7">
        <v>441</v>
      </c>
      <c r="C16" s="8">
        <v>484</v>
      </c>
      <c r="D16" s="8">
        <v>515</v>
      </c>
      <c r="E16" s="8">
        <v>559</v>
      </c>
      <c r="F16" s="8">
        <v>615</v>
      </c>
      <c r="G16" s="10">
        <v>674</v>
      </c>
      <c r="H16" s="10">
        <v>750</v>
      </c>
      <c r="I16" s="10">
        <v>758</v>
      </c>
      <c r="J16" s="10">
        <v>642</v>
      </c>
      <c r="K16" s="8">
        <v>476</v>
      </c>
      <c r="L16" s="8">
        <v>432</v>
      </c>
      <c r="M16" s="8">
        <v>421</v>
      </c>
      <c r="Y16" s="1" t="s">
        <v>42</v>
      </c>
      <c r="Z16" s="1">
        <f>Z15*3.6</f>
        <v>16.920000000000002</v>
      </c>
      <c r="AA16" s="1">
        <f>Z16*365</f>
        <v>6175.8</v>
      </c>
    </row>
    <row r="17" spans="1:25" x14ac:dyDescent="0.25">
      <c r="A17" s="3" t="s">
        <v>16</v>
      </c>
      <c r="B17" s="7">
        <v>415</v>
      </c>
      <c r="C17" s="8">
        <v>463</v>
      </c>
      <c r="D17" s="8">
        <v>487</v>
      </c>
      <c r="E17" s="8">
        <v>542</v>
      </c>
      <c r="F17" s="8">
        <v>607</v>
      </c>
      <c r="G17" s="10">
        <v>664</v>
      </c>
      <c r="H17" s="10">
        <v>746</v>
      </c>
      <c r="I17" s="10">
        <v>743</v>
      </c>
      <c r="J17" s="10">
        <v>614</v>
      </c>
      <c r="K17" s="8">
        <v>451</v>
      </c>
      <c r="L17" s="8">
        <v>406</v>
      </c>
      <c r="M17" s="8">
        <v>395</v>
      </c>
    </row>
    <row r="18" spans="1:25" x14ac:dyDescent="0.25">
      <c r="A18" s="3" t="s">
        <v>17</v>
      </c>
      <c r="B18" s="7">
        <v>382</v>
      </c>
      <c r="C18" s="8">
        <v>435</v>
      </c>
      <c r="D18" s="8">
        <v>459</v>
      </c>
      <c r="E18" s="8">
        <v>521</v>
      </c>
      <c r="F18" s="8">
        <v>567</v>
      </c>
      <c r="G18" s="10">
        <v>633</v>
      </c>
      <c r="H18" s="10">
        <v>718</v>
      </c>
      <c r="I18" s="10">
        <v>702</v>
      </c>
      <c r="J18" s="10">
        <v>574</v>
      </c>
      <c r="K18" s="8">
        <v>410</v>
      </c>
      <c r="L18" s="8">
        <v>369</v>
      </c>
      <c r="M18" s="8">
        <v>353</v>
      </c>
    </row>
    <row r="19" spans="1:25" x14ac:dyDescent="0.25">
      <c r="A19" s="3" t="s">
        <v>18</v>
      </c>
      <c r="B19" s="7">
        <v>246</v>
      </c>
      <c r="C19" s="8">
        <v>372</v>
      </c>
      <c r="D19" s="8">
        <v>398</v>
      </c>
      <c r="E19" s="8">
        <v>456</v>
      </c>
      <c r="F19" s="8">
        <v>508</v>
      </c>
      <c r="G19" s="10">
        <v>574</v>
      </c>
      <c r="H19" s="10">
        <v>656</v>
      </c>
      <c r="I19" s="10">
        <v>626</v>
      </c>
      <c r="J19" s="8">
        <v>489</v>
      </c>
      <c r="K19" s="8">
        <v>321</v>
      </c>
      <c r="L19" s="9">
        <v>159</v>
      </c>
      <c r="M19" s="9">
        <v>103</v>
      </c>
    </row>
    <row r="20" spans="1:25" x14ac:dyDescent="0.25">
      <c r="A20" s="3" t="s">
        <v>19</v>
      </c>
      <c r="B20" s="6">
        <v>8</v>
      </c>
      <c r="C20" s="9">
        <v>106</v>
      </c>
      <c r="D20" s="8">
        <v>273</v>
      </c>
      <c r="E20" s="8">
        <v>360</v>
      </c>
      <c r="F20" s="8">
        <v>418</v>
      </c>
      <c r="G20" s="8">
        <v>487</v>
      </c>
      <c r="H20" s="8">
        <v>565</v>
      </c>
      <c r="I20" s="8">
        <v>515</v>
      </c>
      <c r="J20" s="8">
        <v>328</v>
      </c>
      <c r="K20" s="9">
        <v>53</v>
      </c>
      <c r="L20" s="4" t="s">
        <v>0</v>
      </c>
      <c r="M20" s="4" t="s">
        <v>0</v>
      </c>
    </row>
    <row r="21" spans="1:25" x14ac:dyDescent="0.25">
      <c r="A21" s="3" t="s">
        <v>20</v>
      </c>
      <c r="B21" s="5" t="s">
        <v>0</v>
      </c>
      <c r="C21" s="4" t="s">
        <v>0</v>
      </c>
      <c r="D21" s="9">
        <v>27</v>
      </c>
      <c r="E21" s="9">
        <v>127</v>
      </c>
      <c r="F21" s="8">
        <v>259</v>
      </c>
      <c r="G21" s="8">
        <v>361</v>
      </c>
      <c r="H21" s="8">
        <v>418</v>
      </c>
      <c r="I21" s="8">
        <v>259</v>
      </c>
      <c r="J21" s="9">
        <v>30</v>
      </c>
      <c r="K21" s="4" t="s">
        <v>0</v>
      </c>
      <c r="L21" s="4" t="s">
        <v>0</v>
      </c>
      <c r="M21" s="4" t="s">
        <v>0</v>
      </c>
    </row>
    <row r="22" spans="1:25" x14ac:dyDescent="0.25">
      <c r="A22" s="3" t="s">
        <v>21</v>
      </c>
      <c r="B22" s="5" t="s">
        <v>0</v>
      </c>
      <c r="C22" s="4" t="s">
        <v>0</v>
      </c>
      <c r="D22" s="4" t="s">
        <v>0</v>
      </c>
      <c r="E22" s="4" t="s">
        <v>0</v>
      </c>
      <c r="F22" s="9">
        <v>21</v>
      </c>
      <c r="G22" s="9">
        <v>81</v>
      </c>
      <c r="H22" s="9">
        <v>71</v>
      </c>
      <c r="I22" s="9">
        <v>1</v>
      </c>
      <c r="J22" s="4" t="s">
        <v>0</v>
      </c>
      <c r="K22" s="4" t="s">
        <v>0</v>
      </c>
      <c r="L22" s="4" t="s">
        <v>0</v>
      </c>
      <c r="M22" s="4" t="s">
        <v>0</v>
      </c>
    </row>
    <row r="23" spans="1:25" x14ac:dyDescent="0.25">
      <c r="A23" s="3" t="s">
        <v>22</v>
      </c>
      <c r="B23" s="5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</row>
    <row r="24" spans="1:25" x14ac:dyDescent="0.25">
      <c r="A24" s="3" t="s">
        <v>23</v>
      </c>
      <c r="B24" s="5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R24" t="s">
        <v>47</v>
      </c>
      <c r="Y24" s="19" t="s">
        <v>48</v>
      </c>
    </row>
    <row r="25" spans="1:25" x14ac:dyDescent="0.25">
      <c r="A25" s="3" t="s">
        <v>24</v>
      </c>
      <c r="B25" s="5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S25" t="s">
        <v>50</v>
      </c>
    </row>
    <row r="26" spans="1:25" x14ac:dyDescent="0.25">
      <c r="A26" s="3" t="s">
        <v>25</v>
      </c>
      <c r="B26" s="5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</row>
    <row r="27" spans="1:25" x14ac:dyDescent="0.25">
      <c r="A27" s="3" t="s">
        <v>26</v>
      </c>
      <c r="B27" s="5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</row>
    <row r="28" spans="1:25" x14ac:dyDescent="0.25">
      <c r="A28" s="3" t="s">
        <v>27</v>
      </c>
      <c r="B28" s="5">
        <f t="shared" ref="B28:M28" si="3">SUM(B4:B27)</f>
        <v>3291</v>
      </c>
      <c r="C28" s="5">
        <f t="shared" si="3"/>
        <v>3966</v>
      </c>
      <c r="D28" s="5">
        <f t="shared" si="3"/>
        <v>4602</v>
      </c>
      <c r="E28" s="5">
        <f t="shared" si="3"/>
        <v>5472</v>
      </c>
      <c r="F28" s="5">
        <f t="shared" si="3"/>
        <v>6342</v>
      </c>
      <c r="G28" s="5">
        <f t="shared" si="3"/>
        <v>7112</v>
      </c>
      <c r="H28" s="5">
        <f t="shared" si="3"/>
        <v>7868</v>
      </c>
      <c r="I28" s="5">
        <f t="shared" si="3"/>
        <v>7373</v>
      </c>
      <c r="J28" s="5">
        <f t="shared" si="3"/>
        <v>5843</v>
      </c>
      <c r="K28" s="5">
        <f t="shared" si="3"/>
        <v>4089</v>
      </c>
      <c r="L28" s="5">
        <f t="shared" si="3"/>
        <v>3397</v>
      </c>
      <c r="M28" s="5">
        <f t="shared" si="3"/>
        <v>3044</v>
      </c>
    </row>
    <row r="29" spans="1:25" x14ac:dyDescent="0.25">
      <c r="A29" s="3" t="s">
        <v>41</v>
      </c>
      <c r="B29" s="11">
        <f xml:space="preserve"> B28 * 0.001</f>
        <v>3.2909999999999999</v>
      </c>
      <c r="C29" s="11">
        <f t="shared" ref="C29:M29" si="4" xml:space="preserve"> C28 * 0.001</f>
        <v>3.9660000000000002</v>
      </c>
      <c r="D29" s="11">
        <f t="shared" si="4"/>
        <v>4.6020000000000003</v>
      </c>
      <c r="E29" s="11">
        <f t="shared" si="4"/>
        <v>5.4720000000000004</v>
      </c>
      <c r="F29" s="11">
        <f t="shared" si="4"/>
        <v>6.3420000000000005</v>
      </c>
      <c r="G29" s="11">
        <f t="shared" si="4"/>
        <v>7.1120000000000001</v>
      </c>
      <c r="H29" s="11">
        <f t="shared" si="4"/>
        <v>7.8680000000000003</v>
      </c>
      <c r="I29" s="11">
        <f t="shared" si="4"/>
        <v>7.3730000000000002</v>
      </c>
      <c r="J29" s="11">
        <f t="shared" si="4"/>
        <v>5.843</v>
      </c>
      <c r="K29" s="11">
        <f t="shared" si="4"/>
        <v>4.0890000000000004</v>
      </c>
      <c r="L29" s="11">
        <f t="shared" si="4"/>
        <v>3.3970000000000002</v>
      </c>
      <c r="M29" s="11">
        <f t="shared" si="4"/>
        <v>3.044</v>
      </c>
    </row>
    <row r="30" spans="1:25" x14ac:dyDescent="0.25">
      <c r="A30" s="3" t="s">
        <v>42</v>
      </c>
      <c r="B30" s="17">
        <f>B29*3.6</f>
        <v>11.8476</v>
      </c>
      <c r="C30" s="17">
        <f t="shared" ref="C30:M30" si="5">C29*3.6</f>
        <v>14.277600000000001</v>
      </c>
      <c r="D30" s="17">
        <f t="shared" si="5"/>
        <v>16.567200000000003</v>
      </c>
      <c r="E30" s="16">
        <f t="shared" si="5"/>
        <v>19.699200000000001</v>
      </c>
      <c r="F30" s="16">
        <f t="shared" si="5"/>
        <v>22.831200000000003</v>
      </c>
      <c r="G30" s="16">
        <f t="shared" si="5"/>
        <v>25.603200000000001</v>
      </c>
      <c r="H30" s="16">
        <f t="shared" si="5"/>
        <v>28.324800000000003</v>
      </c>
      <c r="I30" s="16">
        <f t="shared" si="5"/>
        <v>26.5428</v>
      </c>
      <c r="J30" s="16">
        <f t="shared" si="5"/>
        <v>21.034800000000001</v>
      </c>
      <c r="K30" s="17">
        <f t="shared" si="5"/>
        <v>14.720400000000001</v>
      </c>
      <c r="L30" s="17">
        <f t="shared" si="5"/>
        <v>12.229200000000001</v>
      </c>
      <c r="M30" s="17">
        <f t="shared" si="5"/>
        <v>10.958400000000001</v>
      </c>
    </row>
    <row r="31" spans="1:25" x14ac:dyDescent="0.25">
      <c r="A31" s="14" t="s">
        <v>43</v>
      </c>
      <c r="B31" s="15">
        <f>((B30-I35)/I35)*100</f>
        <v>-36.796619934703287</v>
      </c>
      <c r="C31" s="15">
        <f>((C30-I35)/I35)*100</f>
        <v>-23.833301325139232</v>
      </c>
      <c r="D31" s="15">
        <f>((D30-I35)/I35)*100</f>
        <v>-11.618974457461096</v>
      </c>
      <c r="E31" s="15">
        <f>((E30-I35)/I35)*100</f>
        <v>5.0893028615325555</v>
      </c>
      <c r="F31" s="15">
        <f>((F30-I35)/I35)*100</f>
        <v>21.797580180526225</v>
      </c>
      <c r="G31" s="15">
        <f>((G30-I35)/I35)*100</f>
        <v>36.585365853658537</v>
      </c>
      <c r="H31" s="15">
        <f>((H30-I35)/I35)*100</f>
        <v>51.104282696370284</v>
      </c>
      <c r="I31" s="15">
        <f>((I30-I35)/I35)*100</f>
        <v>41.597849049356626</v>
      </c>
      <c r="J31" s="15">
        <f>((J30-I35)/I35)*100</f>
        <v>12.214326867678125</v>
      </c>
      <c r="K31" s="15">
        <f>((K30-I35)/I35)*100</f>
        <v>-21.47109660072978</v>
      </c>
      <c r="L31" s="15">
        <f>((L30-I35)/I35)*100</f>
        <v>-34.760898790090259</v>
      </c>
      <c r="M31" s="15">
        <f>((M30-I35)/I35)*100</f>
        <v>-41.540234299980796</v>
      </c>
    </row>
    <row r="34" spans="5:9" x14ac:dyDescent="0.25">
      <c r="E34" s="1" t="s">
        <v>44</v>
      </c>
      <c r="F34" s="1" t="s">
        <v>40</v>
      </c>
      <c r="G34" s="1"/>
      <c r="H34" s="1" t="s">
        <v>41</v>
      </c>
      <c r="I34" s="1">
        <v>5.2069999999999999</v>
      </c>
    </row>
    <row r="35" spans="5:9" x14ac:dyDescent="0.25">
      <c r="H35" s="1" t="s">
        <v>42</v>
      </c>
      <c r="I35" s="1">
        <f>I34*3.6</f>
        <v>18.745200000000001</v>
      </c>
    </row>
  </sheetData>
  <hyperlinks>
    <hyperlink ref="Y24" r:id="rId1" xr:uid="{C1D0360A-6141-40CF-B1E9-47C25CD8C356}"/>
  </hyperlinks>
  <pageMargins left="0.7" right="0.7" top="0.75" bottom="0.75" header="0.3" footer="0.3"/>
  <pageSetup paperSize="9" orientation="portrait" r:id="rId2"/>
  <ignoredErrors>
    <ignoredError sqref="A3:M3 A17 A21:A27 A18 A14 A15 A16 A19 A20" numberStoredAsText="1"/>
    <ignoredError sqref="T1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936A-5208-41A1-9214-C76801D51B7B}">
  <dimension ref="B2:E15"/>
  <sheetViews>
    <sheetView tabSelected="1" workbookViewId="0">
      <selection activeCell="I12" sqref="I12"/>
    </sheetView>
  </sheetViews>
  <sheetFormatPr defaultRowHeight="15.75" x14ac:dyDescent="0.25"/>
  <cols>
    <col min="3" max="3" width="14" customWidth="1"/>
    <col min="4" max="4" width="13.625" customWidth="1"/>
  </cols>
  <sheetData>
    <row r="2" spans="2:5" x14ac:dyDescent="0.25">
      <c r="B2" s="18"/>
      <c r="C2" s="18" t="s">
        <v>63</v>
      </c>
      <c r="D2" s="18" t="s">
        <v>64</v>
      </c>
      <c r="E2" s="18" t="s">
        <v>65</v>
      </c>
    </row>
    <row r="3" spans="2:5" x14ac:dyDescent="0.25">
      <c r="B3" s="18" t="s">
        <v>51</v>
      </c>
      <c r="C3" s="20">
        <v>103272</v>
      </c>
      <c r="D3" s="20">
        <v>8637.9500000000007</v>
      </c>
      <c r="E3" s="20">
        <f>(D3*100)/C3</f>
        <v>8.3642710512045877</v>
      </c>
    </row>
    <row r="4" spans="2:5" x14ac:dyDescent="0.25">
      <c r="B4" s="18" t="s">
        <v>52</v>
      </c>
      <c r="C4" s="20">
        <v>103272</v>
      </c>
      <c r="D4" s="20">
        <v>11805.2</v>
      </c>
      <c r="E4" s="20">
        <f t="shared" ref="E3:E6" si="0">(D4*100)/C4</f>
        <v>11.431172050507397</v>
      </c>
    </row>
    <row r="5" spans="2:5" x14ac:dyDescent="0.25">
      <c r="B5" s="18" t="s">
        <v>53</v>
      </c>
      <c r="C5" s="20">
        <v>103272</v>
      </c>
      <c r="D5" s="20">
        <v>14252.62</v>
      </c>
      <c r="E5" s="20">
        <f t="shared" si="0"/>
        <v>13.801049655279263</v>
      </c>
    </row>
    <row r="6" spans="2:5" x14ac:dyDescent="0.25">
      <c r="B6" s="18" t="s">
        <v>54</v>
      </c>
      <c r="C6" s="20">
        <v>103272</v>
      </c>
      <c r="D6" s="20">
        <v>16844.009999999998</v>
      </c>
      <c r="E6" s="20">
        <f t="shared" si="0"/>
        <v>16.310335812224029</v>
      </c>
    </row>
    <row r="7" spans="2:5" x14ac:dyDescent="0.25">
      <c r="B7" s="18" t="s">
        <v>55</v>
      </c>
      <c r="C7" s="20">
        <v>103272</v>
      </c>
      <c r="D7" s="20">
        <v>18859.53</v>
      </c>
      <c r="E7" s="20">
        <f>(D7*100)/C7</f>
        <v>18.26199744364397</v>
      </c>
    </row>
    <row r="8" spans="2:5" x14ac:dyDescent="0.25">
      <c r="B8" s="18" t="s">
        <v>56</v>
      </c>
      <c r="C8" s="20">
        <v>103272</v>
      </c>
      <c r="D8" s="20">
        <v>20011.259999999998</v>
      </c>
      <c r="E8" s="20">
        <f t="shared" ref="E8:E14" si="1">(D8*100)/C8</f>
        <v>19.377236811526839</v>
      </c>
    </row>
    <row r="9" spans="2:5" x14ac:dyDescent="0.25">
      <c r="B9" s="18" t="s">
        <v>57</v>
      </c>
      <c r="C9" s="20">
        <v>103272</v>
      </c>
      <c r="D9" s="20">
        <v>20875.060000000001</v>
      </c>
      <c r="E9" s="20">
        <f t="shared" si="1"/>
        <v>20.213668758230693</v>
      </c>
    </row>
    <row r="10" spans="2:5" x14ac:dyDescent="0.25">
      <c r="B10" s="18" t="s">
        <v>58</v>
      </c>
      <c r="C10" s="20">
        <v>103272</v>
      </c>
      <c r="D10" s="20">
        <v>19435.400000000001</v>
      </c>
      <c r="E10" s="20">
        <f t="shared" si="1"/>
        <v>18.8196219691688</v>
      </c>
    </row>
    <row r="11" spans="2:5" x14ac:dyDescent="0.25">
      <c r="B11" s="18" t="s">
        <v>59</v>
      </c>
      <c r="C11" s="20">
        <v>103272</v>
      </c>
      <c r="D11" s="20">
        <v>16268.15</v>
      </c>
      <c r="E11" s="20">
        <f t="shared" si="1"/>
        <v>15.752720969865985</v>
      </c>
    </row>
    <row r="12" spans="2:5" x14ac:dyDescent="0.25">
      <c r="B12" s="18" t="s">
        <v>60</v>
      </c>
      <c r="C12" s="20">
        <v>103272</v>
      </c>
      <c r="D12" s="20">
        <v>11517.27</v>
      </c>
      <c r="E12" s="20">
        <f t="shared" si="1"/>
        <v>11.152364629328375</v>
      </c>
    </row>
    <row r="13" spans="2:5" x14ac:dyDescent="0.25">
      <c r="B13" s="18" t="s">
        <v>61</v>
      </c>
      <c r="C13" s="20">
        <v>103272</v>
      </c>
      <c r="D13" s="20">
        <v>8781.92</v>
      </c>
      <c r="E13" s="20">
        <f t="shared" si="1"/>
        <v>8.5036796033774884</v>
      </c>
    </row>
    <row r="14" spans="2:5" x14ac:dyDescent="0.25">
      <c r="B14" s="18" t="s">
        <v>62</v>
      </c>
      <c r="C14" s="20">
        <v>103272</v>
      </c>
      <c r="D14" s="20">
        <v>7630.19</v>
      </c>
      <c r="E14" s="20">
        <f t="shared" si="1"/>
        <v>7.3884402354946159</v>
      </c>
    </row>
    <row r="15" spans="2:5" x14ac:dyDescent="0.25">
      <c r="E15" s="20">
        <f>SUM(E3:E14)/12</f>
        <v>14.114713249154336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31C0BB96C70D419A8D346B4198C4DD" ma:contentTypeVersion="132" ma:contentTypeDescription="Create a new document." ma:contentTypeScope="" ma:versionID="5fc87af7f52bcb0bc2093ae83ddce219">
  <xsd:schema xmlns:xsd="http://www.w3.org/2001/XMLSchema" xmlns:xs="http://www.w3.org/2001/XMLSchema" xmlns:p="http://schemas.microsoft.com/office/2006/metadata/properties" xmlns:ns2="6ca58fcf-bb81-440f-932f-f6069f5d9751" xmlns:ns3="74bbd1fd-4ccc-4aec-b954-f3511241cbc4" targetNamespace="http://schemas.microsoft.com/office/2006/metadata/properties" ma:root="true" ma:fieldsID="ec40e6d3fff0ab6851f44e67d917e2dc" ns2:_="" ns3:_="">
    <xsd:import namespace="6ca58fcf-bb81-440f-932f-f6069f5d9751"/>
    <xsd:import namespace="74bbd1fd-4ccc-4aec-b954-f3511241cb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a58fcf-bb81-440f-932f-f6069f5d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displayName="Image Tags_0" ma:hidden="true" ma:internalName="lcf76f155ced4ddcb4097134ff3c332f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bbd1fd-4ccc-4aec-b954-f3511241cbc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2fa80f5-53c8-433b-87d5-efa4cc4417d3}" ma:internalName="TaxCatchAll" ma:showField="CatchAllData" ma:web="74bbd1fd-4ccc-4aec-b954-f3511241cb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a58fcf-bb81-440f-932f-f6069f5d9751" xsi:nil="true"/>
    <TaxCatchAll xmlns="74bbd1fd-4ccc-4aec-b954-f3511241cbc4" xsi:nil="true"/>
  </documentManagement>
</p:properties>
</file>

<file path=customXml/itemProps1.xml><?xml version="1.0" encoding="utf-8"?>
<ds:datastoreItem xmlns:ds="http://schemas.openxmlformats.org/officeDocument/2006/customXml" ds:itemID="{6DB6A49B-75DC-49CA-A8EC-BFF80D37265C}"/>
</file>

<file path=customXml/itemProps2.xml><?xml version="1.0" encoding="utf-8"?>
<ds:datastoreItem xmlns:ds="http://schemas.openxmlformats.org/officeDocument/2006/customXml" ds:itemID="{E9C5EA53-8331-4F9C-A0F4-97CD8AED5AFE}"/>
</file>

<file path=customXml/itemProps3.xml><?xml version="1.0" encoding="utf-8"?>
<ds:datastoreItem xmlns:ds="http://schemas.openxmlformats.org/officeDocument/2006/customXml" ds:itemID="{C43B4893-66D2-440B-AC97-DEDC6DAB44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page-1_table-1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Pereira</cp:lastModifiedBy>
  <dcterms:modified xsi:type="dcterms:W3CDTF">2025-05-30T19:22:39Z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0x010100F731C0BB96C70D419A8D346B4198C4DD</vt:lpwstr>
  </property>
</Properties>
</file>