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formation-workspaces\calcul-assmat-api\src\main\resources\testFiles\"/>
    </mc:Choice>
  </mc:AlternateContent>
  <bookViews>
    <workbookView xWindow="0" yWindow="0" windowWidth="20490" windowHeight="7620"/>
  </bookViews>
  <sheets>
    <sheet name="12-2018" sheetId="1" r:id="rId1"/>
  </sheets>
  <calcPr calcId="162913"/>
</workbook>
</file>

<file path=xl/calcChain.xml><?xml version="1.0" encoding="utf-8"?>
<calcChain xmlns="http://schemas.openxmlformats.org/spreadsheetml/2006/main">
  <c r="Q27" i="1" l="1"/>
  <c r="P27" i="1"/>
  <c r="O27" i="1"/>
  <c r="L27" i="1"/>
  <c r="G27" i="1"/>
  <c r="N27" i="1"/>
  <c r="N26" i="1"/>
  <c r="K24" i="1"/>
  <c r="L25" i="1"/>
  <c r="K25" i="1"/>
  <c r="I25" i="1"/>
  <c r="I24" i="1"/>
  <c r="N22" i="1"/>
  <c r="N15" i="1"/>
  <c r="N8" i="1"/>
  <c r="N20" i="1"/>
  <c r="N18" i="1"/>
  <c r="N16" i="1"/>
  <c r="N13" i="1"/>
  <c r="N11" i="1"/>
  <c r="N9" i="1"/>
  <c r="N6" i="1"/>
  <c r="N4" i="1"/>
  <c r="N2" i="1"/>
  <c r="M22" i="1"/>
  <c r="M15" i="1"/>
  <c r="M8" i="1"/>
  <c r="M20" i="1"/>
  <c r="M18" i="1"/>
  <c r="M16" i="1"/>
  <c r="M13" i="1"/>
  <c r="M11" i="1"/>
  <c r="M9" i="1"/>
  <c r="M6" i="1"/>
  <c r="M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4" i="1" s="1"/>
  <c r="L26" i="1" s="1"/>
  <c r="O26" i="1" s="1"/>
  <c r="P26" i="1" s="1"/>
  <c r="Q26" i="1" s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22" i="1"/>
  <c r="J20" i="1"/>
  <c r="J18" i="1"/>
  <c r="J16" i="1"/>
  <c r="J15" i="1"/>
  <c r="J13" i="1"/>
  <c r="J11" i="1"/>
  <c r="J9" i="1"/>
  <c r="J8" i="1"/>
  <c r="J6" i="1"/>
  <c r="J4" i="1"/>
  <c r="J21" i="1"/>
  <c r="J19" i="1"/>
  <c r="J17" i="1"/>
  <c r="J14" i="1"/>
  <c r="J12" i="1"/>
  <c r="J10" i="1"/>
  <c r="J7" i="1"/>
  <c r="J5" i="1"/>
  <c r="J3" i="1"/>
  <c r="J2" i="1"/>
  <c r="K2" i="1" s="1"/>
</calcChain>
</file>

<file path=xl/sharedStrings.xml><?xml version="1.0" encoding="utf-8"?>
<sst xmlns="http://schemas.openxmlformats.org/spreadsheetml/2006/main" count="85" uniqueCount="28">
  <si>
    <t>Date</t>
  </si>
  <si>
    <t>Employée</t>
  </si>
  <si>
    <t>Qui</t>
  </si>
  <si>
    <t>Heure ARRIVÉE</t>
  </si>
  <si>
    <t>Heure DÉPART</t>
  </si>
  <si>
    <t>Goûter</t>
  </si>
  <si>
    <t>Patou</t>
  </si>
  <si>
    <t>Louise</t>
  </si>
  <si>
    <t>Joséphine</t>
  </si>
  <si>
    <t>Adé</t>
  </si>
  <si>
    <t>JOUR</t>
  </si>
  <si>
    <t>Lun</t>
  </si>
  <si>
    <t>Mar</t>
  </si>
  <si>
    <t>Jeu</t>
  </si>
  <si>
    <t>Ven</t>
  </si>
  <si>
    <t>Normal</t>
  </si>
  <si>
    <t>Réel</t>
  </si>
  <si>
    <t>Réel Dec</t>
  </si>
  <si>
    <t>Heure école Louise</t>
  </si>
  <si>
    <t>Complémentaires</t>
  </si>
  <si>
    <t>Entretien</t>
  </si>
  <si>
    <t>SOMMES</t>
  </si>
  <si>
    <t>Salaire</t>
  </si>
  <si>
    <t>NET</t>
  </si>
  <si>
    <t>+CP</t>
  </si>
  <si>
    <t>A payer</t>
  </si>
  <si>
    <t>eda</t>
  </si>
  <si>
    <t>uotap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</si>
</sst>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1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19" fontId="1" fillId="0" borderId="0" xfId="0" applyNumberFormat="1" applyFont="1" applyAlignment="1"/>
    <xf numFmtId="2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4" fontId="1" fillId="2" borderId="0" xfId="0" applyNumberFormat="1" applyFont="1" applyFill="1" applyAlignment="1"/>
    <xf numFmtId="0" fontId="1" fillId="2" borderId="0" xfId="0" applyFont="1" applyFill="1" applyAlignment="1"/>
    <xf numFmtId="19" fontId="1" fillId="2" borderId="0" xfId="0" applyNumberFormat="1" applyFont="1" applyFill="1" applyAlignment="1"/>
    <xf numFmtId="0" fontId="0" fillId="2" borderId="0" xfId="0" applyFont="1" applyFill="1" applyAlignment="1"/>
    <xf numFmtId="2" fontId="0" fillId="2" borderId="0" xfId="0" applyNumberFormat="1" applyFont="1" applyFill="1" applyAlignment="1"/>
    <xf numFmtId="2" fontId="0" fillId="0" borderId="1" xfId="0" applyNumberFormat="1" applyFont="1" applyBorder="1" applyAlignment="1"/>
    <xf numFmtId="2" fontId="0" fillId="2" borderId="1" xfId="0" applyNumberFormat="1" applyFont="1" applyFill="1" applyBorder="1" applyAlignment="1"/>
    <xf numFmtId="2" fontId="3" fillId="0" borderId="0" xfId="0" applyNumberFormat="1" applyFont="1" applyAlignment="1"/>
    <xf numFmtId="0" fontId="4" fillId="2" borderId="0" xfId="0" applyFont="1" applyFill="1" applyBorder="1" applyAlignment="1"/>
    <xf numFmtId="2" fontId="3" fillId="2" borderId="0" xfId="0" applyNumberFormat="1" applyFont="1" applyFill="1" applyAlignment="1"/>
    <xf numFmtId="0" fontId="4" fillId="0" borderId="0" xfId="0" applyFont="1" applyAlignment="1">
      <alignment horizontal="center"/>
    </xf>
    <xf numFmtId="44" fontId="3" fillId="2" borderId="0" xfId="1" applyFont="1" applyFill="1" applyAlignment="1"/>
    <xf numFmtId="44" fontId="3" fillId="0" borderId="0" xfId="1" applyFont="1" applyAlignment="1"/>
    <xf numFmtId="44" fontId="3" fillId="0" borderId="0" xfId="0" applyNumberFormat="1" applyFont="1" applyAlignment="1"/>
    <xf numFmtId="2" fontId="4" fillId="0" borderId="0" xfId="0" applyNumberFormat="1" applyFont="1" applyAlignment="1"/>
    <xf numFmtId="2" fontId="4" fillId="2" borderId="0" xfId="0" applyNumberFormat="1" applyFont="1" applyFill="1" applyAlignment="1"/>
    <xf numFmtId="0" fontId="4" fillId="2" borderId="0" xfId="0" applyFont="1" applyFill="1" applyAlignment="1"/>
    <xf numFmtId="0" fontId="4" fillId="0" borderId="0" xfId="0" quotePrefix="1" applyFont="1" applyAlignment="1">
      <alignment horizontal="center"/>
    </xf>
    <xf numFmtId="44" fontId="4" fillId="0" borderId="0" xfId="1" applyFont="1" applyAlignment="1"/>
    <xf numFmtId="44" fontId="0" fillId="0" borderId="1" xfId="1" applyFont="1" applyBorder="1" applyAlignment="1"/>
    <xf numFmtId="44" fontId="0" fillId="2" borderId="1" xfId="1" applyFont="1" applyFill="1" applyBorder="1" applyAlignment="1"/>
    <xf numFmtId="44" fontId="4" fillId="0" borderId="0" xfId="0" applyNumberFormat="1" applyFont="1" applyAlignment="1"/>
    <xf numFmtId="44" fontId="4" fillId="2" borderId="0" xfId="0" applyNumberFormat="1" applyFont="1" applyFill="1" applyAlignment="1"/>
    <xf numFmtId="44" fontId="3" fillId="2" borderId="0" xfId="0" applyNumberFormat="1" applyFont="1" applyFill="1" applyAlignment="1"/>
    <xf numFmtId="44" fontId="4" fillId="3" borderId="0" xfId="1" applyFont="1" applyFill="1" applyAlignment="1"/>
    <xf numFmtId="44" fontId="4" fillId="2" borderId="0" xfId="1" applyFont="1" applyFill="1" applyAlignment="1"/>
    <xf numFmtId="44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4" fontId="0" fillId="2" borderId="1" xfId="1" applyFont="1" applyFill="1" applyBorder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8"/>
  <sheetViews>
    <sheetView tabSelected="1" topLeftCell="D1" workbookViewId="0">
      <pane ySplit="1" topLeftCell="A11" activePane="bottomLeft" state="frozen"/>
      <selection pane="bottomLeft" activeCell="L27" sqref="L27"/>
    </sheetView>
  </sheetViews>
  <sheetFormatPr baseColWidth="10" defaultColWidth="14.42578125" defaultRowHeight="15.75" customHeight="1" x14ac:dyDescent="0.2"/>
  <cols>
    <col min="1" max="1" width="13.140625" customWidth="1"/>
    <col min="2" max="2" width="6.7109375" customWidth="1"/>
    <col min="3" max="3" width="9.85546875" customWidth="1"/>
    <col min="4" max="4" width="21.5703125" customWidth="1"/>
    <col min="5" max="5" width="10.42578125" customWidth="1"/>
    <col min="6" max="6" width="19.28515625" customWidth="1"/>
    <col min="7" max="7" width="8.85546875" customWidth="1"/>
    <col min="8" max="8" width="7.42578125" customWidth="1"/>
    <col min="9" max="9" width="9.7109375" customWidth="1"/>
    <col min="10" max="10" width="3.85546875" customWidth="1"/>
    <col min="11" max="11" width="8" customWidth="1"/>
    <col min="12" max="12" width="11.7109375" customWidth="1"/>
    <col min="13" max="13" width="9.85546875" customWidth="1"/>
  </cols>
  <sheetData>
    <row r="1" spans="1:14" ht="15.75" customHeight="1" x14ac:dyDescent="0.2">
      <c r="A1" t="s">
        <v>0</v>
      </c>
      <c r="B1" t="s">
        <v>1</v>
      </c>
      <c r="C1" t="s">
        <v>2</v>
      </c>
      <c r="D1" t="s">
        <v>3</v>
      </c>
      <c r="E1" s="6" t="s">
        <v>18</v>
      </c>
      <c r="F1" t="s">
        <v>4</v>
      </c>
      <c r="G1" t="s">
        <v>5</v>
      </c>
      <c r="H1" s="5" t="s">
        <v>10</v>
      </c>
      <c r="I1" s="5" t="s">
        <v>15</v>
      </c>
      <c r="J1" s="5" t="s">
        <v>16</v>
      </c>
      <c r="K1" s="5" t="s">
        <v>17</v>
      </c>
      <c r="L1" s="5" t="s">
        <v>19</v>
      </c>
      <c r="M1" s="40" t="s">
        <v>20</v>
      </c>
      <c r="N1" s="40"/>
    </row>
    <row r="2" spans="1:14" ht="15.75" customHeight="1" x14ac:dyDescent="0.2">
      <c r="A2" s="1">
        <v>43437</v>
      </c>
      <c r="B2" s="2" t="s">
        <v>26</v>
      </c>
      <c r="C2" s="2" t="s">
        <v>8</v>
      </c>
      <c r="D2" s="3">
        <v>0.32638888889050577</v>
      </c>
      <c r="E2" s="3"/>
      <c r="F2" s="3">
        <v>0.69791666666424135</v>
      </c>
      <c r="H2" t="s">
        <v>11</v>
      </c>
      <c r="I2" s="12">
        <v>8.92</v>
      </c>
      <c r="J2" t="str">
        <f>TEXT($F2-$D2,"h:mm")</f>
        <v>8:55</v>
      </c>
      <c r="K2" s="12">
        <f>(J2-INT(J2))*24</f>
        <v>8.9166666666666661</v>
      </c>
      <c r="L2" s="12">
        <f>K2-I2</f>
        <v>-3.3333333333338544E-3</v>
      </c>
      <c r="M2" s="35">
        <f>SUM(K2:K3)</f>
        <v>10.083333333333332</v>
      </c>
      <c r="N2" s="33">
        <f>IF(M2&gt;9,3.03,2.65)</f>
        <v>3.03</v>
      </c>
    </row>
    <row r="3" spans="1:14" ht="15.75" customHeight="1" x14ac:dyDescent="0.2">
      <c r="A3" s="1">
        <v>43437</v>
      </c>
      <c r="B3" s="2" t="s">
        <v>26</v>
      </c>
      <c r="C3" s="2" t="s">
        <v>7</v>
      </c>
      <c r="D3" s="3">
        <v>0.32638888889050577</v>
      </c>
      <c r="E3" s="3">
        <v>0.375</v>
      </c>
      <c r="H3" t="s">
        <v>11</v>
      </c>
      <c r="I3" s="12">
        <v>0</v>
      </c>
      <c r="J3" t="str">
        <f>TEXT($E3-$D3,"h:mm")</f>
        <v>1:10</v>
      </c>
      <c r="K3" s="12">
        <f t="shared" ref="K3:K22" si="0">(J3-INT(J3))*24</f>
        <v>1.1666666666666667</v>
      </c>
      <c r="L3" s="12">
        <f t="shared" ref="L3:L21" si="1">K3-I3</f>
        <v>1.1666666666666667</v>
      </c>
      <c r="M3" s="36"/>
      <c r="N3" s="33"/>
    </row>
    <row r="4" spans="1:14" ht="15.75" customHeight="1" x14ac:dyDescent="0.2">
      <c r="A4" s="1">
        <v>43438</v>
      </c>
      <c r="B4" s="2" t="s">
        <v>26</v>
      </c>
      <c r="C4" s="2" t="s">
        <v>8</v>
      </c>
      <c r="D4" s="3">
        <v>0.31944444444525288</v>
      </c>
      <c r="E4" s="3"/>
      <c r="F4" s="3">
        <v>0.78125</v>
      </c>
      <c r="H4" t="s">
        <v>12</v>
      </c>
      <c r="I4" s="12">
        <v>8.92</v>
      </c>
      <c r="J4" t="str">
        <f>TEXT($F4-$D4,"h:mm")</f>
        <v>11:05</v>
      </c>
      <c r="K4" s="12">
        <f t="shared" si="0"/>
        <v>11.083333333333334</v>
      </c>
      <c r="L4" s="12">
        <f t="shared" si="1"/>
        <v>2.163333333333334</v>
      </c>
      <c r="M4" s="35">
        <f>SUM(K4:K5)</f>
        <v>12.416666666666668</v>
      </c>
      <c r="N4" s="33">
        <f>IF(M4&gt;9,3.03,2.65)</f>
        <v>3.03</v>
      </c>
    </row>
    <row r="5" spans="1:14" ht="15.75" customHeight="1" x14ac:dyDescent="0.2">
      <c r="A5" s="1">
        <v>43438</v>
      </c>
      <c r="B5" s="2" t="s">
        <v>26</v>
      </c>
      <c r="C5" s="2" t="s">
        <v>7</v>
      </c>
      <c r="D5" s="3">
        <v>0.31944444444525288</v>
      </c>
      <c r="E5" s="3">
        <v>0.375</v>
      </c>
      <c r="H5" t="s">
        <v>12</v>
      </c>
      <c r="I5" s="12">
        <v>0</v>
      </c>
      <c r="J5" t="str">
        <f>TEXT($E5-$D5,"h:mm")</f>
        <v>1:20</v>
      </c>
      <c r="K5" s="12">
        <f t="shared" si="0"/>
        <v>1.3333333333333333</v>
      </c>
      <c r="L5" s="12">
        <f t="shared" si="1"/>
        <v>1.3333333333333333</v>
      </c>
      <c r="M5" s="36"/>
      <c r="N5" s="33"/>
    </row>
    <row r="6" spans="1:14" ht="15.75" customHeight="1" x14ac:dyDescent="0.2">
      <c r="A6" s="1">
        <v>43440</v>
      </c>
      <c r="B6" s="2" t="s">
        <v>26</v>
      </c>
      <c r="C6" s="2" t="s">
        <v>8</v>
      </c>
      <c r="D6" s="3">
        <v>0.32638888889050577</v>
      </c>
      <c r="E6" s="3"/>
      <c r="F6" s="3">
        <v>0.69791666666424135</v>
      </c>
      <c r="H6" t="s">
        <v>13</v>
      </c>
      <c r="I6" s="12">
        <v>8.92</v>
      </c>
      <c r="J6" t="str">
        <f>TEXT($F6-$D6,"h:mm")</f>
        <v>8:55</v>
      </c>
      <c r="K6" s="12">
        <f t="shared" si="0"/>
        <v>8.9166666666666661</v>
      </c>
      <c r="L6" s="12">
        <f t="shared" si="1"/>
        <v>-3.3333333333338544E-3</v>
      </c>
      <c r="M6" s="35">
        <f>SUM(K6:K7)</f>
        <v>10.083333333333332</v>
      </c>
      <c r="N6" s="33">
        <f>IF(M6&gt;9,3.03,2.65)</f>
        <v>3.03</v>
      </c>
    </row>
    <row r="7" spans="1:14" ht="15.75" customHeight="1" x14ac:dyDescent="0.2">
      <c r="A7" s="1">
        <v>43440</v>
      </c>
      <c r="B7" s="2" t="s">
        <v>26</v>
      </c>
      <c r="C7" s="2" t="s">
        <v>7</v>
      </c>
      <c r="D7" s="3">
        <v>0.32638888889050577</v>
      </c>
      <c r="E7" s="3">
        <v>0.375</v>
      </c>
      <c r="H7" t="s">
        <v>13</v>
      </c>
      <c r="I7" s="12">
        <v>0</v>
      </c>
      <c r="J7" t="str">
        <f>TEXT($E7-$D7,"h:mm")</f>
        <v>1:10</v>
      </c>
      <c r="K7" s="12">
        <f t="shared" si="0"/>
        <v>1.1666666666666667</v>
      </c>
      <c r="L7" s="12">
        <f t="shared" si="1"/>
        <v>1.1666666666666667</v>
      </c>
      <c r="M7" s="36"/>
      <c r="N7" s="33"/>
    </row>
    <row r="8" spans="1:14" ht="15.75" customHeight="1" x14ac:dyDescent="0.2">
      <c r="A8" s="1">
        <v>43441</v>
      </c>
      <c r="B8" s="2" t="s">
        <v>26</v>
      </c>
      <c r="C8" s="2" t="s">
        <v>8</v>
      </c>
      <c r="D8" s="3">
        <v>0.375</v>
      </c>
      <c r="E8" s="3"/>
      <c r="F8" s="3">
        <v>0.69791666666424135</v>
      </c>
      <c r="H8" t="s">
        <v>14</v>
      </c>
      <c r="I8" s="12">
        <v>7.75</v>
      </c>
      <c r="J8" t="str">
        <f>TEXT($F8-$D8,"h:mm")</f>
        <v>7:45</v>
      </c>
      <c r="K8" s="12">
        <f t="shared" si="0"/>
        <v>7.75</v>
      </c>
      <c r="L8" s="12">
        <f t="shared" si="1"/>
        <v>0</v>
      </c>
      <c r="M8" s="4">
        <f>SUM(K8)</f>
        <v>7.75</v>
      </c>
      <c r="N8" s="26">
        <f>IF(M8&gt;9,3.03,2.65)</f>
        <v>2.65</v>
      </c>
    </row>
    <row r="9" spans="1:14" ht="15.75" customHeight="1" x14ac:dyDescent="0.2">
      <c r="A9" s="7">
        <v>43444</v>
      </c>
      <c r="B9" s="8" t="s">
        <v>27</v>
      </c>
      <c r="C9" s="8" t="s">
        <v>8</v>
      </c>
      <c r="D9" s="9">
        <v>0.32638888889050577</v>
      </c>
      <c r="E9" s="9"/>
      <c r="F9" s="9">
        <v>0.69791666666424135</v>
      </c>
      <c r="G9" s="10"/>
      <c r="H9" s="10" t="s">
        <v>11</v>
      </c>
      <c r="I9" s="13">
        <v>8.92</v>
      </c>
      <c r="J9" s="10" t="str">
        <f>TEXT($F9-$D9,"h:mm")</f>
        <v>8:55</v>
      </c>
      <c r="K9" s="13">
        <f t="shared" si="0"/>
        <v>8.9166666666666661</v>
      </c>
      <c r="L9" s="13">
        <f t="shared" si="1"/>
        <v>-3.3333333333338544E-3</v>
      </c>
      <c r="M9" s="38">
        <f>SUM(K9:K10)</f>
        <v>10.083333333333332</v>
      </c>
      <c r="N9" s="37">
        <f>IF(M9&gt;9,3.03,2.65)</f>
        <v>3.03</v>
      </c>
    </row>
    <row r="10" spans="1:14" ht="15.75" customHeight="1" x14ac:dyDescent="0.2">
      <c r="A10" s="7">
        <v>43444</v>
      </c>
      <c r="B10" s="8" t="s">
        <v>27</v>
      </c>
      <c r="C10" s="8" t="s">
        <v>7</v>
      </c>
      <c r="D10" s="9">
        <v>0.32638888889050577</v>
      </c>
      <c r="E10" s="9">
        <v>0.375</v>
      </c>
      <c r="F10" s="10"/>
      <c r="G10" s="10"/>
      <c r="H10" s="10" t="s">
        <v>11</v>
      </c>
      <c r="I10" s="13">
        <v>0</v>
      </c>
      <c r="J10" s="10" t="str">
        <f>TEXT($E10-$D10,"h:mm")</f>
        <v>1:10</v>
      </c>
      <c r="K10" s="13">
        <f t="shared" si="0"/>
        <v>1.1666666666666667</v>
      </c>
      <c r="L10" s="13">
        <f t="shared" si="1"/>
        <v>1.1666666666666667</v>
      </c>
      <c r="M10" s="39"/>
      <c r="N10" s="37"/>
    </row>
    <row r="11" spans="1:14" ht="15.75" customHeight="1" x14ac:dyDescent="0.2">
      <c r="A11" s="7">
        <v>43445</v>
      </c>
      <c r="B11" s="8" t="s">
        <v>27</v>
      </c>
      <c r="C11" s="8" t="s">
        <v>8</v>
      </c>
      <c r="D11" s="9">
        <v>0.31944444444525288</v>
      </c>
      <c r="E11" s="9"/>
      <c r="F11" s="9">
        <v>0.78125</v>
      </c>
      <c r="G11" s="10"/>
      <c r="H11" s="10" t="s">
        <v>12</v>
      </c>
      <c r="I11" s="13">
        <v>9.08</v>
      </c>
      <c r="J11" s="10" t="str">
        <f>TEXT($F11-$D11,"h:mm")</f>
        <v>11:05</v>
      </c>
      <c r="K11" s="13">
        <f t="shared" si="0"/>
        <v>11.083333333333334</v>
      </c>
      <c r="L11" s="13">
        <f t="shared" si="1"/>
        <v>2.0033333333333339</v>
      </c>
      <c r="M11" s="38">
        <f>SUM(K11:K12)</f>
        <v>12.416666666666668</v>
      </c>
      <c r="N11" s="37">
        <f>IF(M11&gt;9,3.03,2.65)</f>
        <v>3.03</v>
      </c>
    </row>
    <row r="12" spans="1:14" ht="15.75" customHeight="1" x14ac:dyDescent="0.2">
      <c r="A12" s="7">
        <v>43445</v>
      </c>
      <c r="B12" s="8" t="s">
        <v>27</v>
      </c>
      <c r="C12" s="8" t="s">
        <v>7</v>
      </c>
      <c r="D12" s="9">
        <v>0.31944444444525288</v>
      </c>
      <c r="E12" s="9">
        <v>0.375</v>
      </c>
      <c r="F12" s="9">
        <v>0.78125</v>
      </c>
      <c r="G12" s="8">
        <v>1</v>
      </c>
      <c r="H12" s="10" t="s">
        <v>12</v>
      </c>
      <c r="I12" s="13">
        <v>0</v>
      </c>
      <c r="J12" s="10" t="str">
        <f>TEXT($E12-$D12,"h:mm")</f>
        <v>1:20</v>
      </c>
      <c r="K12" s="13">
        <f t="shared" si="0"/>
        <v>1.3333333333333333</v>
      </c>
      <c r="L12" s="13">
        <f t="shared" si="1"/>
        <v>1.3333333333333333</v>
      </c>
      <c r="M12" s="39"/>
      <c r="N12" s="37"/>
    </row>
    <row r="13" spans="1:14" ht="15.75" customHeight="1" x14ac:dyDescent="0.2">
      <c r="A13" s="7">
        <v>43447</v>
      </c>
      <c r="B13" s="8" t="s">
        <v>27</v>
      </c>
      <c r="C13" s="8" t="s">
        <v>8</v>
      </c>
      <c r="D13" s="9">
        <v>0.32638888889050577</v>
      </c>
      <c r="E13" s="9"/>
      <c r="F13" s="9">
        <v>0.69791666666424135</v>
      </c>
      <c r="G13" s="10"/>
      <c r="H13" s="10" t="s">
        <v>13</v>
      </c>
      <c r="I13" s="13">
        <v>8.92</v>
      </c>
      <c r="J13" s="10" t="str">
        <f>TEXT($F13-$D13,"h:mm")</f>
        <v>8:55</v>
      </c>
      <c r="K13" s="13">
        <f t="shared" si="0"/>
        <v>8.9166666666666661</v>
      </c>
      <c r="L13" s="13">
        <f t="shared" si="1"/>
        <v>-3.3333333333338544E-3</v>
      </c>
      <c r="M13" s="38">
        <f>SUM(K13:K14)</f>
        <v>10.083333333333332</v>
      </c>
      <c r="N13" s="37">
        <f>IF(M13&gt;9,3.03,2.65)</f>
        <v>3.03</v>
      </c>
    </row>
    <row r="14" spans="1:14" ht="15.75" customHeight="1" x14ac:dyDescent="0.2">
      <c r="A14" s="7">
        <v>43447</v>
      </c>
      <c r="B14" s="8" t="s">
        <v>27</v>
      </c>
      <c r="C14" s="8" t="s">
        <v>7</v>
      </c>
      <c r="D14" s="9">
        <v>0.32638888889050577</v>
      </c>
      <c r="E14" s="9">
        <v>0.375</v>
      </c>
      <c r="F14" s="10"/>
      <c r="G14" s="10"/>
      <c r="H14" s="10" t="s">
        <v>13</v>
      </c>
      <c r="I14" s="13">
        <v>0</v>
      </c>
      <c r="J14" s="10" t="str">
        <f>TEXT($E14-$D14,"h:mm")</f>
        <v>1:10</v>
      </c>
      <c r="K14" s="13">
        <f t="shared" si="0"/>
        <v>1.1666666666666667</v>
      </c>
      <c r="L14" s="13">
        <f t="shared" si="1"/>
        <v>1.1666666666666667</v>
      </c>
      <c r="M14" s="39"/>
      <c r="N14" s="37"/>
    </row>
    <row r="15" spans="1:14" ht="15.75" customHeight="1" x14ac:dyDescent="0.2">
      <c r="A15" s="7">
        <v>43448</v>
      </c>
      <c r="B15" s="8" t="s">
        <v>27</v>
      </c>
      <c r="C15" s="8" t="s">
        <v>8</v>
      </c>
      <c r="D15" s="9">
        <v>0.375</v>
      </c>
      <c r="E15" s="9"/>
      <c r="F15" s="9">
        <v>0.69791666666424135</v>
      </c>
      <c r="G15" s="10"/>
      <c r="H15" s="10" t="s">
        <v>14</v>
      </c>
      <c r="I15" s="13">
        <v>7.75</v>
      </c>
      <c r="J15" s="10" t="str">
        <f>TEXT($F15-$D15,"h:mm")</f>
        <v>7:45</v>
      </c>
      <c r="K15" s="13">
        <f t="shared" si="0"/>
        <v>7.75</v>
      </c>
      <c r="L15" s="13">
        <f t="shared" si="1"/>
        <v>0</v>
      </c>
      <c r="M15" s="11">
        <f>SUM(K15)</f>
        <v>7.75</v>
      </c>
      <c r="N15" s="27">
        <f>IF(M15&gt;9,3.03,2.65)</f>
        <v>2.65</v>
      </c>
    </row>
    <row r="16" spans="1:14" ht="15.75" customHeight="1" x14ac:dyDescent="0.2">
      <c r="A16" s="1">
        <v>43451</v>
      </c>
      <c r="B16" s="2" t="s">
        <v>26</v>
      </c>
      <c r="C16" s="2" t="s">
        <v>8</v>
      </c>
      <c r="D16" s="3">
        <v>0.32638888889050577</v>
      </c>
      <c r="E16" s="3"/>
      <c r="F16" s="3">
        <v>0.78125</v>
      </c>
      <c r="H16" t="s">
        <v>11</v>
      </c>
      <c r="I16" s="12">
        <v>8.92</v>
      </c>
      <c r="J16" t="str">
        <f>TEXT($F16-$D16,"h:mm")</f>
        <v>10:55</v>
      </c>
      <c r="K16" s="12">
        <f t="shared" si="0"/>
        <v>10.916666666666666</v>
      </c>
      <c r="L16" s="12">
        <f t="shared" si="1"/>
        <v>1.9966666666666661</v>
      </c>
      <c r="M16" s="35">
        <f>SUM(K16:K17)</f>
        <v>12.083333333333332</v>
      </c>
      <c r="N16" s="33">
        <f>IF(M16&gt;9,3.03,2.65)</f>
        <v>3.03</v>
      </c>
    </row>
    <row r="17" spans="1:17" ht="15.75" customHeight="1" x14ac:dyDescent="0.2">
      <c r="A17" s="1">
        <v>43451</v>
      </c>
      <c r="B17" s="2" t="s">
        <v>26</v>
      </c>
      <c r="C17" s="2" t="s">
        <v>7</v>
      </c>
      <c r="D17" s="3">
        <v>0.32638888889050577</v>
      </c>
      <c r="E17" s="3">
        <v>0.375</v>
      </c>
      <c r="H17" t="s">
        <v>11</v>
      </c>
      <c r="I17" s="12">
        <v>0</v>
      </c>
      <c r="J17" t="str">
        <f>TEXT($E17-$D17,"h:mm")</f>
        <v>1:10</v>
      </c>
      <c r="K17" s="12">
        <f t="shared" si="0"/>
        <v>1.1666666666666667</v>
      </c>
      <c r="L17" s="12">
        <f t="shared" si="1"/>
        <v>1.1666666666666667</v>
      </c>
      <c r="M17" s="36"/>
      <c r="N17" s="33"/>
    </row>
    <row r="18" spans="1:17" ht="15.75" customHeight="1" x14ac:dyDescent="0.2">
      <c r="A18" s="1">
        <v>43452</v>
      </c>
      <c r="B18" s="2" t="s">
        <v>26</v>
      </c>
      <c r="C18" s="2" t="s">
        <v>8</v>
      </c>
      <c r="D18" s="3">
        <v>0.29861111110949423</v>
      </c>
      <c r="E18" s="3"/>
      <c r="F18" s="3">
        <v>0.69791666666424135</v>
      </c>
      <c r="H18" t="s">
        <v>12</v>
      </c>
      <c r="I18" s="12">
        <v>8.92</v>
      </c>
      <c r="J18" t="str">
        <f>TEXT($F18-$D18,"h:mm")</f>
        <v>9:35</v>
      </c>
      <c r="K18" s="12">
        <f t="shared" si="0"/>
        <v>9.5833333333333339</v>
      </c>
      <c r="L18" s="12">
        <f t="shared" si="1"/>
        <v>0.663333333333334</v>
      </c>
      <c r="M18" s="35">
        <f>SUM(K18:K19)</f>
        <v>11.416666666666668</v>
      </c>
      <c r="N18" s="33">
        <f>IF(M18&gt;9,3.03,2.65)</f>
        <v>3.03</v>
      </c>
    </row>
    <row r="19" spans="1:17" ht="15.75" customHeight="1" x14ac:dyDescent="0.2">
      <c r="A19" s="1">
        <v>43452</v>
      </c>
      <c r="B19" s="2" t="s">
        <v>26</v>
      </c>
      <c r="C19" s="2" t="s">
        <v>7</v>
      </c>
      <c r="D19" s="3">
        <v>0.29861111110949423</v>
      </c>
      <c r="E19" s="3">
        <v>0.375</v>
      </c>
      <c r="H19" t="s">
        <v>12</v>
      </c>
      <c r="I19" s="12">
        <v>0</v>
      </c>
      <c r="J19" t="str">
        <f>TEXT($E19-$D19,"h:mm")</f>
        <v>1:50</v>
      </c>
      <c r="K19" s="12">
        <f t="shared" si="0"/>
        <v>1.8333333333333335</v>
      </c>
      <c r="L19" s="12">
        <f t="shared" si="1"/>
        <v>1.8333333333333335</v>
      </c>
      <c r="M19" s="36"/>
      <c r="N19" s="33"/>
    </row>
    <row r="20" spans="1:17" ht="15.75" customHeight="1" x14ac:dyDescent="0.2">
      <c r="A20" s="1">
        <v>43454</v>
      </c>
      <c r="B20" s="2" t="s">
        <v>26</v>
      </c>
      <c r="C20" s="2" t="s">
        <v>8</v>
      </c>
      <c r="D20" s="3">
        <v>0.32638888889050577</v>
      </c>
      <c r="E20" s="3"/>
      <c r="F20" s="3">
        <v>0.69791666666424135</v>
      </c>
      <c r="H20" t="s">
        <v>13</v>
      </c>
      <c r="I20" s="12">
        <v>8.92</v>
      </c>
      <c r="J20" t="str">
        <f>TEXT($F20-$D20,"h:mm")</f>
        <v>8:55</v>
      </c>
      <c r="K20" s="12">
        <f t="shared" si="0"/>
        <v>8.9166666666666661</v>
      </c>
      <c r="L20" s="12">
        <f t="shared" si="1"/>
        <v>-3.3333333333338544E-3</v>
      </c>
      <c r="M20" s="35">
        <f>SUM(K20:K21)</f>
        <v>10.083333333333332</v>
      </c>
      <c r="N20" s="33">
        <f>IF(M20&gt;9,3.03,2.65)</f>
        <v>3.03</v>
      </c>
    </row>
    <row r="21" spans="1:17" ht="15.75" customHeight="1" x14ac:dyDescent="0.2">
      <c r="A21" s="1">
        <v>43454</v>
      </c>
      <c r="B21" s="2" t="s">
        <v>26</v>
      </c>
      <c r="C21" s="2" t="s">
        <v>7</v>
      </c>
      <c r="D21" s="3">
        <v>0.32638888889050577</v>
      </c>
      <c r="E21" s="3">
        <v>0.375</v>
      </c>
      <c r="H21" t="s">
        <v>13</v>
      </c>
      <c r="I21" s="12">
        <v>0</v>
      </c>
      <c r="J21" t="str">
        <f>TEXT($E21-$D21,"h:mm")</f>
        <v>1:10</v>
      </c>
      <c r="K21" s="12">
        <f t="shared" si="0"/>
        <v>1.1666666666666667</v>
      </c>
      <c r="L21" s="12">
        <f t="shared" si="1"/>
        <v>1.1666666666666667</v>
      </c>
      <c r="M21" s="36"/>
      <c r="N21" s="33"/>
    </row>
    <row r="22" spans="1:17" ht="12.75" x14ac:dyDescent="0.2">
      <c r="A22" s="1">
        <v>43455</v>
      </c>
      <c r="B22" s="2" t="s">
        <v>26</v>
      </c>
      <c r="C22" s="2" t="s">
        <v>8</v>
      </c>
      <c r="D22" s="3">
        <v>0.375</v>
      </c>
      <c r="E22" s="3"/>
      <c r="F22" s="3">
        <v>0.66666666666424135</v>
      </c>
      <c r="H22" t="s">
        <v>14</v>
      </c>
      <c r="I22" s="12">
        <v>7.75</v>
      </c>
      <c r="J22" t="str">
        <f>TEXT($F22-$D22,"h:mm")</f>
        <v>7:00</v>
      </c>
      <c r="K22" s="12">
        <f t="shared" si="0"/>
        <v>7</v>
      </c>
      <c r="L22" s="12">
        <v>0</v>
      </c>
      <c r="M22" s="4">
        <f>SUM(K22)</f>
        <v>7</v>
      </c>
      <c r="N22" s="26">
        <f>IF(M22&gt;9,3.03,2.65)</f>
        <v>2.65</v>
      </c>
    </row>
    <row r="24" spans="1:17" ht="15.75" customHeight="1" x14ac:dyDescent="0.2">
      <c r="F24" s="34" t="s">
        <v>21</v>
      </c>
      <c r="H24" s="6" t="s">
        <v>9</v>
      </c>
      <c r="I24" s="14">
        <f>SUM(I16:I22,I2:I8)</f>
        <v>69.02000000000001</v>
      </c>
      <c r="J24" s="6"/>
      <c r="K24" s="21">
        <f>SUM(K2:K8,K16:K22)</f>
        <v>80.916666666666671</v>
      </c>
      <c r="L24" s="14">
        <f>SUM(L16:L22,L2:L8)</f>
        <v>12.646666666666667</v>
      </c>
      <c r="M24" s="6"/>
    </row>
    <row r="25" spans="1:17" ht="15.75" customHeight="1" x14ac:dyDescent="0.2">
      <c r="F25" s="34"/>
      <c r="H25" s="15" t="s">
        <v>6</v>
      </c>
      <c r="I25" s="16">
        <f>SUM(I9:I15)</f>
        <v>34.67</v>
      </c>
      <c r="J25" s="23"/>
      <c r="K25" s="22">
        <f>SUM(K9:K15)</f>
        <v>40.333333333333329</v>
      </c>
      <c r="L25" s="16">
        <f>SUM(L9:L15)</f>
        <v>5.6633333333333331</v>
      </c>
      <c r="M25" s="6"/>
    </row>
    <row r="26" spans="1:17" ht="15.75" customHeight="1" x14ac:dyDescent="0.2">
      <c r="F26" s="34" t="s">
        <v>22</v>
      </c>
      <c r="H26" s="6" t="s">
        <v>9</v>
      </c>
      <c r="I26" s="31">
        <v>160.1</v>
      </c>
      <c r="L26" s="25">
        <f>L24*2.93</f>
        <v>37.054733333333338</v>
      </c>
      <c r="N26" s="19">
        <f>SUM(N2:N8,N16:N22)</f>
        <v>23.48</v>
      </c>
      <c r="O26" s="28">
        <f>I26+L26</f>
        <v>197.15473333333333</v>
      </c>
      <c r="P26" s="20">
        <f>O26*1.1</f>
        <v>216.87020666666669</v>
      </c>
      <c r="Q26" s="28">
        <f>SUM(P26+G26+N26)</f>
        <v>240.35020666666668</v>
      </c>
    </row>
    <row r="27" spans="1:17" ht="15.75" customHeight="1" x14ac:dyDescent="0.2">
      <c r="F27" s="34"/>
      <c r="G27" s="19">
        <f>SUM(G9:G15)*1</f>
        <v>1</v>
      </c>
      <c r="H27" s="15" t="s">
        <v>6</v>
      </c>
      <c r="I27" s="32">
        <v>160.84</v>
      </c>
      <c r="J27" s="10"/>
      <c r="K27" s="10"/>
      <c r="L27" s="32">
        <f>L25*2.93</f>
        <v>16.593566666666668</v>
      </c>
      <c r="M27" s="10"/>
      <c r="N27" s="18">
        <f>SUM(N9:N15)</f>
        <v>11.74</v>
      </c>
      <c r="O27" s="29">
        <f>I27+L27</f>
        <v>177.43356666666668</v>
      </c>
      <c r="P27" s="30">
        <f>O27*1.1</f>
        <v>195.17692333333335</v>
      </c>
      <c r="Q27" s="29">
        <f>SUM(P27+G27+N27)</f>
        <v>207.91692333333336</v>
      </c>
    </row>
    <row r="28" spans="1:17" ht="15.75" customHeight="1" x14ac:dyDescent="0.2">
      <c r="O28" s="17" t="s">
        <v>23</v>
      </c>
      <c r="P28" s="24" t="s">
        <v>24</v>
      </c>
      <c r="Q28" s="6" t="s">
        <v>25</v>
      </c>
    </row>
  </sheetData>
  <mergeCells count="21">
    <mergeCell ref="M1:N1"/>
    <mergeCell ref="M2:M3"/>
    <mergeCell ref="M4:M5"/>
    <mergeCell ref="M6:M7"/>
    <mergeCell ref="N13:N14"/>
    <mergeCell ref="N16:N17"/>
    <mergeCell ref="N18:N19"/>
    <mergeCell ref="M9:M10"/>
    <mergeCell ref="M11:M12"/>
    <mergeCell ref="M13:M14"/>
    <mergeCell ref="M16:M17"/>
    <mergeCell ref="N2:N3"/>
    <mergeCell ref="N4:N5"/>
    <mergeCell ref="N6:N7"/>
    <mergeCell ref="N9:N10"/>
    <mergeCell ref="N11:N12"/>
    <mergeCell ref="N20:N21"/>
    <mergeCell ref="F24:F25"/>
    <mergeCell ref="F26:F27"/>
    <mergeCell ref="M18:M19"/>
    <mergeCell ref="M20:M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12-2018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BOISSIEU Thibault</cp:lastModifiedBy>
  <dcterms:modified xsi:type="dcterms:W3CDTF">2019-01-07T17:06:37Z</dcterms:modified>
</cp:coreProperties>
</file>