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Dascal\Documents\LEARNING\FSEGA\FSEGA-AN1-IE-IDFR-2021-2022\Bazele_Marketingului\"/>
    </mc:Choice>
  </mc:AlternateContent>
  <xr:revisionPtr revIDLastSave="0" documentId="13_ncr:1_{E8202BB4-FBB8-4155-BA67-ED5E47F73F0C}" xr6:coauthVersionLast="47" xr6:coauthVersionMax="47" xr10:uidLastSave="{00000000-0000-0000-0000-000000000000}"/>
  <bookViews>
    <workbookView xWindow="-38520" yWindow="-405" windowWidth="38640" windowHeight="21240" tabRatio="500" activeTab="6" xr2:uid="{00000000-000D-0000-FFFF-FFFF00000000}"/>
  </bookViews>
  <sheets>
    <sheet name="1_PP_PRP" sheetId="3" r:id="rId1"/>
    <sheet name="1_Tema_PP_PRP" sheetId="4" r:id="rId2"/>
    <sheet name="2_DN_DV" sheetId="1" r:id="rId3"/>
    <sheet name="2_Tema_DN_DV" sheetId="2" r:id="rId4"/>
    <sheet name="3_Gradul de concentrare" sheetId="6" r:id="rId5"/>
    <sheet name="3_Tema_Gradul de concentrare" sheetId="7" r:id="rId6"/>
    <sheet name="4_Segmentarea_Pietei" sheetId="8" r:id="rId7"/>
    <sheet name="Aplicatii_exercitiu_1_PP_PRP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27" i="8" l="1"/>
  <c r="E19" i="8"/>
  <c r="D19" i="8"/>
  <c r="E18" i="8"/>
  <c r="E20" i="8" s="1"/>
  <c r="D18" i="8"/>
  <c r="D20" i="8"/>
  <c r="F19" i="8"/>
  <c r="F13" i="8"/>
  <c r="F12" i="8"/>
  <c r="F11" i="8"/>
  <c r="E13" i="8"/>
  <c r="D13" i="8"/>
  <c r="H30" i="7"/>
  <c r="I27" i="7" s="1"/>
  <c r="J27" i="7" s="1"/>
  <c r="I29" i="7"/>
  <c r="J29" i="7" s="1"/>
  <c r="I28" i="7"/>
  <c r="J28" i="7" s="1"/>
  <c r="I26" i="7"/>
  <c r="J26" i="7" s="1"/>
  <c r="H18" i="7"/>
  <c r="I17" i="7" s="1"/>
  <c r="J17" i="7" s="1"/>
  <c r="J3" i="7"/>
  <c r="H6" i="7"/>
  <c r="I4" i="7" s="1"/>
  <c r="J4" i="7" s="1"/>
  <c r="K24" i="6"/>
  <c r="L20" i="6" s="1"/>
  <c r="M20" i="6" s="1"/>
  <c r="K14" i="6"/>
  <c r="L12" i="6" s="1"/>
  <c r="K6" i="6"/>
  <c r="L5" i="6" s="1"/>
  <c r="M5" i="6" s="1"/>
  <c r="D15" i="5"/>
  <c r="D14" i="5"/>
  <c r="D13" i="5"/>
  <c r="D12" i="5"/>
  <c r="D11" i="5"/>
  <c r="C12" i="5"/>
  <c r="C15" i="5"/>
  <c r="B15" i="5"/>
  <c r="D7" i="5"/>
  <c r="D6" i="5"/>
  <c r="D5" i="5"/>
  <c r="D4" i="5"/>
  <c r="D3" i="5"/>
  <c r="C8" i="5"/>
  <c r="C7" i="5"/>
  <c r="C6" i="5"/>
  <c r="C5" i="5"/>
  <c r="C4" i="5"/>
  <c r="C3" i="5"/>
  <c r="B5" i="5"/>
  <c r="C2" i="4"/>
  <c r="D2" i="4"/>
  <c r="F2" i="4"/>
  <c r="H2" i="4"/>
  <c r="C3" i="4"/>
  <c r="D3" i="4"/>
  <c r="D7" i="4" s="1"/>
  <c r="E3" i="4"/>
  <c r="F3" i="4"/>
  <c r="H3" i="4"/>
  <c r="B4" i="4"/>
  <c r="C4" i="4" s="1"/>
  <c r="D4" i="4"/>
  <c r="F4" i="4"/>
  <c r="D5" i="4"/>
  <c r="F5" i="4"/>
  <c r="D6" i="4"/>
  <c r="F6" i="4"/>
  <c r="C7" i="4"/>
  <c r="C5" i="4" s="1"/>
  <c r="H7" i="4"/>
  <c r="E2" i="3"/>
  <c r="E3" i="3"/>
  <c r="E4" i="3"/>
  <c r="B5" i="3"/>
  <c r="C5" i="3"/>
  <c r="D2" i="3" s="1"/>
  <c r="F5" i="3"/>
  <c r="F10" i="3"/>
  <c r="F12" i="3"/>
  <c r="F13" i="3"/>
  <c r="B14" i="3"/>
  <c r="C14" i="3" s="1"/>
  <c r="E6" i="2"/>
  <c r="D6" i="2"/>
  <c r="C6" i="2"/>
  <c r="B6" i="2"/>
  <c r="F6" i="2" s="1"/>
  <c r="G5" i="2"/>
  <c r="F5" i="2"/>
  <c r="G4" i="2"/>
  <c r="F4" i="2"/>
  <c r="J4" i="2" s="1"/>
  <c r="G3" i="2"/>
  <c r="F3" i="2"/>
  <c r="J3" i="2" s="1"/>
  <c r="F15" i="1"/>
  <c r="E15" i="1"/>
  <c r="D15" i="1"/>
  <c r="C15" i="1"/>
  <c r="B15" i="1"/>
  <c r="G14" i="1"/>
  <c r="G13" i="1"/>
  <c r="G12" i="1"/>
  <c r="F6" i="1"/>
  <c r="E6" i="1"/>
  <c r="D6" i="1"/>
  <c r="C6" i="1"/>
  <c r="B6" i="1"/>
  <c r="G5" i="1"/>
  <c r="G3" i="1"/>
  <c r="F18" i="8" l="1"/>
  <c r="F20" i="8"/>
  <c r="I15" i="7"/>
  <c r="J15" i="7" s="1"/>
  <c r="J30" i="7"/>
  <c r="J31" i="7" s="1"/>
  <c r="J32" i="7" s="1"/>
  <c r="I14" i="7"/>
  <c r="J14" i="7" s="1"/>
  <c r="I16" i="7"/>
  <c r="J16" i="7" s="1"/>
  <c r="I2" i="7"/>
  <c r="J2" i="7" s="1"/>
  <c r="I5" i="7"/>
  <c r="J5" i="7" s="1"/>
  <c r="L21" i="6"/>
  <c r="M21" i="6" s="1"/>
  <c r="L23" i="6"/>
  <c r="M23" i="6" s="1"/>
  <c r="M24" i="6" s="1"/>
  <c r="L25" i="6" s="1"/>
  <c r="L26" i="6" s="1"/>
  <c r="L15" i="6"/>
  <c r="L16" i="6" s="1"/>
  <c r="M12" i="6"/>
  <c r="L13" i="6"/>
  <c r="M13" i="6" s="1"/>
  <c r="L2" i="6"/>
  <c r="L3" i="6"/>
  <c r="M3" i="6" s="1"/>
  <c r="L4" i="6"/>
  <c r="M4" i="6" s="1"/>
  <c r="E4" i="4"/>
  <c r="G4" i="4"/>
  <c r="H4" i="4"/>
  <c r="H5" i="4"/>
  <c r="G5" i="4"/>
  <c r="E5" i="4"/>
  <c r="G3" i="4"/>
  <c r="G2" i="4"/>
  <c r="E2" i="4"/>
  <c r="C6" i="4"/>
  <c r="C11" i="3"/>
  <c r="D10" i="3"/>
  <c r="D13" i="3"/>
  <c r="D12" i="3"/>
  <c r="D4" i="3"/>
  <c r="D3" i="3"/>
  <c r="D5" i="3" s="1"/>
  <c r="J5" i="2"/>
  <c r="H4" i="2"/>
  <c r="I4" i="2"/>
  <c r="I3" i="2"/>
  <c r="H3" i="2"/>
  <c r="I5" i="2"/>
  <c r="H5" i="2"/>
  <c r="G6" i="1"/>
  <c r="G15" i="1"/>
  <c r="H14" i="1" s="1"/>
  <c r="J18" i="7" l="1"/>
  <c r="J19" i="7" s="1"/>
  <c r="J20" i="7" s="1"/>
  <c r="J6" i="7"/>
  <c r="J7" i="7" s="1"/>
  <c r="J8" i="7" s="1"/>
  <c r="L7" i="6"/>
  <c r="L8" i="6" s="1"/>
  <c r="L6" i="6"/>
  <c r="M2" i="6"/>
  <c r="E6" i="4"/>
  <c r="G6" i="4"/>
  <c r="H6" i="4"/>
  <c r="E7" i="4"/>
  <c r="E12" i="3"/>
  <c r="D11" i="3"/>
  <c r="D14" i="3" s="1"/>
  <c r="E11" i="3"/>
  <c r="F11" i="3"/>
  <c r="E13" i="3"/>
  <c r="E10" i="3"/>
  <c r="H12" i="1"/>
  <c r="H5" i="1"/>
  <c r="H3" i="1"/>
  <c r="H13" i="1"/>
  <c r="H4" i="1"/>
</calcChain>
</file>

<file path=xl/sharedStrings.xml><?xml version="1.0" encoding="utf-8"?>
<sst xmlns="http://schemas.openxmlformats.org/spreadsheetml/2006/main" count="237" uniqueCount="132">
  <si>
    <t>Marci</t>
  </si>
  <si>
    <t>Cifra de afaceri (EUR)</t>
  </si>
  <si>
    <t>DN</t>
  </si>
  <si>
    <t>DV</t>
  </si>
  <si>
    <t>Supermarket A</t>
  </si>
  <si>
    <t>Supermarket B</t>
  </si>
  <si>
    <t>Supermarket C</t>
  </si>
  <si>
    <t>Supermarket D</t>
  </si>
  <si>
    <t>Supermarket E</t>
  </si>
  <si>
    <t>Jacobs</t>
  </si>
  <si>
    <t>Doncafe</t>
  </si>
  <si>
    <t>Tchibo</t>
  </si>
  <si>
    <t>Total Vanzari</t>
  </si>
  <si>
    <t>CA (mii EUR) in 2014</t>
  </si>
  <si>
    <t>Domo</t>
  </si>
  <si>
    <t>Altex</t>
  </si>
  <si>
    <t>Media Galaxy</t>
  </si>
  <si>
    <t>Flanco</t>
  </si>
  <si>
    <t>Practic</t>
  </si>
  <si>
    <t>Samsung</t>
  </si>
  <si>
    <t>Philips</t>
  </si>
  <si>
    <t>Panasonic</t>
  </si>
  <si>
    <t>Total vanzari</t>
  </si>
  <si>
    <t>CA 2016</t>
  </si>
  <si>
    <t>PP</t>
  </si>
  <si>
    <t>PRP</t>
  </si>
  <si>
    <t>A</t>
  </si>
  <si>
    <t>B</t>
  </si>
  <si>
    <t>C</t>
  </si>
  <si>
    <t>D</t>
  </si>
  <si>
    <t>Iphone</t>
  </si>
  <si>
    <t>HTC</t>
  </si>
  <si>
    <t>-</t>
  </si>
  <si>
    <t>Total piata</t>
  </si>
  <si>
    <t>+10% == +10% - Performanta neutra</t>
  </si>
  <si>
    <t xml:space="preserve"> 0% &lt; +10% - Performanta negativa</t>
  </si>
  <si>
    <t>LEADER</t>
  </si>
  <si>
    <t>+2.5% &lt; +10% - Performanta negativa</t>
  </si>
  <si>
    <t>CHALLENGER</t>
  </si>
  <si>
    <t>+23% &gt; +10 % - Performanta pozitiva</t>
  </si>
  <si>
    <t>Performanta</t>
  </si>
  <si>
    <t>Evolutie</t>
  </si>
  <si>
    <t>PPR 2017</t>
  </si>
  <si>
    <t>PP 2017</t>
  </si>
  <si>
    <t>Firme</t>
  </si>
  <si>
    <t>Total Piata</t>
  </si>
  <si>
    <t>-30% &lt; +8.75% - negativa</t>
  </si>
  <si>
    <t>+20% &gt;+8.75% - pozitiva</t>
  </si>
  <si>
    <t>+10% &gt;+8.75% - pozitiva</t>
  </si>
  <si>
    <t>Competitor</t>
  </si>
  <si>
    <t>-67% &lt; +20% - performanta negatia</t>
  </si>
  <si>
    <t>GlaxoSmithKline</t>
  </si>
  <si>
    <t>+92% &gt; +20% - performanta pozitiva</t>
  </si>
  <si>
    <t>Henkel</t>
  </si>
  <si>
    <t>-15% &lt; +20% - performanta negativa</t>
  </si>
  <si>
    <t>Arm &amp; Hammer</t>
  </si>
  <si>
    <t>+20% == +20% - performanta neutra</t>
  </si>
  <si>
    <t>P&amp;G</t>
  </si>
  <si>
    <t>+10% &lt; +20% - performanta negativa</t>
  </si>
  <si>
    <t>Colgate &amp; Palmolive</t>
  </si>
  <si>
    <t>PRP 2019</t>
  </si>
  <si>
    <t>PRP 2018</t>
  </si>
  <si>
    <t>PP 2019</t>
  </si>
  <si>
    <t>PP 2018</t>
  </si>
  <si>
    <t>Firma</t>
  </si>
  <si>
    <t>Producator</t>
  </si>
  <si>
    <t>Cadbury</t>
  </si>
  <si>
    <t>Mondelez Romania</t>
  </si>
  <si>
    <t>Supreme Chocolat</t>
  </si>
  <si>
    <t>Heidi Chocolat Suisse</t>
  </si>
  <si>
    <t>Altii</t>
  </si>
  <si>
    <t>Total</t>
  </si>
  <si>
    <t>Vanzari Valorice</t>
  </si>
  <si>
    <t>CA 2019</t>
  </si>
  <si>
    <t>CA 2020</t>
  </si>
  <si>
    <t>Performante</t>
  </si>
  <si>
    <t>+23,33% &gt; +10% - performanta pozitiva</t>
  </si>
  <si>
    <t>+2,5% &lt; +10% - performanta negativa</t>
  </si>
  <si>
    <t>0% &lt; +10% - performanta negativa</t>
  </si>
  <si>
    <t>+10% == +10% - performanta neutra</t>
  </si>
  <si>
    <t>Vanzari 2016</t>
  </si>
  <si>
    <t>Mag. A</t>
  </si>
  <si>
    <t>Mag. B</t>
  </si>
  <si>
    <t>Mag. C</t>
  </si>
  <si>
    <t>Mag. D</t>
  </si>
  <si>
    <t>iPhone</t>
  </si>
  <si>
    <t>Magazine</t>
  </si>
  <si>
    <t>Vanzari Samsung</t>
  </si>
  <si>
    <t>TOTAL</t>
  </si>
  <si>
    <t>pi</t>
  </si>
  <si>
    <t>pi (vanzarile din magazin/vanzarile totale)</t>
  </si>
  <si>
    <t>E</t>
  </si>
  <si>
    <t>Er</t>
  </si>
  <si>
    <t>Vansazi iPhone</t>
  </si>
  <si>
    <t>Vanzari HTC</t>
  </si>
  <si>
    <t>pi^2</t>
  </si>
  <si>
    <t>Er = 0.57 ∈ [0,3 ... 0,7]- grad mediu de concentrare al vanzarilor</t>
  </si>
  <si>
    <t>Er = 0.165 ∈ [0, 0,3]- grad scazut de concentrare al vanzarilor</t>
  </si>
  <si>
    <t>Er = 0.306 ∈ [0,3 ... 0,7]- grad mediu de concentrare al vanzarilor</t>
  </si>
  <si>
    <t>Firme/Producatori</t>
  </si>
  <si>
    <t>Vanzari 2017</t>
  </si>
  <si>
    <t>Magazin A</t>
  </si>
  <si>
    <t>Magazin B</t>
  </si>
  <si>
    <t>Magazin C</t>
  </si>
  <si>
    <t>Magazin D</t>
  </si>
  <si>
    <t>Beko</t>
  </si>
  <si>
    <t>Magazin</t>
  </si>
  <si>
    <t>Vanzari Beko</t>
  </si>
  <si>
    <t>Er ∈ [0 … 0,3]- grad scazut de concentrare al vanzarilor</t>
  </si>
  <si>
    <t>Vanzari Philips</t>
  </si>
  <si>
    <t>Er ∈ [0,3 … 0,7]- grad mediu de concentrare al vanzarilor</t>
  </si>
  <si>
    <t>Femei</t>
  </si>
  <si>
    <t>Barbati</t>
  </si>
  <si>
    <t>Fumatori</t>
  </si>
  <si>
    <t>Nefumatori</t>
  </si>
  <si>
    <t>Datele de intrare in urma cercetarii pe un esantion similar cu populatia</t>
  </si>
  <si>
    <t>Pas 1. Ipoteza nula</t>
  </si>
  <si>
    <t>In scopul explicarii comportamentului de fumator/nefumator al unei populatiii in functie de sex, o firma a realizat o ancheta care i-a furnizat urmatoarele informatii</t>
  </si>
  <si>
    <r>
      <t xml:space="preserve">H0: Sexul </t>
    </r>
    <r>
      <rPr>
        <b/>
        <sz val="10"/>
        <rFont val="Arial"/>
        <family val="2"/>
      </rPr>
      <t>NU</t>
    </r>
    <r>
      <rPr>
        <sz val="10"/>
        <rFont val="Arial"/>
        <family val="2"/>
      </rPr>
      <t xml:space="preserve"> influenteaza comportamentul acestora de a fi fumatori sau nefumatori</t>
    </r>
  </si>
  <si>
    <t>Pas 2. Tabelul de contingenta real (tabelul cu valorile date in problema, la care adaugam linia si coloana de total)</t>
  </si>
  <si>
    <t xml:space="preserve">Pas 3. Tabelul de contingenta teoretic (tableul cu valori teoretice, care se calculeaza pe baza tabelului real </t>
  </si>
  <si>
    <r>
      <t xml:space="preserve">Pas 4. Calculul lui 
</t>
    </r>
    <r>
      <rPr>
        <b/>
        <sz val="12"/>
        <rFont val="Calibri"/>
        <family val="2"/>
      </rPr>
      <t>χ</t>
    </r>
    <r>
      <rPr>
        <b/>
        <vertAlign val="superscript"/>
        <sz val="12"/>
        <rFont val="Arial"/>
        <family val="2"/>
      </rPr>
      <t xml:space="preserve">2 </t>
    </r>
    <r>
      <rPr>
        <b/>
        <vertAlign val="subscript"/>
        <sz val="12"/>
        <rFont val="Arial"/>
        <family val="2"/>
      </rPr>
      <t>calc</t>
    </r>
  </si>
  <si>
    <r>
      <t>Formula de baza: (r-t)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/t: unde r=valoarea din tabelul real si t=valoarea din tablelul teoretic (dar sa fie casuta corespondenta)</t>
    </r>
  </si>
  <si>
    <r>
      <rPr>
        <b/>
        <sz val="12"/>
        <rFont val="Calibri"/>
        <family val="2"/>
      </rPr>
      <t>χ</t>
    </r>
    <r>
      <rPr>
        <b/>
        <vertAlign val="superscript"/>
        <sz val="12"/>
        <rFont val="Arial"/>
        <family val="2"/>
      </rPr>
      <t>2</t>
    </r>
    <r>
      <rPr>
        <b/>
        <vertAlign val="subscript"/>
        <sz val="12"/>
        <rFont val="Arial"/>
        <family val="2"/>
      </rPr>
      <t>calc</t>
    </r>
  </si>
  <si>
    <r>
      <t xml:space="preserve">Pas 5. Determinarea lui </t>
    </r>
    <r>
      <rPr>
        <b/>
        <sz val="12"/>
        <rFont val="Calibri"/>
        <family val="2"/>
      </rPr>
      <t>χ</t>
    </r>
    <r>
      <rPr>
        <b/>
        <vertAlign val="superscript"/>
        <sz val="12"/>
        <rFont val="Arial"/>
        <family val="2"/>
      </rPr>
      <t>2</t>
    </r>
    <r>
      <rPr>
        <b/>
        <vertAlign val="subscript"/>
        <sz val="12"/>
        <rFont val="Arial"/>
        <family val="2"/>
      </rPr>
      <t>tabelar</t>
    </r>
  </si>
  <si>
    <t>p</t>
  </si>
  <si>
    <t>g</t>
  </si>
  <si>
    <t>0.95 (valoare implicita)</t>
  </si>
  <si>
    <r>
      <t xml:space="preserve">Din tabelul de distributie Hi-patrat se alege valoarea din cloana </t>
    </r>
    <r>
      <rPr>
        <b/>
        <sz val="10"/>
        <rFont val="Arial"/>
        <family val="2"/>
      </rPr>
      <t>p</t>
    </r>
    <r>
      <rPr>
        <sz val="10"/>
        <rFont val="Arial"/>
        <family val="2"/>
      </rPr>
      <t xml:space="preserve"> linia</t>
    </r>
    <r>
      <rPr>
        <b/>
        <sz val="10"/>
        <rFont val="Arial"/>
        <family val="2"/>
      </rPr>
      <t xml:space="preserve"> g</t>
    </r>
  </si>
  <si>
    <r>
      <t>(m-1)x(n-1), in cazul nostru (2-1)x(2-1)=</t>
    </r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- pentru ca avem doua valori pentru criteriu  si doua valori pentru variabile</t>
    </r>
  </si>
  <si>
    <r>
      <t>din cele de mai sus, rezulta ca</t>
    </r>
    <r>
      <rPr>
        <b/>
        <sz val="10"/>
        <rFont val="Arial"/>
        <family val="2"/>
      </rPr>
      <t xml:space="preserve"> χ</t>
    </r>
    <r>
      <rPr>
        <b/>
        <vertAlign val="superscript"/>
        <sz val="10"/>
        <rFont val="Arial"/>
        <family val="2"/>
      </rPr>
      <t>2</t>
    </r>
    <r>
      <rPr>
        <b/>
        <vertAlign val="subscript"/>
        <sz val="10"/>
        <rFont val="Arial"/>
        <family val="2"/>
      </rPr>
      <t>tabelar</t>
    </r>
    <r>
      <rPr>
        <b/>
        <sz val="10"/>
        <rFont val="Arial"/>
        <family val="2"/>
      </rPr>
      <t>=3.84</t>
    </r>
  </si>
  <si>
    <r>
      <t>Pas 6. Se compara χ</t>
    </r>
    <r>
      <rPr>
        <b/>
        <vertAlign val="superscript"/>
        <sz val="10"/>
        <rFont val="Arial"/>
        <family val="2"/>
      </rPr>
      <t>2</t>
    </r>
    <r>
      <rPr>
        <b/>
        <vertAlign val="subscript"/>
        <sz val="10"/>
        <rFont val="Arial"/>
        <family val="2"/>
      </rPr>
      <t>calc</t>
    </r>
    <r>
      <rPr>
        <b/>
        <sz val="10"/>
        <rFont val="Arial"/>
        <family val="2"/>
      </rPr>
      <t xml:space="preserve"> cu χ</t>
    </r>
    <r>
      <rPr>
        <b/>
        <vertAlign val="superscript"/>
        <sz val="10"/>
        <rFont val="Arial"/>
        <family val="2"/>
      </rPr>
      <t>2</t>
    </r>
    <r>
      <rPr>
        <b/>
        <vertAlign val="subscript"/>
        <sz val="10"/>
        <rFont val="Arial"/>
        <family val="2"/>
      </rPr>
      <t>tabelar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</si>
</sst>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  <family val="2"/>
    </font>
    <font>
      <b/>
      <sz val="10"/>
      <name val="Arial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sz val="10"/>
      <color rgb="FF000000"/>
      <name val="Arial"/>
      <family val="2"/>
    </font>
    <font>
      <i/>
      <sz val="10"/>
      <name val="Arial"/>
      <family val="2"/>
    </font>
    <font>
      <b/>
      <sz val="10"/>
      <color theme="0"/>
      <name val="Arial"/>
      <family val="2"/>
    </font>
    <font>
      <vertAlign val="superscript"/>
      <sz val="10"/>
      <name val="Arial"/>
      <family val="2"/>
    </font>
    <font>
      <b/>
      <vertAlign val="superscript"/>
      <sz val="10"/>
      <name val="Arial"/>
      <family val="2"/>
    </font>
    <font>
      <b/>
      <vertAlign val="subscript"/>
      <sz val="10"/>
      <name val="Arial"/>
      <family val="2"/>
    </font>
    <font>
      <b/>
      <sz val="12"/>
      <name val="Arial"/>
      <family val="2"/>
    </font>
    <font>
      <b/>
      <sz val="12"/>
      <name val="Calibri"/>
      <family val="2"/>
    </font>
    <font>
      <b/>
      <vertAlign val="superscript"/>
      <sz val="12"/>
      <name val="Arial"/>
      <family val="2"/>
    </font>
    <font>
      <b/>
      <vertAlign val="subscript"/>
      <sz val="1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00000"/>
        <bgColor rgb="FFDDDDDD"/>
      </patternFill>
    </fill>
    <fill>
      <patternFill patternType="solid">
        <fgColor rgb="FFFFCCCC"/>
        <bgColor rgb="FFBEE3D3"/>
      </patternFill>
    </fill>
    <fill>
      <patternFill patternType="solid">
        <fgColor rgb="FFFF9999"/>
        <bgColor indexed="64"/>
      </patternFill>
    </fill>
    <fill>
      <patternFill patternType="solid">
        <fgColor rgb="FFC00000"/>
        <bgColor rgb="FF008080"/>
      </patternFill>
    </fill>
    <fill>
      <patternFill patternType="solid">
        <fgColor rgb="FFC00000"/>
        <bgColor rgb="FFFFFFFF"/>
      </patternFill>
    </fill>
    <fill>
      <patternFill patternType="solid">
        <fgColor rgb="FFC00000"/>
        <bgColor rgb="FFFFCC00"/>
      </patternFill>
    </fill>
    <fill>
      <patternFill patternType="solid">
        <fgColor rgb="FF99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/>
      <right style="thin">
        <color rgb="FF009353"/>
      </right>
      <top/>
      <bottom style="thin">
        <color rgb="FF009353"/>
      </bottom>
      <diagonal/>
    </border>
    <border>
      <left/>
      <right/>
      <top/>
      <bottom style="thin">
        <color rgb="FF009353"/>
      </bottom>
      <diagonal/>
    </border>
    <border>
      <left style="thin">
        <color rgb="FF009353"/>
      </left>
      <right/>
      <top/>
      <bottom style="thin">
        <color rgb="FF009353"/>
      </bottom>
      <diagonal/>
    </border>
    <border>
      <left/>
      <right style="thin">
        <color rgb="FF009353"/>
      </right>
      <top/>
      <bottom/>
      <diagonal/>
    </border>
    <border>
      <left style="thin">
        <color rgb="FF009353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9353"/>
      </right>
      <top style="thin">
        <color rgb="FF009353"/>
      </top>
      <bottom/>
      <diagonal/>
    </border>
    <border>
      <left/>
      <right/>
      <top style="thin">
        <color rgb="FF009353"/>
      </top>
      <bottom/>
      <diagonal/>
    </border>
    <border>
      <left style="thin">
        <color rgb="FF009353"/>
      </left>
      <right/>
      <top style="thin">
        <color rgb="FF009353"/>
      </top>
      <bottom/>
      <diagonal/>
    </border>
    <border>
      <left/>
      <right style="thin">
        <color rgb="FFFAA61A"/>
      </right>
      <top/>
      <bottom style="thin">
        <color rgb="FFFAA61A"/>
      </bottom>
      <diagonal/>
    </border>
    <border>
      <left/>
      <right/>
      <top/>
      <bottom style="thin">
        <color rgb="FFFAA61A"/>
      </bottom>
      <diagonal/>
    </border>
    <border>
      <left style="thin">
        <color rgb="FFFAA61A"/>
      </left>
      <right/>
      <top/>
      <bottom style="thin">
        <color rgb="FFFAA61A"/>
      </bottom>
      <diagonal/>
    </border>
    <border>
      <left/>
      <right style="thin">
        <color rgb="FFFAA61A"/>
      </right>
      <top/>
      <bottom/>
      <diagonal/>
    </border>
    <border>
      <left style="thin">
        <color rgb="FFFAA61A"/>
      </left>
      <right/>
      <top/>
      <bottom/>
      <diagonal/>
    </border>
    <border>
      <left/>
      <right style="thin">
        <color rgb="FFFAA61A"/>
      </right>
      <top style="thin">
        <color rgb="FFFAA61A"/>
      </top>
      <bottom/>
      <diagonal/>
    </border>
    <border>
      <left/>
      <right/>
      <top style="thin">
        <color rgb="FFFAA61A"/>
      </top>
      <bottom/>
      <diagonal/>
    </border>
    <border>
      <left style="thin">
        <color rgb="FFFAA61A"/>
      </left>
      <right/>
      <top style="thin">
        <color rgb="FFFAA61A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0" fontId="0" fillId="3" borderId="0" xfId="0" applyFill="1"/>
    <xf numFmtId="10" fontId="0" fillId="3" borderId="0" xfId="0" applyNumberFormat="1" applyFill="1"/>
    <xf numFmtId="10" fontId="0" fillId="3" borderId="0" xfId="0" applyNumberFormat="1" applyFill="1" applyAlignment="1">
      <alignment horizontal="right" vertical="center"/>
    </xf>
    <xf numFmtId="0" fontId="0" fillId="4" borderId="0" xfId="0" applyFill="1"/>
    <xf numFmtId="10" fontId="0" fillId="4" borderId="0" xfId="0" applyNumberFormat="1" applyFill="1"/>
    <xf numFmtId="0" fontId="2" fillId="2" borderId="0" xfId="0" applyFont="1" applyFill="1" applyAlignment="1">
      <alignment horizontal="center" vertical="center"/>
    </xf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right" vertical="center"/>
    </xf>
    <xf numFmtId="10" fontId="3" fillId="2" borderId="0" xfId="0" applyNumberFormat="1" applyFont="1" applyFill="1"/>
    <xf numFmtId="0" fontId="2" fillId="5" borderId="1" xfId="0" applyFont="1" applyFill="1" applyBorder="1" applyAlignment="1">
      <alignment horizontal="center"/>
    </xf>
    <xf numFmtId="10" fontId="2" fillId="5" borderId="2" xfId="0" applyNumberFormat="1" applyFont="1" applyFill="1" applyBorder="1"/>
    <xf numFmtId="0" fontId="2" fillId="5" borderId="2" xfId="0" applyFont="1" applyFill="1" applyBorder="1"/>
    <xf numFmtId="49" fontId="2" fillId="5" borderId="3" xfId="0" applyNumberFormat="1" applyFont="1" applyFill="1" applyBorder="1"/>
    <xf numFmtId="0" fontId="4" fillId="6" borderId="4" xfId="0" applyFont="1" applyFill="1" applyBorder="1"/>
    <xf numFmtId="10" fontId="4" fillId="6" borderId="0" xfId="0" applyNumberFormat="1" applyFont="1" applyFill="1"/>
    <xf numFmtId="0" fontId="4" fillId="6" borderId="0" xfId="0" applyFont="1" applyFill="1"/>
    <xf numFmtId="49" fontId="4" fillId="6" borderId="5" xfId="0" applyNumberFormat="1" applyFont="1" applyFill="1" applyBorder="1"/>
    <xf numFmtId="0" fontId="4" fillId="4" borderId="4" xfId="0" applyFont="1" applyFill="1" applyBorder="1"/>
    <xf numFmtId="10" fontId="4" fillId="4" borderId="0" xfId="0" applyNumberFormat="1" applyFont="1" applyFill="1"/>
    <xf numFmtId="0" fontId="4" fillId="4" borderId="0" xfId="0" applyFont="1" applyFill="1"/>
    <xf numFmtId="49" fontId="4" fillId="4" borderId="5" xfId="0" applyNumberFormat="1" applyFont="1" applyFill="1" applyBorder="1"/>
    <xf numFmtId="0" fontId="4" fillId="6" borderId="6" xfId="0" applyFont="1" applyFill="1" applyBorder="1"/>
    <xf numFmtId="10" fontId="4" fillId="6" borderId="7" xfId="0" applyNumberFormat="1" applyFont="1" applyFill="1" applyBorder="1"/>
    <xf numFmtId="0" fontId="4" fillId="6" borderId="7" xfId="0" applyFont="1" applyFill="1" applyBorder="1"/>
    <xf numFmtId="49" fontId="4" fillId="6" borderId="8" xfId="0" applyNumberFormat="1" applyFont="1" applyFill="1" applyBorder="1"/>
    <xf numFmtId="0" fontId="4" fillId="7" borderId="4" xfId="0" applyFont="1" applyFill="1" applyBorder="1"/>
    <xf numFmtId="10" fontId="4" fillId="7" borderId="0" xfId="0" applyNumberFormat="1" applyFont="1" applyFill="1"/>
    <xf numFmtId="0" fontId="4" fillId="7" borderId="0" xfId="0" applyFont="1" applyFill="1"/>
    <xf numFmtId="49" fontId="4" fillId="7" borderId="5" xfId="0" applyNumberFormat="1" applyFont="1" applyFill="1" applyBorder="1"/>
    <xf numFmtId="49" fontId="2" fillId="8" borderId="9" xfId="0" applyNumberFormat="1" applyFont="1" applyFill="1" applyBorder="1"/>
    <xf numFmtId="49" fontId="2" fillId="8" borderId="10" xfId="0" applyNumberFormat="1" applyFont="1" applyFill="1" applyBorder="1"/>
    <xf numFmtId="49" fontId="2" fillId="8" borderId="11" xfId="0" applyNumberFormat="1" applyFont="1" applyFill="1" applyBorder="1"/>
    <xf numFmtId="0" fontId="2" fillId="9" borderId="12" xfId="0" applyFont="1" applyFill="1" applyBorder="1" applyAlignment="1">
      <alignment horizontal="center"/>
    </xf>
    <xf numFmtId="0" fontId="2" fillId="9" borderId="13" xfId="0" applyFont="1" applyFill="1" applyBorder="1"/>
    <xf numFmtId="0" fontId="2" fillId="9" borderId="13" xfId="0" applyFont="1" applyFill="1" applyBorder="1" applyAlignment="1">
      <alignment horizontal="center"/>
    </xf>
    <xf numFmtId="10" fontId="2" fillId="9" borderId="13" xfId="0" applyNumberFormat="1" applyFont="1" applyFill="1" applyBorder="1"/>
    <xf numFmtId="49" fontId="2" fillId="9" borderId="14" xfId="0" applyNumberFormat="1" applyFont="1" applyFill="1" applyBorder="1"/>
    <xf numFmtId="0" fontId="4" fillId="4" borderId="15" xfId="0" applyFont="1" applyFill="1" applyBorder="1"/>
    <xf numFmtId="49" fontId="4" fillId="4" borderId="16" xfId="0" applyNumberFormat="1" applyFont="1" applyFill="1" applyBorder="1"/>
    <xf numFmtId="10" fontId="4" fillId="4" borderId="7" xfId="0" applyNumberFormat="1" applyFont="1" applyFill="1" applyBorder="1"/>
    <xf numFmtId="0" fontId="4" fillId="7" borderId="15" xfId="0" applyFont="1" applyFill="1" applyBorder="1"/>
    <xf numFmtId="49" fontId="4" fillId="7" borderId="16" xfId="0" applyNumberFormat="1" applyFont="1" applyFill="1" applyBorder="1"/>
    <xf numFmtId="49" fontId="2" fillId="10" borderId="17" xfId="0" applyNumberFormat="1" applyFont="1" applyFill="1" applyBorder="1"/>
    <xf numFmtId="49" fontId="2" fillId="10" borderId="18" xfId="0" applyNumberFormat="1" applyFont="1" applyFill="1" applyBorder="1"/>
    <xf numFmtId="49" fontId="2" fillId="10" borderId="19" xfId="0" applyNumberFormat="1" applyFont="1" applyFill="1" applyBorder="1"/>
    <xf numFmtId="10" fontId="2" fillId="2" borderId="0" xfId="0" applyNumberFormat="1" applyFont="1" applyFill="1"/>
    <xf numFmtId="0" fontId="2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5" fillId="4" borderId="0" xfId="0" applyFont="1" applyFill="1"/>
    <xf numFmtId="10" fontId="5" fillId="4" borderId="0" xfId="0" applyNumberFormat="1" applyFont="1" applyFill="1"/>
    <xf numFmtId="0" fontId="0" fillId="4" borderId="0" xfId="0" applyNumberFormat="1" applyFill="1"/>
    <xf numFmtId="0" fontId="1" fillId="7" borderId="0" xfId="0" applyFont="1" applyFill="1"/>
    <xf numFmtId="10" fontId="1" fillId="7" borderId="0" xfId="0" applyNumberFormat="1" applyFont="1" applyFill="1"/>
    <xf numFmtId="0" fontId="0" fillId="7" borderId="0" xfId="0" applyNumberFormat="1" applyFill="1"/>
    <xf numFmtId="10" fontId="6" fillId="2" borderId="0" xfId="0" applyNumberFormat="1" applyFont="1" applyFill="1"/>
    <xf numFmtId="0" fontId="0" fillId="4" borderId="0" xfId="0" quotePrefix="1" applyFill="1"/>
    <xf numFmtId="0" fontId="0" fillId="0" borderId="0" xfId="0" applyAlignment="1">
      <alignment wrapText="1"/>
    </xf>
    <xf numFmtId="0" fontId="2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 vertical="center" wrapText="1"/>
    </xf>
    <xf numFmtId="0" fontId="6" fillId="11" borderId="0" xfId="0" applyFont="1" applyFill="1" applyAlignment="1">
      <alignment horizontal="center"/>
    </xf>
    <xf numFmtId="0" fontId="6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vertical="center" wrapText="1"/>
    </xf>
    <xf numFmtId="0" fontId="0" fillId="12" borderId="0" xfId="0" applyFont="1" applyFill="1"/>
    <xf numFmtId="0" fontId="1" fillId="13" borderId="0" xfId="0" applyFont="1" applyFill="1"/>
    <xf numFmtId="0" fontId="0" fillId="13" borderId="0" xfId="0" applyFill="1"/>
    <xf numFmtId="0" fontId="0" fillId="0" borderId="0" xfId="0" applyAlignment="1">
      <alignment horizontal="left" vertical="top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0" fillId="0" borderId="0" xfId="0" applyAlignment="1">
      <alignment horizontal="left" wrapText="1"/>
    </xf>
    <xf numFmtId="0" fontId="10" fillId="0" borderId="0" xfId="0" applyFont="1"/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99000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6D038-B212-4D27-A4BB-03E19132A46C}">
  <sheetPr>
    <tabColor rgb="FF92D050"/>
  </sheetPr>
  <dimension ref="A1:H14"/>
  <sheetViews>
    <sheetView zoomScaleNormal="100" workbookViewId="0">
      <selection activeCell="E2" sqref="E2"/>
    </sheetView>
  </sheetViews>
  <sheetFormatPr defaultColWidth="11.5703125" defaultRowHeight="12.75" x14ac:dyDescent="0.2"/>
  <cols>
    <col min="1" max="1" width="13.42578125" customWidth="1"/>
    <col min="2" max="3" width="6.5703125" customWidth="1"/>
    <col min="4" max="6" width="22.140625" customWidth="1"/>
    <col min="7" max="7" width="38.85546875" customWidth="1"/>
    <col min="8" max="8" width="14" customWidth="1"/>
  </cols>
  <sheetData>
    <row r="1" spans="1:8" ht="15.75" x14ac:dyDescent="0.25">
      <c r="A1" s="47" t="s">
        <v>49</v>
      </c>
      <c r="B1" s="46">
        <v>2016</v>
      </c>
      <c r="C1" s="46">
        <v>2017</v>
      </c>
      <c r="D1" s="46" t="s">
        <v>43</v>
      </c>
      <c r="E1" s="46" t="s">
        <v>42</v>
      </c>
      <c r="F1" s="46" t="s">
        <v>41</v>
      </c>
      <c r="G1" s="45" t="s">
        <v>40</v>
      </c>
    </row>
    <row r="2" spans="1:8" x14ac:dyDescent="0.2">
      <c r="A2" s="44" t="s">
        <v>26</v>
      </c>
      <c r="B2" s="30">
        <v>200</v>
      </c>
      <c r="C2" s="30">
        <v>220</v>
      </c>
      <c r="D2" s="29">
        <f>(C2/C5)</f>
        <v>0.50574712643678166</v>
      </c>
      <c r="E2" s="29">
        <f>C2/C3</f>
        <v>1.2222222222222223</v>
      </c>
      <c r="F2" s="29">
        <v>0.1</v>
      </c>
      <c r="G2" s="43" t="s">
        <v>48</v>
      </c>
      <c r="H2" s="1" t="s">
        <v>36</v>
      </c>
    </row>
    <row r="3" spans="1:8" x14ac:dyDescent="0.2">
      <c r="A3" s="27" t="s">
        <v>27</v>
      </c>
      <c r="B3" s="26">
        <v>150</v>
      </c>
      <c r="C3" s="26">
        <v>180</v>
      </c>
      <c r="D3" s="42">
        <f>(C3/C5)</f>
        <v>0.41379310344827586</v>
      </c>
      <c r="E3" s="25">
        <f>C3/C2</f>
        <v>0.81818181818181823</v>
      </c>
      <c r="F3" s="25">
        <v>0.2</v>
      </c>
      <c r="G3" s="24" t="s">
        <v>47</v>
      </c>
      <c r="H3" s="1" t="s">
        <v>38</v>
      </c>
    </row>
    <row r="4" spans="1:8" x14ac:dyDescent="0.2">
      <c r="A4" s="41" t="s">
        <v>28</v>
      </c>
      <c r="B4" s="22">
        <v>50</v>
      </c>
      <c r="C4" s="22">
        <v>35</v>
      </c>
      <c r="D4" s="21">
        <f>(C4/C5)</f>
        <v>8.0459770114942528E-2</v>
      </c>
      <c r="E4" s="21">
        <f>C4/C2</f>
        <v>0.15909090909090909</v>
      </c>
      <c r="F4" s="21">
        <v>-0.3</v>
      </c>
      <c r="G4" s="40" t="s">
        <v>46</v>
      </c>
    </row>
    <row r="5" spans="1:8" ht="15.75" x14ac:dyDescent="0.25">
      <c r="A5" s="39" t="s">
        <v>45</v>
      </c>
      <c r="B5" s="36">
        <f>SUM(B2:B4)</f>
        <v>400</v>
      </c>
      <c r="C5" s="36">
        <f>SUM(C2:C4)</f>
        <v>435</v>
      </c>
      <c r="D5" s="38">
        <f>SUM(D2:D4)</f>
        <v>1</v>
      </c>
      <c r="E5" s="37" t="s">
        <v>32</v>
      </c>
      <c r="F5" s="36">
        <f>((C5-B5)/B5)*100</f>
        <v>8.75</v>
      </c>
      <c r="G5" s="35" t="s">
        <v>32</v>
      </c>
    </row>
    <row r="9" spans="1:8" ht="15.75" x14ac:dyDescent="0.25">
      <c r="A9" s="34" t="s">
        <v>44</v>
      </c>
      <c r="B9" s="33">
        <v>2016</v>
      </c>
      <c r="C9" s="33">
        <v>2017</v>
      </c>
      <c r="D9" s="33" t="s">
        <v>43</v>
      </c>
      <c r="E9" s="33" t="s">
        <v>42</v>
      </c>
      <c r="F9" s="33" t="s">
        <v>41</v>
      </c>
      <c r="G9" s="32" t="s">
        <v>40</v>
      </c>
    </row>
    <row r="10" spans="1:8" x14ac:dyDescent="0.2">
      <c r="A10" s="31" t="s">
        <v>26</v>
      </c>
      <c r="B10" s="30">
        <v>300</v>
      </c>
      <c r="C10" s="30">
        <v>370</v>
      </c>
      <c r="D10" s="29">
        <f>C10/C14</f>
        <v>0.33636363636363636</v>
      </c>
      <c r="E10" s="29">
        <f>C10/C11</f>
        <v>0.90243902439024393</v>
      </c>
      <c r="F10" s="29">
        <f>((C10-B10)/B10)</f>
        <v>0.23333333333333334</v>
      </c>
      <c r="G10" s="28" t="s">
        <v>39</v>
      </c>
      <c r="H10" s="1" t="s">
        <v>38</v>
      </c>
    </row>
    <row r="11" spans="1:8" x14ac:dyDescent="0.2">
      <c r="A11" s="27" t="s">
        <v>27</v>
      </c>
      <c r="B11" s="26">
        <v>400</v>
      </c>
      <c r="C11" s="26">
        <f>C14-(C12+C13+C10)</f>
        <v>410</v>
      </c>
      <c r="D11" s="25">
        <f>C11/C14</f>
        <v>0.37272727272727274</v>
      </c>
      <c r="E11" s="25">
        <f>C11/C10</f>
        <v>1.1081081081081081</v>
      </c>
      <c r="F11" s="25">
        <f>((C11-B11)/B11)</f>
        <v>2.5000000000000001E-2</v>
      </c>
      <c r="G11" s="24" t="s">
        <v>37</v>
      </c>
      <c r="H11" s="1" t="s">
        <v>36</v>
      </c>
    </row>
    <row r="12" spans="1:8" x14ac:dyDescent="0.2">
      <c r="A12" s="23" t="s">
        <v>28</v>
      </c>
      <c r="B12" s="22">
        <v>100</v>
      </c>
      <c r="C12" s="22">
        <v>100</v>
      </c>
      <c r="D12" s="21">
        <f>C12/C14</f>
        <v>9.0909090909090912E-2</v>
      </c>
      <c r="E12" s="21">
        <f>C12/C11</f>
        <v>0.24390243902439024</v>
      </c>
      <c r="F12" s="21">
        <f>((C12-B12)/B12)*100</f>
        <v>0</v>
      </c>
      <c r="G12" s="20" t="s">
        <v>35</v>
      </c>
    </row>
    <row r="13" spans="1:8" x14ac:dyDescent="0.2">
      <c r="A13" s="19" t="s">
        <v>29</v>
      </c>
      <c r="B13" s="18">
        <v>200</v>
      </c>
      <c r="C13" s="18">
        <v>220</v>
      </c>
      <c r="D13" s="17">
        <f>C13/C14</f>
        <v>0.2</v>
      </c>
      <c r="E13" s="17">
        <f>C13/C11</f>
        <v>0.53658536585365857</v>
      </c>
      <c r="F13" s="17">
        <f>((C13-B13)/B13)</f>
        <v>0.1</v>
      </c>
      <c r="G13" s="16" t="s">
        <v>34</v>
      </c>
    </row>
    <row r="14" spans="1:8" ht="15.75" x14ac:dyDescent="0.25">
      <c r="A14" s="15" t="s">
        <v>33</v>
      </c>
      <c r="B14" s="14">
        <f>SUM(B10:B13)</f>
        <v>1000</v>
      </c>
      <c r="C14" s="14">
        <f>B14+(0.1*B14)</f>
        <v>1100</v>
      </c>
      <c r="D14" s="13">
        <f>SUM(D10:D13)</f>
        <v>1</v>
      </c>
      <c r="E14" s="14"/>
      <c r="F14" s="13">
        <v>0.1</v>
      </c>
      <c r="G14" s="12" t="s">
        <v>32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65FA5-6CE2-49CA-9510-7B3DD36263CF}">
  <sheetPr>
    <tabColor rgb="FF92D050"/>
  </sheetPr>
  <dimension ref="A1:I7"/>
  <sheetViews>
    <sheetView zoomScaleNormal="100" workbookViewId="0">
      <selection activeCell="E2" sqref="E2"/>
    </sheetView>
  </sheetViews>
  <sheetFormatPr defaultColWidth="11.5703125" defaultRowHeight="12.75" x14ac:dyDescent="0.2"/>
  <cols>
    <col min="1" max="1" width="18" customWidth="1"/>
    <col min="9" max="9" width="57.28515625" customWidth="1"/>
  </cols>
  <sheetData>
    <row r="1" spans="1:9" ht="15.75" x14ac:dyDescent="0.25">
      <c r="A1" s="8" t="s">
        <v>64</v>
      </c>
      <c r="B1" s="8">
        <v>2018</v>
      </c>
      <c r="C1" s="8">
        <v>2019</v>
      </c>
      <c r="D1" s="8" t="s">
        <v>63</v>
      </c>
      <c r="E1" s="8" t="s">
        <v>62</v>
      </c>
      <c r="F1" s="8" t="s">
        <v>61</v>
      </c>
      <c r="G1" s="8" t="s">
        <v>60</v>
      </c>
      <c r="H1" s="8" t="s">
        <v>41</v>
      </c>
      <c r="I1" s="8" t="s">
        <v>40</v>
      </c>
    </row>
    <row r="2" spans="1:9" x14ac:dyDescent="0.2">
      <c r="A2" s="5" t="s">
        <v>59</v>
      </c>
      <c r="B2" s="5">
        <v>100</v>
      </c>
      <c r="C2" s="5">
        <f>B2+(0.1*B2)</f>
        <v>110</v>
      </c>
      <c r="D2" s="6">
        <f>B2/B7</f>
        <v>6.25E-2</v>
      </c>
      <c r="E2" s="6">
        <f>C2/C7</f>
        <v>5.7291666666666664E-2</v>
      </c>
      <c r="F2" s="6">
        <f>B2/B4</f>
        <v>0.2</v>
      </c>
      <c r="G2" s="6">
        <f>C2/C5</f>
        <v>0.11458333333333333</v>
      </c>
      <c r="H2" s="6">
        <f t="shared" ref="H2:H7" si="0">(C2-B2)/B2</f>
        <v>0.1</v>
      </c>
      <c r="I2" s="5" t="s">
        <v>58</v>
      </c>
    </row>
    <row r="3" spans="1:9" x14ac:dyDescent="0.2">
      <c r="A3" s="5" t="s">
        <v>57</v>
      </c>
      <c r="B3" s="5">
        <v>300</v>
      </c>
      <c r="C3" s="5">
        <f>B3+(0.2*B3)</f>
        <v>360</v>
      </c>
      <c r="D3" s="6">
        <f>B3/B7</f>
        <v>0.1875</v>
      </c>
      <c r="E3" s="6">
        <f>C3/C7</f>
        <v>0.1875</v>
      </c>
      <c r="F3" s="6">
        <f>B3/B4</f>
        <v>0.6</v>
      </c>
      <c r="G3" s="6">
        <f>C3/C5</f>
        <v>0.375</v>
      </c>
      <c r="H3" s="6">
        <f t="shared" si="0"/>
        <v>0.2</v>
      </c>
      <c r="I3" s="5" t="s">
        <v>56</v>
      </c>
    </row>
    <row r="4" spans="1:9" x14ac:dyDescent="0.2">
      <c r="A4" s="5" t="s">
        <v>55</v>
      </c>
      <c r="B4" s="5">
        <f>B7-(B2+B3+B5+B6)</f>
        <v>500</v>
      </c>
      <c r="C4" s="5">
        <f>B4-(0.15*B4)</f>
        <v>425</v>
      </c>
      <c r="D4" s="6">
        <f>B4/B7</f>
        <v>0.3125</v>
      </c>
      <c r="E4" s="6">
        <f>C4/C7</f>
        <v>0.22135416666666666</v>
      </c>
      <c r="F4" s="6">
        <f>B4/B3</f>
        <v>1.6666666666666667</v>
      </c>
      <c r="G4" s="6">
        <f>C4/C5</f>
        <v>0.44270833333333331</v>
      </c>
      <c r="H4" s="6">
        <f t="shared" si="0"/>
        <v>-0.15</v>
      </c>
      <c r="I4" s="5" t="s">
        <v>54</v>
      </c>
    </row>
    <row r="5" spans="1:9" x14ac:dyDescent="0.2">
      <c r="A5" s="5" t="s">
        <v>53</v>
      </c>
      <c r="B5" s="5">
        <v>500</v>
      </c>
      <c r="C5" s="5">
        <f>C7*0.5</f>
        <v>960</v>
      </c>
      <c r="D5" s="6">
        <f>B5/B7</f>
        <v>0.3125</v>
      </c>
      <c r="E5" s="6">
        <f>C5/C7</f>
        <v>0.5</v>
      </c>
      <c r="F5" s="6">
        <f>B5/B3</f>
        <v>1.6666666666666667</v>
      </c>
      <c r="G5" s="6">
        <f>C5/C4</f>
        <v>2.2588235294117647</v>
      </c>
      <c r="H5" s="6">
        <f t="shared" si="0"/>
        <v>0.92</v>
      </c>
      <c r="I5" s="5" t="s">
        <v>52</v>
      </c>
    </row>
    <row r="6" spans="1:9" x14ac:dyDescent="0.2">
      <c r="A6" s="5" t="s">
        <v>51</v>
      </c>
      <c r="B6" s="5">
        <v>200</v>
      </c>
      <c r="C6" s="5">
        <f>C7-SUM(C2:C5)</f>
        <v>65</v>
      </c>
      <c r="D6" s="6">
        <f>B6/B7</f>
        <v>0.125</v>
      </c>
      <c r="E6" s="6">
        <f>C6/C7</f>
        <v>3.3854166666666664E-2</v>
      </c>
      <c r="F6" s="6">
        <f>B6/B5</f>
        <v>0.4</v>
      </c>
      <c r="G6" s="6">
        <f>C6/C5</f>
        <v>6.7708333333333329E-2</v>
      </c>
      <c r="H6" s="6">
        <f t="shared" si="0"/>
        <v>-0.67500000000000004</v>
      </c>
      <c r="I6" s="5" t="s">
        <v>50</v>
      </c>
    </row>
    <row r="7" spans="1:9" ht="15.75" x14ac:dyDescent="0.25">
      <c r="A7" s="8" t="s">
        <v>45</v>
      </c>
      <c r="B7" s="8">
        <v>1600</v>
      </c>
      <c r="C7" s="8">
        <f>B7+(0.2*B7)</f>
        <v>1920</v>
      </c>
      <c r="D7" s="48">
        <f>SUM(D2:D6)</f>
        <v>1</v>
      </c>
      <c r="E7" s="48">
        <f>SUM(E2:E6)</f>
        <v>0.99999999999999989</v>
      </c>
      <c r="F7" s="8"/>
      <c r="G7" s="8"/>
      <c r="H7" s="48">
        <f t="shared" si="0"/>
        <v>0.2</v>
      </c>
      <c r="I7" s="8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H15"/>
  <sheetViews>
    <sheetView zoomScaleNormal="100" workbookViewId="0">
      <selection activeCell="E25" sqref="E25"/>
    </sheetView>
  </sheetViews>
  <sheetFormatPr defaultColWidth="11.5703125" defaultRowHeight="12.75" x14ac:dyDescent="0.2"/>
  <cols>
    <col min="1" max="1" width="13.28515625" bestFit="1" customWidth="1"/>
    <col min="2" max="5" width="14.7109375" bestFit="1" customWidth="1"/>
    <col min="6" max="6" width="14.5703125" bestFit="1" customWidth="1"/>
  </cols>
  <sheetData>
    <row r="1" spans="1:8" ht="15.75" x14ac:dyDescent="0.2">
      <c r="A1" s="49" t="s">
        <v>0</v>
      </c>
      <c r="B1" s="49" t="s">
        <v>1</v>
      </c>
      <c r="C1" s="49"/>
      <c r="D1" s="49"/>
      <c r="E1" s="49"/>
      <c r="F1" s="49"/>
      <c r="G1" s="49" t="s">
        <v>2</v>
      </c>
      <c r="H1" s="49" t="s">
        <v>3</v>
      </c>
    </row>
    <row r="2" spans="1:8" ht="15.75" x14ac:dyDescent="0.25">
      <c r="A2" s="49"/>
      <c r="B2" s="8" t="s">
        <v>4</v>
      </c>
      <c r="C2" s="8" t="s">
        <v>5</v>
      </c>
      <c r="D2" s="8" t="s">
        <v>6</v>
      </c>
      <c r="E2" s="8" t="s">
        <v>7</v>
      </c>
      <c r="F2" s="8" t="s">
        <v>8</v>
      </c>
      <c r="G2" s="49"/>
      <c r="H2" s="49"/>
    </row>
    <row r="3" spans="1:8" x14ac:dyDescent="0.2">
      <c r="A3" s="5" t="s">
        <v>9</v>
      </c>
      <c r="B3" s="5">
        <v>30300</v>
      </c>
      <c r="C3" s="5">
        <v>45450</v>
      </c>
      <c r="D3" s="5">
        <v>15150</v>
      </c>
      <c r="E3" s="5"/>
      <c r="F3" s="5">
        <v>60600</v>
      </c>
      <c r="G3" s="6">
        <f>4/5</f>
        <v>0.8</v>
      </c>
      <c r="H3" s="6">
        <f>SUM(B6,C6,D6,F6)/G6</f>
        <v>0.85736701710340502</v>
      </c>
    </row>
    <row r="4" spans="1:8" x14ac:dyDescent="0.2">
      <c r="A4" s="5" t="s">
        <v>10</v>
      </c>
      <c r="B4" s="5">
        <v>15150</v>
      </c>
      <c r="C4" s="5">
        <v>60600</v>
      </c>
      <c r="D4" s="5"/>
      <c r="E4" s="5">
        <v>30300</v>
      </c>
      <c r="F4" s="5">
        <v>500</v>
      </c>
      <c r="G4" s="6">
        <v>0.8</v>
      </c>
      <c r="H4" s="6">
        <f>(B6+C6+E6+F6)/G6</f>
        <v>0.90491134473560331</v>
      </c>
    </row>
    <row r="5" spans="1:8" x14ac:dyDescent="0.2">
      <c r="A5" s="5" t="s">
        <v>11</v>
      </c>
      <c r="B5" s="5"/>
      <c r="C5" s="5">
        <v>30300</v>
      </c>
      <c r="D5" s="5">
        <v>15150</v>
      </c>
      <c r="E5" s="5">
        <v>15150</v>
      </c>
      <c r="F5" s="5"/>
      <c r="G5" s="6">
        <f>3/5</f>
        <v>0.6</v>
      </c>
      <c r="H5" s="6">
        <f>SUM(C6:E6)/G6</f>
        <v>0.66562058685077674</v>
      </c>
    </row>
    <row r="6" spans="1:8" ht="15.75" x14ac:dyDescent="0.25">
      <c r="A6" s="8" t="s">
        <v>12</v>
      </c>
      <c r="B6" s="8">
        <f>SUM(B3:B5)</f>
        <v>45450</v>
      </c>
      <c r="C6" s="8">
        <f>SUM(C3:C5)</f>
        <v>136350</v>
      </c>
      <c r="D6" s="8">
        <f>SUM(D3:D5)</f>
        <v>30300</v>
      </c>
      <c r="E6" s="8">
        <f>SUM(E3:E5)</f>
        <v>45450</v>
      </c>
      <c r="F6" s="8">
        <f>SUM(F3:F5)</f>
        <v>61100</v>
      </c>
      <c r="G6" s="49">
        <f>SUM(B6:F6)</f>
        <v>318650</v>
      </c>
      <c r="H6" s="49"/>
    </row>
    <row r="10" spans="1:8" ht="15.75" x14ac:dyDescent="0.2">
      <c r="A10" s="49" t="s">
        <v>0</v>
      </c>
      <c r="B10" s="49" t="s">
        <v>13</v>
      </c>
      <c r="C10" s="49"/>
      <c r="D10" s="49"/>
      <c r="E10" s="49"/>
      <c r="F10" s="49"/>
      <c r="G10" s="49" t="s">
        <v>2</v>
      </c>
      <c r="H10" s="49" t="s">
        <v>3</v>
      </c>
    </row>
    <row r="11" spans="1:8" ht="15.75" x14ac:dyDescent="0.25">
      <c r="A11" s="49"/>
      <c r="B11" s="8" t="s">
        <v>14</v>
      </c>
      <c r="C11" s="8" t="s">
        <v>15</v>
      </c>
      <c r="D11" s="8" t="s">
        <v>16</v>
      </c>
      <c r="E11" s="8" t="s">
        <v>17</v>
      </c>
      <c r="F11" s="8" t="s">
        <v>18</v>
      </c>
      <c r="G11" s="49"/>
      <c r="H11" s="49"/>
    </row>
    <row r="12" spans="1:8" x14ac:dyDescent="0.2">
      <c r="A12" s="5" t="s">
        <v>19</v>
      </c>
      <c r="B12" s="5">
        <v>70</v>
      </c>
      <c r="C12" s="5"/>
      <c r="D12" s="5">
        <v>100</v>
      </c>
      <c r="E12" s="5">
        <v>20</v>
      </c>
      <c r="F12" s="5"/>
      <c r="G12" s="6">
        <f>3/5</f>
        <v>0.6</v>
      </c>
      <c r="H12" s="6">
        <f>(B15+D15+E15)/G15</f>
        <v>0.78260869565217395</v>
      </c>
    </row>
    <row r="13" spans="1:8" x14ac:dyDescent="0.2">
      <c r="A13" s="5" t="s">
        <v>20</v>
      </c>
      <c r="B13" s="5">
        <v>20</v>
      </c>
      <c r="C13" s="5">
        <v>30</v>
      </c>
      <c r="D13" s="5"/>
      <c r="E13" s="5">
        <v>10</v>
      </c>
      <c r="F13" s="5">
        <v>10</v>
      </c>
      <c r="G13" s="6">
        <f>4/5</f>
        <v>0.8</v>
      </c>
      <c r="H13" s="6">
        <f>(B15+C15+E15+F15)/G15</f>
        <v>0.60869565217391308</v>
      </c>
    </row>
    <row r="14" spans="1:8" x14ac:dyDescent="0.2">
      <c r="A14" s="5" t="s">
        <v>21</v>
      </c>
      <c r="B14" s="5">
        <v>50</v>
      </c>
      <c r="C14" s="5">
        <v>40</v>
      </c>
      <c r="D14" s="5">
        <v>80</v>
      </c>
      <c r="E14" s="5">
        <v>10</v>
      </c>
      <c r="F14" s="5">
        <v>20</v>
      </c>
      <c r="G14" s="6">
        <f>5/5</f>
        <v>1</v>
      </c>
      <c r="H14" s="6">
        <f>G15/G15</f>
        <v>1</v>
      </c>
    </row>
    <row r="15" spans="1:8" ht="15.75" x14ac:dyDescent="0.25">
      <c r="A15" s="8" t="s">
        <v>22</v>
      </c>
      <c r="B15" s="8">
        <f>SUM(B12:B14)</f>
        <v>140</v>
      </c>
      <c r="C15" s="8">
        <f>SUM(C12:C14)</f>
        <v>70</v>
      </c>
      <c r="D15" s="8">
        <f>SUM(D12:D14)</f>
        <v>180</v>
      </c>
      <c r="E15" s="8">
        <f>SUM(E12:E14)</f>
        <v>40</v>
      </c>
      <c r="F15" s="8">
        <f>SUM(F12:F14)</f>
        <v>30</v>
      </c>
      <c r="G15" s="49">
        <f>SUM(B15:F15)</f>
        <v>460</v>
      </c>
      <c r="H15" s="49"/>
    </row>
  </sheetData>
  <mergeCells count="10">
    <mergeCell ref="A1:A2"/>
    <mergeCell ref="B1:F1"/>
    <mergeCell ref="G1:G2"/>
    <mergeCell ref="H1:H2"/>
    <mergeCell ref="G6:H6"/>
    <mergeCell ref="A10:A11"/>
    <mergeCell ref="B10:F10"/>
    <mergeCell ref="G10:G11"/>
    <mergeCell ref="H10:H11"/>
    <mergeCell ref="G15:H15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J6"/>
  <sheetViews>
    <sheetView zoomScaleNormal="100" workbookViewId="0">
      <selection activeCell="E25" sqref="E25"/>
    </sheetView>
  </sheetViews>
  <sheetFormatPr defaultColWidth="11.5703125" defaultRowHeight="12.75" x14ac:dyDescent="0.2"/>
  <cols>
    <col min="1" max="1" width="12.5703125" customWidth="1"/>
    <col min="6" max="6" width="13.140625" customWidth="1"/>
  </cols>
  <sheetData>
    <row r="1" spans="1:10" ht="15.75" x14ac:dyDescent="0.2">
      <c r="A1" s="49" t="s">
        <v>0</v>
      </c>
      <c r="B1" s="49" t="s">
        <v>23</v>
      </c>
      <c r="C1" s="49"/>
      <c r="D1" s="49"/>
      <c r="E1" s="49"/>
      <c r="F1" s="49" t="s">
        <v>12</v>
      </c>
      <c r="G1" s="49" t="s">
        <v>2</v>
      </c>
      <c r="H1" s="49" t="s">
        <v>3</v>
      </c>
      <c r="I1" s="49" t="s">
        <v>24</v>
      </c>
      <c r="J1" s="49" t="s">
        <v>25</v>
      </c>
    </row>
    <row r="2" spans="1:10" ht="15" x14ac:dyDescent="0.2">
      <c r="A2" s="49"/>
      <c r="B2" s="9" t="s">
        <v>26</v>
      </c>
      <c r="C2" s="9" t="s">
        <v>27</v>
      </c>
      <c r="D2" s="9" t="s">
        <v>28</v>
      </c>
      <c r="E2" s="9" t="s">
        <v>29</v>
      </c>
      <c r="F2" s="49"/>
      <c r="G2" s="49"/>
      <c r="H2" s="49"/>
      <c r="I2" s="49"/>
      <c r="J2" s="49"/>
    </row>
    <row r="3" spans="1:10" x14ac:dyDescent="0.2">
      <c r="A3" s="2" t="s">
        <v>19</v>
      </c>
      <c r="B3" s="2">
        <v>100</v>
      </c>
      <c r="C3" s="2">
        <v>50</v>
      </c>
      <c r="D3" s="2">
        <v>30</v>
      </c>
      <c r="E3" s="2">
        <v>10</v>
      </c>
      <c r="F3" s="2">
        <f>SUM(B3:E3)</f>
        <v>190</v>
      </c>
      <c r="G3" s="3">
        <f>4/4</f>
        <v>1</v>
      </c>
      <c r="H3" s="3">
        <f>F6/F6</f>
        <v>1</v>
      </c>
      <c r="I3" s="3">
        <f>SUM(B3,C3,D3,E3)/F6</f>
        <v>0.44186046511627908</v>
      </c>
      <c r="J3" s="3">
        <f>F3/F5</f>
        <v>1.3571428571428572</v>
      </c>
    </row>
    <row r="4" spans="1:10" x14ac:dyDescent="0.2">
      <c r="A4" s="2" t="s">
        <v>30</v>
      </c>
      <c r="B4" s="2">
        <v>80</v>
      </c>
      <c r="C4" s="2"/>
      <c r="D4" s="2">
        <v>20</v>
      </c>
      <c r="E4" s="2"/>
      <c r="F4" s="2">
        <f>SUM(B4:E4)</f>
        <v>100</v>
      </c>
      <c r="G4" s="3">
        <f>2/4</f>
        <v>0.5</v>
      </c>
      <c r="H4" s="3">
        <f>SUM(B6,D6)/F6</f>
        <v>0.7441860465116279</v>
      </c>
      <c r="I4" s="3">
        <f>SUM(B4,D4)/F6</f>
        <v>0.23255813953488372</v>
      </c>
      <c r="J4" s="3">
        <f>F4/F3</f>
        <v>0.52631578947368418</v>
      </c>
    </row>
    <row r="5" spans="1:10" x14ac:dyDescent="0.2">
      <c r="A5" s="2" t="s">
        <v>31</v>
      </c>
      <c r="B5" s="2">
        <v>90</v>
      </c>
      <c r="C5" s="2">
        <v>30</v>
      </c>
      <c r="D5" s="2"/>
      <c r="E5" s="2">
        <v>20</v>
      </c>
      <c r="F5" s="2">
        <f>SUM(B5:E5)</f>
        <v>140</v>
      </c>
      <c r="G5" s="4">
        <f>3/4</f>
        <v>0.75</v>
      </c>
      <c r="H5" s="3">
        <f>SUM(B6,C6,E6)/F6</f>
        <v>0.88372093023255816</v>
      </c>
      <c r="I5" s="3">
        <f>SUM(B5,C5,E5)/F6</f>
        <v>0.32558139534883723</v>
      </c>
      <c r="J5" s="3">
        <f>F5/F3</f>
        <v>0.73684210526315785</v>
      </c>
    </row>
    <row r="6" spans="1:10" ht="15.75" x14ac:dyDescent="0.25">
      <c r="A6" s="8" t="s">
        <v>22</v>
      </c>
      <c r="B6" s="8">
        <f>+SUM(B3:B5)</f>
        <v>270</v>
      </c>
      <c r="C6" s="8">
        <f>SUM(C3:C5)</f>
        <v>80</v>
      </c>
      <c r="D6" s="8">
        <f>SUM(D3:D5)</f>
        <v>50</v>
      </c>
      <c r="E6" s="8">
        <f>SUM(E3:E5)</f>
        <v>30</v>
      </c>
      <c r="F6" s="10">
        <f>SUM(B6:E6)</f>
        <v>430</v>
      </c>
      <c r="G6" s="9"/>
      <c r="H6" s="9"/>
      <c r="I6" s="11"/>
      <c r="J6" s="9"/>
    </row>
  </sheetData>
  <mergeCells count="7">
    <mergeCell ref="I1:I2"/>
    <mergeCell ref="J1:J2"/>
    <mergeCell ref="A1:A2"/>
    <mergeCell ref="B1:E1"/>
    <mergeCell ref="F1:F2"/>
    <mergeCell ref="G1:G2"/>
    <mergeCell ref="H1:H2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0E9C3-0495-4E60-9FA3-CA04F43ED973}">
  <sheetPr>
    <tabColor rgb="FF00B0F0"/>
  </sheetPr>
  <dimension ref="A1:M27"/>
  <sheetViews>
    <sheetView workbookViewId="0">
      <selection activeCell="R22" sqref="R22"/>
    </sheetView>
  </sheetViews>
  <sheetFormatPr defaultRowHeight="12.75" x14ac:dyDescent="0.2"/>
  <cols>
    <col min="2" max="2" width="11.42578125" customWidth="1"/>
    <col min="10" max="10" width="11.7109375" bestFit="1" customWidth="1"/>
    <col min="11" max="11" width="11.42578125" bestFit="1" customWidth="1"/>
    <col min="12" max="12" width="29.7109375" customWidth="1"/>
  </cols>
  <sheetData>
    <row r="1" spans="1:13" ht="47.25" x14ac:dyDescent="0.25">
      <c r="A1" s="52" t="s">
        <v>0</v>
      </c>
      <c r="B1" s="52" t="s">
        <v>80</v>
      </c>
      <c r="C1" s="52"/>
      <c r="D1" s="52"/>
      <c r="E1" s="52"/>
      <c r="J1" s="7" t="s">
        <v>86</v>
      </c>
      <c r="K1" s="64" t="s">
        <v>87</v>
      </c>
      <c r="L1" s="63" t="s">
        <v>90</v>
      </c>
      <c r="M1" s="63" t="s">
        <v>95</v>
      </c>
    </row>
    <row r="2" spans="1:13" ht="15.75" x14ac:dyDescent="0.25">
      <c r="A2" s="52"/>
      <c r="B2" s="8" t="s">
        <v>81</v>
      </c>
      <c r="C2" s="8" t="s">
        <v>82</v>
      </c>
      <c r="D2" s="8" t="s">
        <v>83</v>
      </c>
      <c r="E2" s="8" t="s">
        <v>84</v>
      </c>
      <c r="J2" s="5" t="s">
        <v>81</v>
      </c>
      <c r="K2" s="5">
        <v>100</v>
      </c>
      <c r="L2" s="5">
        <f>K2/K6</f>
        <v>0.52631578947368418</v>
      </c>
      <c r="M2" s="5">
        <f>L2*L2</f>
        <v>0.27700831024930744</v>
      </c>
    </row>
    <row r="3" spans="1:13" x14ac:dyDescent="0.2">
      <c r="A3" s="5" t="s">
        <v>19</v>
      </c>
      <c r="B3" s="5">
        <v>100</v>
      </c>
      <c r="C3" s="5">
        <v>50</v>
      </c>
      <c r="D3" s="5">
        <v>30</v>
      </c>
      <c r="E3" s="5">
        <v>10</v>
      </c>
      <c r="J3" s="5" t="s">
        <v>82</v>
      </c>
      <c r="K3" s="5">
        <v>50</v>
      </c>
      <c r="L3" s="5">
        <f>K3/K6</f>
        <v>0.26315789473684209</v>
      </c>
      <c r="M3" s="5">
        <f t="shared" ref="M3:M5" si="0">L3*L3</f>
        <v>6.9252077562326861E-2</v>
      </c>
    </row>
    <row r="4" spans="1:13" x14ac:dyDescent="0.2">
      <c r="A4" s="5" t="s">
        <v>85</v>
      </c>
      <c r="B4" s="5">
        <v>80</v>
      </c>
      <c r="C4" s="5"/>
      <c r="D4" s="5">
        <v>20</v>
      </c>
      <c r="E4" s="5"/>
      <c r="J4" s="5" t="s">
        <v>83</v>
      </c>
      <c r="K4" s="5">
        <v>30</v>
      </c>
      <c r="L4" s="5">
        <f>K4/K6</f>
        <v>0.15789473684210525</v>
      </c>
      <c r="M4" s="5">
        <f t="shared" si="0"/>
        <v>2.4930747922437671E-2</v>
      </c>
    </row>
    <row r="5" spans="1:13" x14ac:dyDescent="0.2">
      <c r="A5" s="5" t="s">
        <v>31</v>
      </c>
      <c r="B5" s="5">
        <v>90</v>
      </c>
      <c r="C5" s="5">
        <v>30</v>
      </c>
      <c r="D5" s="5"/>
      <c r="E5" s="5">
        <v>20</v>
      </c>
      <c r="J5" s="5" t="s">
        <v>84</v>
      </c>
      <c r="K5" s="5">
        <v>10</v>
      </c>
      <c r="L5" s="5">
        <f>K5/K6</f>
        <v>5.2631578947368418E-2</v>
      </c>
      <c r="M5" s="5">
        <f t="shared" si="0"/>
        <v>2.7700831024930744E-3</v>
      </c>
    </row>
    <row r="6" spans="1:13" ht="15.75" x14ac:dyDescent="0.25">
      <c r="J6" s="8" t="s">
        <v>88</v>
      </c>
      <c r="K6" s="8">
        <f>SUM(K2:K5)</f>
        <v>190</v>
      </c>
      <c r="L6" s="8">
        <f>SUM(L2:L5)</f>
        <v>1</v>
      </c>
    </row>
    <row r="7" spans="1:13" ht="15.75" x14ac:dyDescent="0.25">
      <c r="J7" s="8"/>
      <c r="K7" s="8" t="s">
        <v>91</v>
      </c>
      <c r="L7" s="8">
        <f>POWER(L2,2)+POWER(L3,2)+POWER(L4,2)+POWER(L5,2)</f>
        <v>0.37396121883656502</v>
      </c>
    </row>
    <row r="8" spans="1:13" ht="15.75" x14ac:dyDescent="0.25">
      <c r="J8" s="8"/>
      <c r="K8" s="8" t="s">
        <v>92</v>
      </c>
      <c r="L8" s="8">
        <f>(L7-(1/4))/(1-(1/4))</f>
        <v>0.16528162511542002</v>
      </c>
    </row>
    <row r="9" spans="1:13" x14ac:dyDescent="0.2">
      <c r="J9" s="65" t="s">
        <v>97</v>
      </c>
      <c r="K9" s="65"/>
      <c r="L9" s="65"/>
      <c r="M9" s="65"/>
    </row>
    <row r="11" spans="1:13" ht="31.5" x14ac:dyDescent="0.25">
      <c r="J11" s="7" t="s">
        <v>86</v>
      </c>
      <c r="K11" s="64" t="s">
        <v>93</v>
      </c>
      <c r="L11" s="63" t="s">
        <v>89</v>
      </c>
      <c r="M11" s="63" t="s">
        <v>95</v>
      </c>
    </row>
    <row r="12" spans="1:13" x14ac:dyDescent="0.2">
      <c r="J12" s="5" t="s">
        <v>81</v>
      </c>
      <c r="K12" s="5">
        <v>80</v>
      </c>
      <c r="L12" s="5">
        <f>K12/K14</f>
        <v>0.8</v>
      </c>
      <c r="M12" s="5">
        <f>L12*L12</f>
        <v>0.64000000000000012</v>
      </c>
    </row>
    <row r="13" spans="1:13" x14ac:dyDescent="0.2">
      <c r="J13" s="5" t="s">
        <v>83</v>
      </c>
      <c r="K13" s="5">
        <v>20</v>
      </c>
      <c r="L13" s="5">
        <f>K13/K14</f>
        <v>0.2</v>
      </c>
      <c r="M13" s="5">
        <f>L13*L13</f>
        <v>4.0000000000000008E-2</v>
      </c>
    </row>
    <row r="14" spans="1:13" ht="15.75" x14ac:dyDescent="0.25">
      <c r="J14" s="8" t="s">
        <v>88</v>
      </c>
      <c r="K14" s="8">
        <f>SUM(K12:K13)</f>
        <v>100</v>
      </c>
      <c r="L14" s="8"/>
      <c r="M14" s="8"/>
    </row>
    <row r="15" spans="1:13" ht="15.75" x14ac:dyDescent="0.25">
      <c r="J15" s="8"/>
      <c r="K15" s="8" t="s">
        <v>91</v>
      </c>
      <c r="L15" s="8">
        <f>POWER(L12,2)+POWER(L13,2)</f>
        <v>0.68000000000000016</v>
      </c>
      <c r="M15" s="8"/>
    </row>
    <row r="16" spans="1:13" ht="15.75" x14ac:dyDescent="0.25">
      <c r="J16" s="8"/>
      <c r="K16" s="8" t="s">
        <v>92</v>
      </c>
      <c r="L16" s="8">
        <f>(L15-(1/4))/(1-(1/4))</f>
        <v>0.57333333333333358</v>
      </c>
      <c r="M16" s="8"/>
    </row>
    <row r="17" spans="10:13" x14ac:dyDescent="0.2">
      <c r="J17" s="65" t="s">
        <v>96</v>
      </c>
      <c r="K17" s="65"/>
      <c r="L17" s="65"/>
      <c r="M17" s="65"/>
    </row>
    <row r="19" spans="10:13" ht="31.5" x14ac:dyDescent="0.2">
      <c r="J19" s="7" t="s">
        <v>86</v>
      </c>
      <c r="K19" s="64" t="s">
        <v>94</v>
      </c>
      <c r="L19" s="7" t="s">
        <v>89</v>
      </c>
      <c r="M19" s="7" t="s">
        <v>95</v>
      </c>
    </row>
    <row r="20" spans="10:13" x14ac:dyDescent="0.2">
      <c r="J20" s="5" t="s">
        <v>81</v>
      </c>
      <c r="K20" s="5">
        <v>90</v>
      </c>
      <c r="L20" s="5">
        <f>K20/K24</f>
        <v>0.6428571428571429</v>
      </c>
      <c r="M20" s="5">
        <f>L20*L20</f>
        <v>0.41326530612244905</v>
      </c>
    </row>
    <row r="21" spans="10:13" x14ac:dyDescent="0.2">
      <c r="J21" s="5" t="s">
        <v>82</v>
      </c>
      <c r="K21" s="5">
        <v>30</v>
      </c>
      <c r="L21" s="5">
        <f>K21/K24</f>
        <v>0.21428571428571427</v>
      </c>
      <c r="M21" s="5">
        <f t="shared" ref="M21:M23" si="1">L21*L21</f>
        <v>4.5918367346938771E-2</v>
      </c>
    </row>
    <row r="22" spans="10:13" x14ac:dyDescent="0.2">
      <c r="J22" s="5" t="s">
        <v>83</v>
      </c>
      <c r="K22" s="5"/>
      <c r="L22" s="5"/>
      <c r="M22" s="5"/>
    </row>
    <row r="23" spans="10:13" x14ac:dyDescent="0.2">
      <c r="J23" s="5" t="s">
        <v>84</v>
      </c>
      <c r="K23" s="5">
        <v>20</v>
      </c>
      <c r="L23" s="5">
        <f>K23/K24</f>
        <v>0.14285714285714285</v>
      </c>
      <c r="M23" s="5">
        <f t="shared" si="1"/>
        <v>2.0408163265306121E-2</v>
      </c>
    </row>
    <row r="24" spans="10:13" ht="15.75" x14ac:dyDescent="0.25">
      <c r="J24" s="8" t="s">
        <v>88</v>
      </c>
      <c r="K24" s="8">
        <f>SUM(K20:K23)</f>
        <v>140</v>
      </c>
      <c r="L24" s="8"/>
      <c r="M24" s="8">
        <f>SUM(M20:M23)</f>
        <v>0.47959183673469397</v>
      </c>
    </row>
    <row r="25" spans="10:13" ht="15.75" x14ac:dyDescent="0.25">
      <c r="J25" s="8"/>
      <c r="K25" s="8" t="s">
        <v>91</v>
      </c>
      <c r="L25" s="8">
        <f>M24</f>
        <v>0.47959183673469397</v>
      </c>
      <c r="M25" s="8"/>
    </row>
    <row r="26" spans="10:13" ht="15.75" x14ac:dyDescent="0.25">
      <c r="J26" s="8"/>
      <c r="K26" s="8" t="s">
        <v>92</v>
      </c>
      <c r="L26" s="8">
        <f>(L25-(1/4))/(1-(1/4))</f>
        <v>0.30612244897959195</v>
      </c>
      <c r="M26" s="8"/>
    </row>
    <row r="27" spans="10:13" x14ac:dyDescent="0.2">
      <c r="J27" s="65" t="s">
        <v>98</v>
      </c>
      <c r="K27" s="65"/>
      <c r="L27" s="65"/>
      <c r="M27" s="65"/>
    </row>
  </sheetData>
  <mergeCells count="5">
    <mergeCell ref="A1:A2"/>
    <mergeCell ref="B1:E1"/>
    <mergeCell ref="J9:M9"/>
    <mergeCell ref="J17:M17"/>
    <mergeCell ref="J27:M2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602E7-BFBD-4429-A4CF-C68DF450B5B4}">
  <sheetPr>
    <tabColor rgb="FF00B0F0"/>
  </sheetPr>
  <dimension ref="A1:J33"/>
  <sheetViews>
    <sheetView workbookViewId="0">
      <selection activeCell="R22" sqref="R22"/>
    </sheetView>
  </sheetViews>
  <sheetFormatPr defaultRowHeight="12.75" x14ac:dyDescent="0.2"/>
  <cols>
    <col min="1" max="1" width="19" customWidth="1"/>
    <col min="2" max="2" width="10.28515625" customWidth="1"/>
    <col min="3" max="3" width="10.7109375" customWidth="1"/>
    <col min="4" max="5" width="10.85546875" customWidth="1"/>
    <col min="7" max="7" width="17.7109375" customWidth="1"/>
    <col min="8" max="8" width="14.42578125" customWidth="1"/>
    <col min="10" max="10" width="9.85546875" bestFit="1" customWidth="1"/>
    <col min="11" max="11" width="15.85546875" bestFit="1" customWidth="1"/>
    <col min="13" max="13" width="19.140625" customWidth="1"/>
  </cols>
  <sheetData>
    <row r="1" spans="1:10" x14ac:dyDescent="0.2">
      <c r="A1" s="66" t="s">
        <v>99</v>
      </c>
      <c r="B1" s="50" t="s">
        <v>100</v>
      </c>
      <c r="C1" s="50"/>
      <c r="D1" s="50"/>
      <c r="E1" s="50"/>
      <c r="G1" s="51" t="s">
        <v>106</v>
      </c>
      <c r="H1" s="51" t="s">
        <v>107</v>
      </c>
      <c r="I1" s="51" t="s">
        <v>89</v>
      </c>
      <c r="J1" s="51" t="s">
        <v>95</v>
      </c>
    </row>
    <row r="2" spans="1:10" x14ac:dyDescent="0.2">
      <c r="A2" s="66"/>
      <c r="B2" s="51" t="s">
        <v>101</v>
      </c>
      <c r="C2" s="51" t="s">
        <v>102</v>
      </c>
      <c r="D2" s="51" t="s">
        <v>103</v>
      </c>
      <c r="E2" s="51" t="s">
        <v>104</v>
      </c>
      <c r="G2" s="5" t="s">
        <v>101</v>
      </c>
      <c r="H2" s="5">
        <v>9000</v>
      </c>
      <c r="I2" s="5">
        <f>H2/H6</f>
        <v>0.45</v>
      </c>
      <c r="J2" s="5">
        <f>I2*I2</f>
        <v>0.20250000000000001</v>
      </c>
    </row>
    <row r="3" spans="1:10" x14ac:dyDescent="0.2">
      <c r="A3" s="5" t="s">
        <v>105</v>
      </c>
      <c r="B3" s="5">
        <v>9000</v>
      </c>
      <c r="C3" s="5"/>
      <c r="D3" s="5">
        <v>8000</v>
      </c>
      <c r="E3" s="5">
        <v>3000</v>
      </c>
      <c r="G3" s="5" t="s">
        <v>102</v>
      </c>
      <c r="H3" s="5"/>
      <c r="I3" s="5"/>
      <c r="J3" s="5">
        <f t="shared" ref="J3:J5" si="0">I3*I3</f>
        <v>0</v>
      </c>
    </row>
    <row r="4" spans="1:10" x14ac:dyDescent="0.2">
      <c r="A4" s="5" t="s">
        <v>20</v>
      </c>
      <c r="B4" s="5">
        <v>3000</v>
      </c>
      <c r="C4" s="5">
        <v>4000</v>
      </c>
      <c r="D4" s="5">
        <v>2000</v>
      </c>
      <c r="E4" s="5"/>
      <c r="G4" s="5" t="s">
        <v>103</v>
      </c>
      <c r="H4" s="5">
        <v>8000</v>
      </c>
      <c r="I4" s="5">
        <f>H4/H6</f>
        <v>0.4</v>
      </c>
      <c r="J4" s="5">
        <f t="shared" si="0"/>
        <v>0.16000000000000003</v>
      </c>
    </row>
    <row r="5" spans="1:10" x14ac:dyDescent="0.2">
      <c r="A5" s="5" t="s">
        <v>19</v>
      </c>
      <c r="B5" s="5"/>
      <c r="C5" s="5">
        <v>5000</v>
      </c>
      <c r="D5" s="5"/>
      <c r="E5" s="5">
        <v>11000</v>
      </c>
      <c r="G5" s="5" t="s">
        <v>104</v>
      </c>
      <c r="H5" s="5">
        <v>3000</v>
      </c>
      <c r="I5" s="5">
        <f>H5/H6</f>
        <v>0.15</v>
      </c>
      <c r="J5" s="5">
        <f t="shared" si="0"/>
        <v>2.2499999999999999E-2</v>
      </c>
    </row>
    <row r="6" spans="1:10" x14ac:dyDescent="0.2">
      <c r="G6" s="51" t="s">
        <v>88</v>
      </c>
      <c r="H6" s="51">
        <f>SUM(H2:H5)</f>
        <v>20000</v>
      </c>
      <c r="I6" s="51"/>
      <c r="J6" s="51">
        <f>SUM(J2:J5)</f>
        <v>0.38500000000000006</v>
      </c>
    </row>
    <row r="7" spans="1:10" x14ac:dyDescent="0.2">
      <c r="G7" s="51"/>
      <c r="H7" s="51"/>
      <c r="I7" s="51" t="s">
        <v>91</v>
      </c>
      <c r="J7" s="51">
        <f>J6</f>
        <v>0.38500000000000006</v>
      </c>
    </row>
    <row r="8" spans="1:10" x14ac:dyDescent="0.2">
      <c r="G8" s="51"/>
      <c r="H8" s="51"/>
      <c r="I8" s="51" t="s">
        <v>92</v>
      </c>
      <c r="J8" s="51">
        <f>(J7-(1/4))/(1-(1/4))</f>
        <v>0.18000000000000008</v>
      </c>
    </row>
    <row r="9" spans="1:10" x14ac:dyDescent="0.2">
      <c r="G9" s="65" t="s">
        <v>108</v>
      </c>
      <c r="H9" s="65"/>
      <c r="I9" s="65"/>
      <c r="J9" s="65"/>
    </row>
    <row r="13" spans="1:10" x14ac:dyDescent="0.2">
      <c r="G13" s="51" t="s">
        <v>106</v>
      </c>
      <c r="H13" s="51" t="s">
        <v>109</v>
      </c>
      <c r="I13" s="51" t="s">
        <v>89</v>
      </c>
      <c r="J13" s="51" t="s">
        <v>95</v>
      </c>
    </row>
    <row r="14" spans="1:10" x14ac:dyDescent="0.2">
      <c r="G14" s="5" t="s">
        <v>101</v>
      </c>
      <c r="H14" s="5">
        <v>3000</v>
      </c>
      <c r="I14" s="5">
        <f>H14/H18</f>
        <v>0.33333333333333331</v>
      </c>
      <c r="J14" s="5">
        <f>I14*I14</f>
        <v>0.1111111111111111</v>
      </c>
    </row>
    <row r="15" spans="1:10" x14ac:dyDescent="0.2">
      <c r="G15" s="5" t="s">
        <v>102</v>
      </c>
      <c r="H15" s="5">
        <v>4000</v>
      </c>
      <c r="I15" s="5">
        <f>H15/H18</f>
        <v>0.44444444444444442</v>
      </c>
      <c r="J15" s="5">
        <f t="shared" ref="J15:J17" si="1">I15*I15</f>
        <v>0.19753086419753085</v>
      </c>
    </row>
    <row r="16" spans="1:10" x14ac:dyDescent="0.2">
      <c r="G16" s="5" t="s">
        <v>103</v>
      </c>
      <c r="H16" s="5">
        <v>2000</v>
      </c>
      <c r="I16" s="5">
        <f>H16/H18</f>
        <v>0.22222222222222221</v>
      </c>
      <c r="J16" s="5">
        <f t="shared" si="1"/>
        <v>4.9382716049382713E-2</v>
      </c>
    </row>
    <row r="17" spans="7:10" x14ac:dyDescent="0.2">
      <c r="G17" s="5" t="s">
        <v>104</v>
      </c>
      <c r="H17" s="5"/>
      <c r="I17" s="5">
        <f>H17/H18</f>
        <v>0</v>
      </c>
      <c r="J17" s="5">
        <f t="shared" si="1"/>
        <v>0</v>
      </c>
    </row>
    <row r="18" spans="7:10" x14ac:dyDescent="0.2">
      <c r="G18" s="51" t="s">
        <v>88</v>
      </c>
      <c r="H18" s="51">
        <f>SUM(H14:H17)</f>
        <v>9000</v>
      </c>
      <c r="I18" s="51"/>
      <c r="J18" s="51">
        <f>SUM(J14:J17)</f>
        <v>0.35802469135802467</v>
      </c>
    </row>
    <row r="19" spans="7:10" x14ac:dyDescent="0.2">
      <c r="G19" s="51"/>
      <c r="H19" s="51"/>
      <c r="I19" s="51" t="s">
        <v>91</v>
      </c>
      <c r="J19" s="51">
        <f>J18</f>
        <v>0.35802469135802467</v>
      </c>
    </row>
    <row r="20" spans="7:10" x14ac:dyDescent="0.2">
      <c r="G20" s="51"/>
      <c r="H20" s="51"/>
      <c r="I20" s="51" t="s">
        <v>92</v>
      </c>
      <c r="J20" s="51">
        <f>(J19-(1/4))/(1-(1/4))</f>
        <v>0.14403292181069957</v>
      </c>
    </row>
    <row r="21" spans="7:10" x14ac:dyDescent="0.2">
      <c r="G21" s="65" t="s">
        <v>108</v>
      </c>
      <c r="H21" s="65"/>
      <c r="I21" s="65"/>
      <c r="J21" s="65"/>
    </row>
    <row r="25" spans="7:10" x14ac:dyDescent="0.2">
      <c r="G25" s="51" t="s">
        <v>106</v>
      </c>
      <c r="H25" s="51" t="s">
        <v>87</v>
      </c>
      <c r="I25" s="51" t="s">
        <v>89</v>
      </c>
      <c r="J25" s="51" t="s">
        <v>95</v>
      </c>
    </row>
    <row r="26" spans="7:10" x14ac:dyDescent="0.2">
      <c r="G26" s="5" t="s">
        <v>101</v>
      </c>
      <c r="H26" s="5"/>
      <c r="I26" s="5">
        <f>H26/H30</f>
        <v>0</v>
      </c>
      <c r="J26" s="5">
        <f>I26*I26</f>
        <v>0</v>
      </c>
    </row>
    <row r="27" spans="7:10" x14ac:dyDescent="0.2">
      <c r="G27" s="5" t="s">
        <v>102</v>
      </c>
      <c r="H27" s="5">
        <v>5000</v>
      </c>
      <c r="I27" s="5">
        <f>H27/H30</f>
        <v>0.3125</v>
      </c>
      <c r="J27" s="5">
        <f t="shared" ref="J27:J29" si="2">I27*I27</f>
        <v>9.765625E-2</v>
      </c>
    </row>
    <row r="28" spans="7:10" x14ac:dyDescent="0.2">
      <c r="G28" s="5" t="s">
        <v>103</v>
      </c>
      <c r="H28" s="5"/>
      <c r="I28" s="5">
        <f>H28/H30</f>
        <v>0</v>
      </c>
      <c r="J28" s="5">
        <f t="shared" si="2"/>
        <v>0</v>
      </c>
    </row>
    <row r="29" spans="7:10" x14ac:dyDescent="0.2">
      <c r="G29" s="5" t="s">
        <v>104</v>
      </c>
      <c r="H29" s="5">
        <v>11000</v>
      </c>
      <c r="I29" s="5">
        <f>H29/H30</f>
        <v>0.6875</v>
      </c>
      <c r="J29" s="5">
        <f t="shared" si="2"/>
        <v>0.47265625</v>
      </c>
    </row>
    <row r="30" spans="7:10" x14ac:dyDescent="0.2">
      <c r="G30" s="51" t="s">
        <v>88</v>
      </c>
      <c r="H30" s="51">
        <f>SUM(H26:H29)</f>
        <v>16000</v>
      </c>
      <c r="I30" s="51"/>
      <c r="J30" s="51">
        <f>SUM(J26:J29)</f>
        <v>0.5703125</v>
      </c>
    </row>
    <row r="31" spans="7:10" x14ac:dyDescent="0.2">
      <c r="G31" s="51"/>
      <c r="H31" s="51"/>
      <c r="I31" s="51" t="s">
        <v>91</v>
      </c>
      <c r="J31" s="51">
        <f>J30</f>
        <v>0.5703125</v>
      </c>
    </row>
    <row r="32" spans="7:10" x14ac:dyDescent="0.2">
      <c r="G32" s="51"/>
      <c r="H32" s="51"/>
      <c r="I32" s="51" t="s">
        <v>92</v>
      </c>
      <c r="J32" s="51">
        <f>(J31-(1/4))/(1-(1/4))</f>
        <v>0.42708333333333331</v>
      </c>
    </row>
    <row r="33" spans="7:10" x14ac:dyDescent="0.2">
      <c r="G33" s="65" t="s">
        <v>110</v>
      </c>
      <c r="H33" s="65"/>
      <c r="I33" s="65"/>
      <c r="J33" s="65"/>
    </row>
  </sheetData>
  <mergeCells count="5">
    <mergeCell ref="A1:A2"/>
    <mergeCell ref="B1:E1"/>
    <mergeCell ref="G33:J33"/>
    <mergeCell ref="G9:J9"/>
    <mergeCell ref="G21:J2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E73D8-7001-4C64-9BE2-AC084F8CA994}">
  <dimension ref="A1:M39"/>
  <sheetViews>
    <sheetView tabSelected="1" workbookViewId="0">
      <selection activeCell="C36" sqref="C36"/>
    </sheetView>
  </sheetViews>
  <sheetFormatPr defaultRowHeight="12.75" x14ac:dyDescent="0.2"/>
  <cols>
    <col min="1" max="1" width="20.28515625" customWidth="1"/>
    <col min="3" max="3" width="11" bestFit="1" customWidth="1"/>
  </cols>
  <sheetData>
    <row r="1" spans="1:13" ht="29.25" customHeight="1" x14ac:dyDescent="0.2">
      <c r="A1" s="67" t="s">
        <v>117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</row>
    <row r="2" spans="1:13" ht="42" customHeight="1" x14ac:dyDescent="0.2">
      <c r="A2" s="67" t="s">
        <v>115</v>
      </c>
      <c r="B2" s="67"/>
      <c r="C2" s="67"/>
    </row>
    <row r="3" spans="1:13" x14ac:dyDescent="0.2">
      <c r="B3" s="1" t="s">
        <v>111</v>
      </c>
      <c r="C3" s="1" t="s">
        <v>112</v>
      </c>
    </row>
    <row r="4" spans="1:13" x14ac:dyDescent="0.2">
      <c r="A4" s="1" t="s">
        <v>113</v>
      </c>
      <c r="B4">
        <v>20</v>
      </c>
      <c r="C4">
        <v>10</v>
      </c>
    </row>
    <row r="5" spans="1:13" x14ac:dyDescent="0.2">
      <c r="A5" s="1" t="s">
        <v>114</v>
      </c>
      <c r="B5">
        <v>17</v>
      </c>
      <c r="C5">
        <v>53</v>
      </c>
    </row>
    <row r="8" spans="1:13" x14ac:dyDescent="0.2">
      <c r="A8" s="69" t="s">
        <v>116</v>
      </c>
      <c r="B8" s="68" t="s">
        <v>118</v>
      </c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</row>
    <row r="9" spans="1:13" x14ac:dyDescent="0.2">
      <c r="A9" s="62"/>
    </row>
    <row r="10" spans="1:13" ht="12.75" customHeight="1" x14ac:dyDescent="0.2">
      <c r="A10" s="79" t="s">
        <v>119</v>
      </c>
      <c r="D10" s="70" t="s">
        <v>111</v>
      </c>
      <c r="E10" s="70" t="s">
        <v>112</v>
      </c>
      <c r="F10" s="71" t="s">
        <v>88</v>
      </c>
    </row>
    <row r="11" spans="1:13" x14ac:dyDescent="0.2">
      <c r="A11" s="79"/>
      <c r="C11" s="70" t="s">
        <v>113</v>
      </c>
      <c r="D11">
        <v>20</v>
      </c>
      <c r="E11">
        <v>10</v>
      </c>
      <c r="F11" s="72">
        <f>SUM(D11:E11)</f>
        <v>30</v>
      </c>
    </row>
    <row r="12" spans="1:13" x14ac:dyDescent="0.2">
      <c r="A12" s="79"/>
      <c r="C12" s="70" t="s">
        <v>114</v>
      </c>
      <c r="D12">
        <v>17</v>
      </c>
      <c r="E12">
        <v>53</v>
      </c>
      <c r="F12" s="72">
        <f>SUM(D12:E12)</f>
        <v>70</v>
      </c>
    </row>
    <row r="13" spans="1:13" x14ac:dyDescent="0.2">
      <c r="A13" s="79"/>
      <c r="C13" s="71" t="s">
        <v>88</v>
      </c>
      <c r="D13" s="72">
        <f>SUM(D11:D12)</f>
        <v>37</v>
      </c>
      <c r="E13" s="72">
        <f>SUM(E11:E12)</f>
        <v>63</v>
      </c>
      <c r="F13" s="72">
        <f>SUM(F11:F12)</f>
        <v>100</v>
      </c>
    </row>
    <row r="14" spans="1:13" x14ac:dyDescent="0.2">
      <c r="A14" s="79"/>
    </row>
    <row r="15" spans="1:13" ht="49.5" customHeight="1" x14ac:dyDescent="0.2">
      <c r="A15" s="79"/>
    </row>
    <row r="17" spans="1:8" x14ac:dyDescent="0.2">
      <c r="A17" s="78" t="s">
        <v>120</v>
      </c>
      <c r="D17" s="70" t="s">
        <v>111</v>
      </c>
      <c r="E17" s="70" t="s">
        <v>112</v>
      </c>
      <c r="F17" s="71" t="s">
        <v>88</v>
      </c>
    </row>
    <row r="18" spans="1:8" x14ac:dyDescent="0.2">
      <c r="A18" s="78"/>
      <c r="C18" s="70" t="s">
        <v>113</v>
      </c>
      <c r="D18">
        <f>F11*D13/F13</f>
        <v>11.1</v>
      </c>
      <c r="E18">
        <f>F11*E13/F13</f>
        <v>18.899999999999999</v>
      </c>
      <c r="F18" s="72">
        <f>SUM(D18:E18)</f>
        <v>30</v>
      </c>
    </row>
    <row r="19" spans="1:8" x14ac:dyDescent="0.2">
      <c r="A19" s="78"/>
      <c r="C19" s="70" t="s">
        <v>114</v>
      </c>
      <c r="D19">
        <f>F12*D13/F13</f>
        <v>25.9</v>
      </c>
      <c r="E19">
        <f>F12*E13/F13</f>
        <v>44.1</v>
      </c>
      <c r="F19" s="72">
        <f>SUM(D19:E19)</f>
        <v>70</v>
      </c>
    </row>
    <row r="20" spans="1:8" x14ac:dyDescent="0.2">
      <c r="A20" s="78"/>
      <c r="C20" s="71" t="s">
        <v>88</v>
      </c>
      <c r="D20" s="72">
        <f>SUM(D18:D19)</f>
        <v>37</v>
      </c>
      <c r="E20" s="72">
        <f>SUM(E18:E19)</f>
        <v>63</v>
      </c>
      <c r="F20" s="72">
        <f>SUM(F18:F19)</f>
        <v>100</v>
      </c>
    </row>
    <row r="21" spans="1:8" x14ac:dyDescent="0.2">
      <c r="A21" s="78"/>
    </row>
    <row r="22" spans="1:8" x14ac:dyDescent="0.2">
      <c r="A22" s="78"/>
    </row>
    <row r="23" spans="1:8" ht="51.75" customHeight="1" x14ac:dyDescent="0.2">
      <c r="A23" s="78"/>
    </row>
    <row r="25" spans="1:8" ht="24.75" customHeight="1" x14ac:dyDescent="0.2">
      <c r="A25" s="74" t="s">
        <v>121</v>
      </c>
      <c r="C25" s="76" t="s">
        <v>122</v>
      </c>
      <c r="D25" s="76"/>
      <c r="E25" s="76"/>
      <c r="F25" s="76"/>
      <c r="G25" s="76"/>
      <c r="H25" s="76"/>
    </row>
    <row r="26" spans="1:8" ht="12.75" customHeight="1" x14ac:dyDescent="0.2">
      <c r="A26" s="74"/>
    </row>
    <row r="27" spans="1:8" ht="20.25" customHeight="1" x14ac:dyDescent="0.35">
      <c r="A27" s="74"/>
      <c r="C27" s="77" t="s">
        <v>123</v>
      </c>
      <c r="D27">
        <f>POWER(D11-D18,2)/D18+POWER(E11-E18,2)/E18+POWER(D12-D19,2)/D19+POWER(E12-E19,2)/E19</f>
        <v>16.181487610059037</v>
      </c>
    </row>
    <row r="28" spans="1:8" ht="12.75" customHeight="1" x14ac:dyDescent="0.2">
      <c r="A28" s="75"/>
    </row>
    <row r="29" spans="1:8" ht="12.75" customHeight="1" x14ac:dyDescent="0.2">
      <c r="A29" s="74" t="s">
        <v>124</v>
      </c>
      <c r="C29" t="s">
        <v>125</v>
      </c>
      <c r="D29" t="s">
        <v>127</v>
      </c>
    </row>
    <row r="30" spans="1:8" ht="12.75" customHeight="1" x14ac:dyDescent="0.2">
      <c r="A30" s="74"/>
      <c r="C30" t="s">
        <v>126</v>
      </c>
      <c r="D30" t="s">
        <v>129</v>
      </c>
    </row>
    <row r="31" spans="1:8" ht="15" x14ac:dyDescent="0.25">
      <c r="A31" s="74"/>
      <c r="C31" t="s">
        <v>130</v>
      </c>
    </row>
    <row r="32" spans="1:8" x14ac:dyDescent="0.2">
      <c r="A32" s="74"/>
      <c r="C32" s="73" t="s">
        <v>128</v>
      </c>
      <c r="D32" s="73"/>
      <c r="E32" s="73"/>
      <c r="F32" s="73"/>
      <c r="G32" s="73"/>
    </row>
    <row r="33" spans="1:7" x14ac:dyDescent="0.2">
      <c r="A33" s="74"/>
      <c r="C33" s="73"/>
      <c r="D33" s="73"/>
      <c r="E33" s="73"/>
      <c r="F33" s="73"/>
      <c r="G33" s="73"/>
    </row>
    <row r="34" spans="1:7" x14ac:dyDescent="0.2">
      <c r="A34" s="74"/>
    </row>
    <row r="36" spans="1:7" x14ac:dyDescent="0.2">
      <c r="A36" s="67" t="s">
        <v>131</v>
      </c>
    </row>
    <row r="37" spans="1:7" x14ac:dyDescent="0.2">
      <c r="A37" s="67"/>
    </row>
    <row r="38" spans="1:7" x14ac:dyDescent="0.2">
      <c r="A38" s="67"/>
    </row>
    <row r="39" spans="1:7" x14ac:dyDescent="0.2">
      <c r="A39" s="67"/>
    </row>
  </sheetData>
  <mergeCells count="10">
    <mergeCell ref="A25:A27"/>
    <mergeCell ref="C25:H25"/>
    <mergeCell ref="A29:A34"/>
    <mergeCell ref="C32:G33"/>
    <mergeCell ref="A36:A39"/>
    <mergeCell ref="A2:C2"/>
    <mergeCell ref="A1:M1"/>
    <mergeCell ref="B8:M8"/>
    <mergeCell ref="A10:A15"/>
    <mergeCell ref="A17:A2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9EBE3-BC3F-4955-8C6C-4A5D3A494EB0}">
  <sheetPr>
    <tabColor rgb="FFFFC000"/>
  </sheetPr>
  <dimension ref="A1:E15"/>
  <sheetViews>
    <sheetView workbookViewId="0">
      <selection activeCell="D23" sqref="D23"/>
    </sheetView>
  </sheetViews>
  <sheetFormatPr defaultRowHeight="12.75" x14ac:dyDescent="0.2"/>
  <cols>
    <col min="1" max="1" width="19.5703125" bestFit="1" customWidth="1"/>
    <col min="2" max="2" width="19.28515625" bestFit="1" customWidth="1"/>
    <col min="3" max="3" width="13.7109375" customWidth="1"/>
    <col min="4" max="4" width="11.5703125" customWidth="1"/>
    <col min="5" max="5" width="38.7109375" customWidth="1"/>
  </cols>
  <sheetData>
    <row r="1" spans="1:5" ht="15.75" x14ac:dyDescent="0.25">
      <c r="A1" s="52" t="s">
        <v>65</v>
      </c>
      <c r="B1" s="8"/>
      <c r="C1" s="8"/>
      <c r="D1" s="8"/>
    </row>
    <row r="2" spans="1:5" ht="15.75" x14ac:dyDescent="0.25">
      <c r="A2" s="52"/>
      <c r="B2" s="53" t="s">
        <v>72</v>
      </c>
      <c r="C2" s="53" t="s">
        <v>24</v>
      </c>
      <c r="D2" s="53" t="s">
        <v>25</v>
      </c>
    </row>
    <row r="3" spans="1:5" x14ac:dyDescent="0.2">
      <c r="A3" s="54" t="s">
        <v>66</v>
      </c>
      <c r="B3" s="54">
        <v>60</v>
      </c>
      <c r="C3" s="55">
        <f>B3/B8</f>
        <v>0.3</v>
      </c>
      <c r="D3" s="56">
        <f>B3/B4</f>
        <v>0.8571428571428571</v>
      </c>
    </row>
    <row r="4" spans="1:5" x14ac:dyDescent="0.2">
      <c r="A4" s="57" t="s">
        <v>67</v>
      </c>
      <c r="B4" s="57">
        <v>70</v>
      </c>
      <c r="C4" s="58">
        <f>B4/B8</f>
        <v>0.35</v>
      </c>
      <c r="D4" s="59">
        <f>B4/B3</f>
        <v>1.1666666666666667</v>
      </c>
    </row>
    <row r="5" spans="1:5" x14ac:dyDescent="0.2">
      <c r="A5" s="5" t="s">
        <v>68</v>
      </c>
      <c r="B5" s="5">
        <f>B8-SUM(B3:B4,B6:B7)</f>
        <v>42</v>
      </c>
      <c r="C5" s="6">
        <f>B5/B8</f>
        <v>0.21</v>
      </c>
      <c r="D5" s="56">
        <f>B5/B4</f>
        <v>0.6</v>
      </c>
    </row>
    <row r="6" spans="1:5" x14ac:dyDescent="0.2">
      <c r="A6" s="5" t="s">
        <v>69</v>
      </c>
      <c r="B6" s="5">
        <v>12</v>
      </c>
      <c r="C6" s="6">
        <f>B6/B8</f>
        <v>0.06</v>
      </c>
      <c r="D6" s="56">
        <f>B6/B4</f>
        <v>0.17142857142857143</v>
      </c>
    </row>
    <row r="7" spans="1:5" x14ac:dyDescent="0.2">
      <c r="A7" s="5" t="s">
        <v>70</v>
      </c>
      <c r="B7" s="5">
        <v>16</v>
      </c>
      <c r="C7" s="6">
        <f>B7/B8</f>
        <v>0.08</v>
      </c>
      <c r="D7" s="56">
        <f>B7/B4</f>
        <v>0.22857142857142856</v>
      </c>
    </row>
    <row r="8" spans="1:5" ht="15" x14ac:dyDescent="0.2">
      <c r="A8" s="9" t="s">
        <v>71</v>
      </c>
      <c r="B8" s="9">
        <v>200</v>
      </c>
      <c r="C8" s="11">
        <f>SUM(C3:C7)</f>
        <v>0.99999999999999989</v>
      </c>
    </row>
    <row r="10" spans="1:5" ht="15.75" x14ac:dyDescent="0.25">
      <c r="A10" s="8" t="s">
        <v>64</v>
      </c>
      <c r="B10" s="53" t="s">
        <v>73</v>
      </c>
      <c r="C10" s="53" t="s">
        <v>74</v>
      </c>
      <c r="D10" s="53" t="s">
        <v>41</v>
      </c>
      <c r="E10" s="8" t="s">
        <v>75</v>
      </c>
    </row>
    <row r="11" spans="1:5" x14ac:dyDescent="0.2">
      <c r="A11" s="5" t="s">
        <v>26</v>
      </c>
      <c r="B11" s="5">
        <v>300</v>
      </c>
      <c r="C11" s="5">
        <v>370</v>
      </c>
      <c r="D11" s="6">
        <f>(C11-B11)/B11</f>
        <v>0.23333333333333334</v>
      </c>
      <c r="E11" s="61" t="s">
        <v>76</v>
      </c>
    </row>
    <row r="12" spans="1:5" x14ac:dyDescent="0.2">
      <c r="A12" s="5" t="s">
        <v>27</v>
      </c>
      <c r="B12" s="5">
        <v>400</v>
      </c>
      <c r="C12" s="5">
        <f>C15-SUM(C11,C13,C14)</f>
        <v>410</v>
      </c>
      <c r="D12" s="6">
        <f>(C12-B12)/B12</f>
        <v>2.5000000000000001E-2</v>
      </c>
      <c r="E12" s="61" t="s">
        <v>77</v>
      </c>
    </row>
    <row r="13" spans="1:5" x14ac:dyDescent="0.2">
      <c r="A13" s="5" t="s">
        <v>28</v>
      </c>
      <c r="B13" s="5">
        <v>100</v>
      </c>
      <c r="C13" s="5">
        <v>100</v>
      </c>
      <c r="D13" s="6">
        <f>(C13-B13)/B13</f>
        <v>0</v>
      </c>
      <c r="E13" s="5" t="s">
        <v>78</v>
      </c>
    </row>
    <row r="14" spans="1:5" x14ac:dyDescent="0.2">
      <c r="A14" s="5" t="s">
        <v>29</v>
      </c>
      <c r="B14" s="5">
        <v>200</v>
      </c>
      <c r="C14" s="5">
        <v>220</v>
      </c>
      <c r="D14" s="6">
        <f>(C14-B14)/B14</f>
        <v>0.1</v>
      </c>
      <c r="E14" s="61" t="s">
        <v>79</v>
      </c>
    </row>
    <row r="15" spans="1:5" x14ac:dyDescent="0.2">
      <c r="A15" s="51" t="s">
        <v>12</v>
      </c>
      <c r="B15" s="51">
        <f>SUM(B11:B14)</f>
        <v>1000</v>
      </c>
      <c r="C15" s="51">
        <f>B15+(0.1*B15)</f>
        <v>1100</v>
      </c>
      <c r="D15" s="60">
        <f>(C15-B15)/B15</f>
        <v>0.1</v>
      </c>
      <c r="E15" s="51"/>
    </row>
  </sheetData>
  <mergeCells count="1"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1_PP_PRP</vt:lpstr>
      <vt:lpstr>1_Tema_PP_PRP</vt:lpstr>
      <vt:lpstr>2_DN_DV</vt:lpstr>
      <vt:lpstr>2_Tema_DN_DV</vt:lpstr>
      <vt:lpstr>3_Gradul de concentrare</vt:lpstr>
      <vt:lpstr>3_Tema_Gradul de concentrare</vt:lpstr>
      <vt:lpstr>4_Segmentarea_Pietei</vt:lpstr>
      <vt:lpstr>Aplicatii_exercitiu_1_PP_PRP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Tiberiu Claudiu Dascal</cp:lastModifiedBy>
  <dcterms:modified xsi:type="dcterms:W3CDTF">2022-06-22T14:16:54Z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2022-06-21T19:32:54Z</dcterms:created>
  <dc:creator/>
  <dc:description/>
  <dc:language>en-US</dc:language>
  <cp:lastModifiedBy/>
  <dcterms:modified xsi:type="dcterms:W3CDTF">2022-06-21T20:32:37Z</dcterms:modified>
  <cp:revision>1</cp:revision>
  <dc:subject/>
  <dc:title/>
</cp:coreProperties>
</file>