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3"/>
  <workbookPr/>
  <mc:AlternateContent xmlns:mc="http://schemas.openxmlformats.org/markup-compatibility/2006">
    <mc:Choice Requires="x15">
      <x15ac:absPath xmlns:x15ac="http://schemas.microsoft.com/office/spreadsheetml/2010/11/ac" url="/Users/edinabodor/Desktop/BM ID/"/>
    </mc:Choice>
  </mc:AlternateContent>
  <xr:revisionPtr revIDLastSave="0" documentId="13_ncr:1_{F58E2B35-3FE4-4441-9A53-49A6E645EBC2}" xr6:coauthVersionLast="47" xr6:coauthVersionMax="47" xr10:uidLastSave="{00000000-0000-0000-0000-000000000000}"/>
  <bookViews>
    <workbookView xWindow="0" yWindow="780" windowWidth="28020" windowHeight="15900" activeTab="3" xr2:uid="{00000000-000D-0000-FFFF-FFFF00000000}"/>
  </bookViews>
  <sheets>
    <sheet name="Capacitatea pieței" sheetId="1" r:id="rId1"/>
    <sheet name="GrConcentrare Aplicație 1" sheetId="2" r:id="rId2"/>
    <sheet name="GrConcentrare Aplicație 2" sheetId="4" r:id="rId3"/>
    <sheet name="GrConcentrare Aplicație 3"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18" i="5" l="1"/>
  <c r="J11" i="5"/>
  <c r="N27" i="1"/>
  <c r="N24" i="1"/>
  <c r="N23" i="1"/>
  <c r="L17" i="1"/>
  <c r="L16" i="1"/>
  <c r="B47" i="5"/>
  <c r="M31" i="5"/>
  <c r="N35" i="5" s="1"/>
  <c r="M27" i="5"/>
  <c r="J13" i="5"/>
  <c r="H20" i="2" l="1"/>
  <c r="C32" i="2"/>
  <c r="C30" i="2"/>
  <c r="E10" i="2"/>
  <c r="E11" i="2"/>
  <c r="E12" i="2"/>
  <c r="E13" i="2"/>
  <c r="E9" i="2"/>
  <c r="F34" i="1"/>
  <c r="E34" i="1"/>
  <c r="D34" i="1"/>
  <c r="C34" i="1"/>
  <c r="B34" i="1"/>
  <c r="G33" i="1"/>
  <c r="G32" i="1"/>
  <c r="G31" i="1"/>
  <c r="G30" i="1"/>
  <c r="G34" i="1" s="1"/>
  <c r="J17" i="1"/>
  <c r="J16" i="1"/>
  <c r="K19" i="1"/>
  <c r="K17" i="1"/>
  <c r="K16" i="1"/>
  <c r="I6" i="1"/>
  <c r="H6" i="1"/>
  <c r="I9" i="1"/>
  <c r="I8" i="1"/>
  <c r="I7" i="1"/>
  <c r="H9" i="1"/>
  <c r="H8" i="1"/>
  <c r="H7" i="1"/>
  <c r="C20" i="2"/>
  <c r="C22" i="2" s="1"/>
  <c r="D101" i="5"/>
  <c r="E48" i="5"/>
  <c r="F48" i="5"/>
  <c r="G48" i="5"/>
  <c r="E49" i="5"/>
  <c r="F49" i="5"/>
  <c r="G49" i="5"/>
  <c r="E50" i="5"/>
  <c r="F50" i="5"/>
  <c r="G50" i="5"/>
  <c r="E51" i="5"/>
  <c r="F51" i="5"/>
  <c r="G51" i="5"/>
  <c r="E52" i="5"/>
  <c r="F52" i="5"/>
  <c r="G52" i="5"/>
  <c r="E53" i="5"/>
  <c r="F53" i="5"/>
  <c r="G53" i="5"/>
  <c r="E54" i="5"/>
  <c r="F54" i="5"/>
  <c r="G54" i="5"/>
  <c r="E55" i="5"/>
  <c r="F55" i="5"/>
  <c r="G55" i="5"/>
  <c r="E56" i="5"/>
  <c r="F56" i="5"/>
  <c r="G56" i="5"/>
  <c r="E57" i="5"/>
  <c r="F57" i="5"/>
  <c r="G57" i="5"/>
  <c r="E58" i="5"/>
  <c r="F58" i="5"/>
  <c r="G58" i="5"/>
  <c r="E59" i="5"/>
  <c r="F59" i="5"/>
  <c r="G59" i="5"/>
  <c r="E60" i="5"/>
  <c r="F60" i="5"/>
  <c r="G60" i="5"/>
  <c r="E61" i="5"/>
  <c r="F61" i="5"/>
  <c r="G61" i="5"/>
  <c r="E62" i="5"/>
  <c r="F62" i="5"/>
  <c r="G62" i="5"/>
  <c r="E63" i="5"/>
  <c r="F63" i="5"/>
  <c r="G63" i="5"/>
  <c r="G47" i="5"/>
  <c r="F47" i="5"/>
  <c r="O47" i="5" s="1"/>
  <c r="E47" i="5"/>
  <c r="D48" i="5"/>
  <c r="D49" i="5"/>
  <c r="D50" i="5"/>
  <c r="D51" i="5"/>
  <c r="D52" i="5"/>
  <c r="D53" i="5"/>
  <c r="D54" i="5"/>
  <c r="D55" i="5"/>
  <c r="D56" i="5"/>
  <c r="D57" i="5"/>
  <c r="D58" i="5"/>
  <c r="D59" i="5"/>
  <c r="D60" i="5"/>
  <c r="D61" i="5"/>
  <c r="D62" i="5"/>
  <c r="D63" i="5"/>
  <c r="D47" i="5"/>
  <c r="C48" i="5"/>
  <c r="C49" i="5"/>
  <c r="C50" i="5"/>
  <c r="C51" i="5"/>
  <c r="C52" i="5"/>
  <c r="C53" i="5"/>
  <c r="C54" i="5"/>
  <c r="C55" i="5"/>
  <c r="C56" i="5"/>
  <c r="C57" i="5"/>
  <c r="C58" i="5"/>
  <c r="C59" i="5"/>
  <c r="C60" i="5"/>
  <c r="C61" i="5"/>
  <c r="C62" i="5"/>
  <c r="C63" i="5"/>
  <c r="C47" i="5"/>
  <c r="B48" i="5"/>
  <c r="B49" i="5"/>
  <c r="B50" i="5"/>
  <c r="B51" i="5"/>
  <c r="B52" i="5"/>
  <c r="B53" i="5"/>
  <c r="B54" i="5"/>
  <c r="B55" i="5"/>
  <c r="B56" i="5"/>
  <c r="B57" i="5"/>
  <c r="B58" i="5"/>
  <c r="B59" i="5"/>
  <c r="B60" i="5"/>
  <c r="B61" i="5"/>
  <c r="B62" i="5"/>
  <c r="B63" i="5"/>
  <c r="K47" i="5"/>
  <c r="J26" i="4"/>
  <c r="J24" i="4"/>
  <c r="B38" i="4"/>
  <c r="B37" i="4"/>
  <c r="C29" i="4"/>
  <c r="C31" i="4" s="1"/>
  <c r="C26" i="4"/>
  <c r="C24" i="4"/>
  <c r="E10" i="4"/>
  <c r="E11" i="4"/>
  <c r="E12" i="4"/>
  <c r="E13" i="4"/>
  <c r="E14" i="4"/>
  <c r="E15" i="4"/>
  <c r="E16" i="4"/>
  <c r="E17" i="4"/>
  <c r="E18" i="4"/>
  <c r="E9" i="4"/>
  <c r="C10" i="1"/>
  <c r="D10" i="1"/>
  <c r="E10" i="1"/>
  <c r="F10" i="1"/>
  <c r="B10" i="1"/>
  <c r="G7" i="1"/>
  <c r="G8" i="1"/>
  <c r="G9" i="1"/>
  <c r="G6" i="1"/>
  <c r="J20" i="2" l="1"/>
  <c r="G10" i="1"/>
  <c r="B86" i="5"/>
  <c r="B87" i="5"/>
  <c r="B88" i="5"/>
  <c r="D87" i="5" s="1"/>
  <c r="E87" i="5" s="1"/>
  <c r="B89" i="5"/>
  <c r="D88" i="5" s="1"/>
  <c r="E88" i="5" s="1"/>
  <c r="B90" i="5"/>
  <c r="D89" i="5" s="1"/>
  <c r="E89" i="5" s="1"/>
  <c r="B91" i="5"/>
  <c r="D90" i="5" s="1"/>
  <c r="E90" i="5" s="1"/>
  <c r="B92" i="5"/>
  <c r="D91" i="5" s="1"/>
  <c r="E91" i="5" s="1"/>
  <c r="B93" i="5"/>
  <c r="D92" i="5" s="1"/>
  <c r="E92" i="5" s="1"/>
  <c r="B94" i="5"/>
  <c r="D93" i="5" s="1"/>
  <c r="E93" i="5" s="1"/>
  <c r="B95" i="5"/>
  <c r="D94" i="5" s="1"/>
  <c r="E94" i="5" s="1"/>
  <c r="B96" i="5"/>
  <c r="D95" i="5" s="1"/>
  <c r="E95" i="5" s="1"/>
  <c r="B97" i="5"/>
  <c r="D96" i="5" s="1"/>
  <c r="E96" i="5" s="1"/>
  <c r="B98" i="5"/>
  <c r="D97" i="5" s="1"/>
  <c r="E97" i="5" s="1"/>
  <c r="B99" i="5"/>
  <c r="D98" i="5" s="1"/>
  <c r="E98" i="5" s="1"/>
  <c r="B100" i="5"/>
  <c r="D99" i="5" s="1"/>
  <c r="E99" i="5" s="1"/>
  <c r="B101" i="5"/>
  <c r="D100" i="5" s="1"/>
  <c r="E100" i="5" s="1"/>
  <c r="B85" i="5"/>
  <c r="D85" i="5" s="1"/>
  <c r="E85" i="5" s="1"/>
  <c r="G23" i="5"/>
  <c r="F23" i="5"/>
  <c r="E23" i="5"/>
  <c r="D23" i="5"/>
  <c r="C23" i="5"/>
  <c r="B23" i="5"/>
  <c r="D86" i="5" l="1"/>
  <c r="E86" i="5" s="1"/>
  <c r="E103" i="5" s="1"/>
  <c r="P62" i="5"/>
  <c r="P57" i="5"/>
  <c r="O62" i="5"/>
  <c r="M62" i="5"/>
  <c r="L62" i="5"/>
  <c r="P61" i="5"/>
  <c r="M52" i="5"/>
  <c r="E65" i="5"/>
  <c r="F65" i="5"/>
  <c r="L48" i="5"/>
  <c r="N57" i="5"/>
  <c r="O52" i="5"/>
  <c r="N62" i="5"/>
  <c r="M57" i="5"/>
  <c r="M49" i="5"/>
  <c r="O48" i="5"/>
  <c r="L56" i="5"/>
  <c r="O56" i="5"/>
  <c r="N47" i="5"/>
  <c r="O54" i="5"/>
  <c r="L49" i="5"/>
  <c r="L60" i="5"/>
  <c r="D65" i="5"/>
  <c r="L52" i="5"/>
  <c r="C65" i="5"/>
  <c r="M53" i="5"/>
  <c r="P63" i="5"/>
  <c r="M60" i="5"/>
  <c r="M54" i="5"/>
  <c r="O51" i="5"/>
  <c r="O61" i="5"/>
  <c r="G65" i="5"/>
  <c r="M48" i="5"/>
  <c r="M59" i="5"/>
  <c r="M47" i="5"/>
  <c r="N55" i="5"/>
  <c r="P51" i="5"/>
  <c r="P60" i="5"/>
  <c r="N59" i="5"/>
  <c r="N50" i="5"/>
  <c r="P49" i="5"/>
  <c r="M56" i="5"/>
  <c r="L47" i="5"/>
  <c r="P47" i="5"/>
  <c r="N56" i="5"/>
  <c r="O49" i="5"/>
  <c r="N60" i="5"/>
  <c r="O50" i="5"/>
  <c r="O60" i="5"/>
  <c r="P53" i="5"/>
  <c r="N63" i="5"/>
  <c r="N54" i="5"/>
  <c r="M63" i="5"/>
  <c r="L63" i="5"/>
  <c r="P56" i="5"/>
  <c r="N52" i="5"/>
  <c r="O53" i="5"/>
  <c r="L59" i="5"/>
  <c r="O59" i="5"/>
  <c r="L58" i="5"/>
  <c r="P52" i="5"/>
  <c r="N49" i="5"/>
  <c r="P48" i="5"/>
  <c r="L54" i="5"/>
  <c r="M50" i="5"/>
  <c r="O58" i="5"/>
  <c r="M55" i="5"/>
  <c r="L61" i="5"/>
  <c r="L53" i="5"/>
  <c r="P50" i="5"/>
  <c r="N58" i="5"/>
  <c r="N53" i="5"/>
  <c r="L55" i="5"/>
  <c r="P58" i="5"/>
  <c r="L57" i="5"/>
  <c r="L50" i="5"/>
  <c r="N51" i="5"/>
  <c r="N61" i="5"/>
  <c r="P55" i="5"/>
  <c r="P54" i="5"/>
  <c r="N48" i="5"/>
  <c r="L51" i="5"/>
  <c r="O63" i="5"/>
  <c r="M58" i="5"/>
  <c r="O57" i="5"/>
  <c r="O55" i="5"/>
  <c r="M51" i="5"/>
  <c r="P59" i="5"/>
  <c r="M61" i="5"/>
  <c r="K62" i="5"/>
  <c r="B65" i="5"/>
  <c r="K59" i="5"/>
  <c r="K56" i="5"/>
  <c r="K51" i="5"/>
  <c r="K49" i="5"/>
  <c r="K53" i="5"/>
  <c r="K50" i="5"/>
  <c r="K52" i="5"/>
  <c r="K48" i="5"/>
  <c r="K63" i="5"/>
  <c r="K54" i="5"/>
  <c r="K58" i="5"/>
  <c r="K61" i="5"/>
  <c r="K55" i="5"/>
  <c r="K60" i="5"/>
  <c r="K57" i="5"/>
  <c r="H10" i="1" l="1"/>
  <c r="O64" i="5"/>
  <c r="N64" i="5"/>
  <c r="P64" i="5"/>
  <c r="F103" i="5" s="1"/>
  <c r="M64" i="5"/>
  <c r="L64" i="5"/>
  <c r="K64" i="5"/>
</calcChain>
</file>

<file path=xl/sharedStrings.xml><?xml version="1.0" encoding="utf-8"?>
<sst xmlns="http://schemas.openxmlformats.org/spreadsheetml/2006/main" count="358" uniqueCount="196">
  <si>
    <t>Producători</t>
  </si>
  <si>
    <t>Vânzări valorice (LEI)</t>
  </si>
  <si>
    <t>TOTAL</t>
  </si>
  <si>
    <t>(LEI)</t>
  </si>
  <si>
    <t>Profi</t>
  </si>
  <si>
    <t>ABC Impex</t>
  </si>
  <si>
    <t>Gospodina</t>
  </si>
  <si>
    <t>HouseOutlet</t>
  </si>
  <si>
    <t>Kaufland</t>
  </si>
  <si>
    <t>Grünberg</t>
  </si>
  <si>
    <t>Kaiserhoff</t>
  </si>
  <si>
    <t>Peterhof</t>
  </si>
  <si>
    <t>Renberg</t>
  </si>
  <si>
    <t>Vânzări totale</t>
  </si>
  <si>
    <t>Partea de piață</t>
  </si>
  <si>
    <t>CERINȚA 1</t>
  </si>
  <si>
    <t>CERINȚA 2</t>
  </si>
  <si>
    <t>....</t>
  </si>
  <si>
    <t>Vânzări valorice 2019</t>
  </si>
  <si>
    <t>Vânzări valorice 2020</t>
  </si>
  <si>
    <t>Interpretare PP</t>
  </si>
  <si>
    <t>Interpretare PRP</t>
  </si>
  <si>
    <t>Interpretare Performanță comercială G</t>
  </si>
  <si>
    <t>Interpretare Performanță comercială P</t>
  </si>
  <si>
    <t>CERINȚA 3</t>
  </si>
  <si>
    <t>DV Kaiserhoff =</t>
  </si>
  <si>
    <t>DV Grünberg =</t>
  </si>
  <si>
    <t>Interpretare DV Kaiserhoff</t>
  </si>
  <si>
    <t>Interpretare DV Grünberg</t>
  </si>
  <si>
    <t>Sales (million US dollars)</t>
  </si>
  <si>
    <t>Market share</t>
  </si>
  <si>
    <t>Red Bull</t>
  </si>
  <si>
    <t>Monster Energy</t>
  </si>
  <si>
    <t>VPX Bang</t>
  </si>
  <si>
    <t>Red Bull Sugar Free</t>
  </si>
  <si>
    <t>Monster Energy Zero Ultra</t>
  </si>
  <si>
    <t>https://www.statista.com/study/17948/energy-drinks-statista-dossier/</t>
  </si>
  <si>
    <t>Cerința 1: Care sunt top 5 jucători pe piața energizantelor din SUA în anul 2020?</t>
  </si>
  <si>
    <t>Cerința 2: Care este cota de piață cumulată a acestora, și care este cota de piață cumulată a altor ofertanți de băuturi energizante?</t>
  </si>
  <si>
    <t>Cota de piață top 5 jucători =</t>
  </si>
  <si>
    <t>Cota de piață cumulată a altor firme de pe piață =</t>
  </si>
  <si>
    <t>Cerința 3: Ce vânzări valorice cumulate realizează top 5 jucători de pe piață? Dar celelalte firme?</t>
  </si>
  <si>
    <t xml:space="preserve">Vânzări valorice top 5 jucători = </t>
  </si>
  <si>
    <t xml:space="preserve">Vânzări valorice alte firme de pe piață = </t>
  </si>
  <si>
    <t>Cerința 4: Calculați Rata de concentrare a pieței (CR4) și apreciați ce tip de piață avem din perspectiva gradului de concentrare.</t>
  </si>
  <si>
    <t>Grad de concentrare</t>
  </si>
  <si>
    <t>Kvålseth (2018)</t>
  </si>
  <si>
    <t>IBISWorld</t>
  </si>
  <si>
    <t>redus</t>
  </si>
  <si>
    <t>&lt; 55</t>
  </si>
  <si>
    <t>&lt; 40</t>
  </si>
  <si>
    <t>mediu</t>
  </si>
  <si>
    <t>55 - 75</t>
  </si>
  <si>
    <t>40 - 70</t>
  </si>
  <si>
    <t>mare</t>
  </si>
  <si>
    <t>&gt; 75</t>
  </si>
  <si>
    <t>&gt; 70</t>
  </si>
  <si>
    <r>
      <t>Valoarea CR</t>
    </r>
    <r>
      <rPr>
        <vertAlign val="subscript"/>
        <sz val="8"/>
        <rFont val="Cambria"/>
        <family val="1"/>
      </rPr>
      <t>4</t>
    </r>
  </si>
  <si>
    <r>
      <t>Valoarea CR</t>
    </r>
    <r>
      <rPr>
        <vertAlign val="subscript"/>
        <sz val="8"/>
        <color rgb="FF0070C0"/>
        <rFont val="Cambria"/>
        <family val="1"/>
      </rPr>
      <t>4 =</t>
    </r>
  </si>
  <si>
    <t>Leading liquid refreshment beverage (LRB) companies in the United States in 2019, based on volume share</t>
  </si>
  <si>
    <t>Market shares of the leading liquid refreshment beverage (LRB) brands in the United States in 2019</t>
  </si>
  <si>
    <t xml:space="preserve">https://www.statista.com/study/17948/energy-drinks-statista-dossier/ </t>
  </si>
  <si>
    <t>Pages: 10 &amp; 11</t>
  </si>
  <si>
    <t>Liquid refreshment beverages include: carbonated soft drinks, bottled water, and non-carbs (sports drinks, ready-to-drink teas, juice drinks, etc.).</t>
  </si>
  <si>
    <t xml:space="preserve"> </t>
  </si>
  <si>
    <t>Market share (volume) US</t>
  </si>
  <si>
    <t>Market share (u.m) US</t>
  </si>
  <si>
    <t>Coca-Cola Co.</t>
  </si>
  <si>
    <t>PepsiCo</t>
  </si>
  <si>
    <t>Keurig Dr Pepper*</t>
  </si>
  <si>
    <t>Nestlé Waters</t>
  </si>
  <si>
    <t>Premium Waters</t>
  </si>
  <si>
    <t>Refresco (Formerly Cott)</t>
  </si>
  <si>
    <t>CG Roxanne</t>
  </si>
  <si>
    <t>National Beverage</t>
  </si>
  <si>
    <t>Arizona</t>
  </si>
  <si>
    <t>Monster Beverage</t>
  </si>
  <si>
    <t>Cerința 1: Care sunt top 10 jucători pe piața băuturilor non-alcoolice și răcoritoare în SUA în anul 2019?</t>
  </si>
  <si>
    <t>Cantitativ</t>
  </si>
  <si>
    <t>Cota de piață top 10 jucători =</t>
  </si>
  <si>
    <t>Valoric</t>
  </si>
  <si>
    <t>Cerința 3: Determinați partea relativă de piață a PepsiCo din punct de vedere cantitativ și valoric. Ce observații am putea să facem pe baza rezultatelor?</t>
  </si>
  <si>
    <r>
      <t xml:space="preserve">PRP </t>
    </r>
    <r>
      <rPr>
        <vertAlign val="subscript"/>
        <sz val="10"/>
        <color rgb="FF0070C0"/>
        <rFont val="Cambria"/>
        <family val="1"/>
      </rPr>
      <t>PepsiCo</t>
    </r>
    <r>
      <rPr>
        <sz val="10"/>
        <color rgb="FF0070C0"/>
        <rFont val="Cambria"/>
        <family val="1"/>
      </rPr>
      <t xml:space="preserve"> (cantitativ) = </t>
    </r>
  </si>
  <si>
    <r>
      <t xml:space="preserve">PRP </t>
    </r>
    <r>
      <rPr>
        <vertAlign val="subscript"/>
        <sz val="10"/>
        <color rgb="FF0070C0"/>
        <rFont val="Cambria"/>
        <family val="1"/>
      </rPr>
      <t>PepsiCo</t>
    </r>
    <r>
      <rPr>
        <sz val="10"/>
        <color rgb="FF0070C0"/>
        <rFont val="Cambria"/>
        <family val="1"/>
      </rPr>
      <t xml:space="preserve"> (valoric) = </t>
    </r>
  </si>
  <si>
    <t>Cerința 4: Calculați Rata de concentrare a pieței (CR4) pornind de la cotele de piață determinate în funcție de vânzările cantitative și cele valorice și apreciați ce tip de piață avem din perspectiva gradului de concentrare raportându-vă la clasificarea sugerată de IBISWorld pentru CR4.</t>
  </si>
  <si>
    <t>Total Volume</t>
  </si>
  <si>
    <t>Total Value RSP</t>
  </si>
  <si>
    <t>Company Name (GBO)</t>
  </si>
  <si>
    <t>2017</t>
  </si>
  <si>
    <t>2018</t>
  </si>
  <si>
    <t>2019</t>
  </si>
  <si>
    <t>Anadolu Group</t>
  </si>
  <si>
    <t>Anheuser-Busch InBev NV</t>
  </si>
  <si>
    <t>Asahi Group Holdings Ltd</t>
  </si>
  <si>
    <t>Budejovicky Budvar np</t>
  </si>
  <si>
    <t>Carlsberg A/S</t>
  </si>
  <si>
    <t>Harboes Bryggeri A/S</t>
  </si>
  <si>
    <t>Heineken NV</t>
  </si>
  <si>
    <t>Molson Coors Brewing Co</t>
  </si>
  <si>
    <t>Oasis Group</t>
  </si>
  <si>
    <t>Obolon PAT</t>
  </si>
  <si>
    <t>Ochakovo MPBK ZAO</t>
  </si>
  <si>
    <t>Oettinger Brauerei GmbH</t>
  </si>
  <si>
    <t>Olvi Oyj</t>
  </si>
  <si>
    <t>Paulaner Brauerei GmbH &amp; Co KG</t>
  </si>
  <si>
    <t>Private Label</t>
  </si>
  <si>
    <t>SABMiller Ltd</t>
  </si>
  <si>
    <t>Zavod Trehsosenskiy OOO</t>
  </si>
  <si>
    <t>Others</t>
  </si>
  <si>
    <t>Grand Total</t>
  </si>
  <si>
    <t>cota de piață Others redistribuită</t>
  </si>
  <si>
    <t>cota de piață Others redistribuită ȘI LA PĂTRAT</t>
  </si>
  <si>
    <t>HHI</t>
  </si>
  <si>
    <t>Cerința 1: Caracterizați performanța comercială (dpdv valoric) a Carlsberg A/S raportându-vă la perioada 2017 -2019?</t>
  </si>
  <si>
    <t>Cerința 2: În ce sens, și cu ce procent s-a modificat de la un an la celălalt partea de piață (dpdv cantitativ) a Heineken NV?</t>
  </si>
  <si>
    <t xml:space="preserve">2017 – 2018: </t>
  </si>
  <si>
    <t>2018 – 2019:</t>
  </si>
  <si>
    <t xml:space="preserve">Cerința 3: Determinați partea relativă de piață (dpdv cantitativ) a Carlsberg A/S pentru anul 2019. </t>
  </si>
  <si>
    <t>Interpretare:</t>
  </si>
  <si>
    <t xml:space="preserve">Cerința 4: Cum a evoluat partea relativă de piață (dpdv valoric) a Anadolu Group în perioada 2018 – 2019? </t>
  </si>
  <si>
    <t>Evoluție PRP 2018 - 2019 =</t>
  </si>
  <si>
    <t>Cerința 5: Calculați Indicele Herfindahl-Hirschman (HHI) pe cei trei ani pornind de la cotele de piață determinate în funcție de vânzările valorice și apreciați ce tip de piață avem din perspectiva gradului de concentrare raportându-vă la clasificarea sugerată de Comisia Europeană &amp; DoJ &amp; FTC. Pentru a menține calculele relativ simple, și strict în scopul exemplificării, repartizați cota de piață a altor companii în mod egal celorlalte.</t>
  </si>
  <si>
    <t>cota de piață Others redistribuită (2017 TV B47 = B5+B22/17)</t>
  </si>
  <si>
    <t>Valoarea HHI</t>
  </si>
  <si>
    <t>Comisia Europeană</t>
  </si>
  <si>
    <r>
      <t xml:space="preserve">DOJ &amp; FTC </t>
    </r>
    <r>
      <rPr>
        <sz val="7"/>
        <color theme="1"/>
        <rFont val="Cambria"/>
        <family val="1"/>
      </rPr>
      <t>SUA</t>
    </r>
  </si>
  <si>
    <t>&lt; 1000</t>
  </si>
  <si>
    <t>&lt; 1500</t>
  </si>
  <si>
    <t>1000 – 2000</t>
  </si>
  <si>
    <t>1500 – 2500</t>
  </si>
  <si>
    <t>&gt; 2000</t>
  </si>
  <si>
    <t>&gt; 2500</t>
  </si>
  <si>
    <t>Cerința 6: Presupunând că Anheuser-Busch InBev NV &amp; Asahi Group Holdings Ltd au fuzionat la începutul anului 2020, la ce nivel a ajuns HHI (dpdv al cotelor de piață determinate dpdv valoric) și cu cât s-a modificat? A fost această fuziune un motiv de îngrijorare? Apreciați prin raportare la clasificarea piețelor sugerată de DOJ &amp; FTC.</t>
  </si>
  <si>
    <t>Înainte de fuziune</t>
  </si>
  <si>
    <t>După fuziune</t>
  </si>
  <si>
    <t>După fuziune la ^2</t>
  </si>
  <si>
    <t>Anheuser-Busch &amp; Asahi InBev NV</t>
  </si>
  <si>
    <t>evoluție HHI =</t>
  </si>
  <si>
    <t>HHI (2020) - HHI (2019)</t>
  </si>
  <si>
    <t>sau</t>
  </si>
  <si>
    <t>2*PPAnheuser*PPAsahi</t>
  </si>
  <si>
    <t>Cerința 2: Care este cota de piață cumulată a acestora, și care este cota de piață cumulată a altor ofertanți debăuturi non-alcoolice și răcoritoare din punct de vedere cantitativ și valoric?</t>
  </si>
  <si>
    <t xml:space="preserve">DN Kaiserhoff = </t>
  </si>
  <si>
    <t xml:space="preserve">DN Grünberg = </t>
  </si>
  <si>
    <t>%</t>
  </si>
  <si>
    <t>pc</t>
  </si>
  <si>
    <t>pozitivă</t>
  </si>
  <si>
    <t>neutră</t>
  </si>
  <si>
    <t>negativă</t>
  </si>
  <si>
    <t>grad de concentrare mediu</t>
  </si>
  <si>
    <t>grad de concentrare redus</t>
  </si>
  <si>
    <t>Lider este: Carlsberg</t>
  </si>
  <si>
    <t>PRP=</t>
  </si>
  <si>
    <t>Companies</t>
  </si>
  <si>
    <t>Lider: Grunberg, Challenger: Peterhoff</t>
  </si>
  <si>
    <t>PP Grunberg= 37,04%</t>
  </si>
  <si>
    <t>PP Peterhoff = 25,93%</t>
  </si>
  <si>
    <r>
      <t xml:space="preserve">Vânzările </t>
    </r>
    <r>
      <rPr>
        <sz val="10"/>
        <color rgb="FFC00000"/>
        <rFont val="Cambria"/>
        <family val="1"/>
      </rPr>
      <t>valorice</t>
    </r>
    <r>
      <rPr>
        <sz val="10"/>
        <color theme="1"/>
        <rFont val="Cambria"/>
        <family val="1"/>
      </rPr>
      <t xml:space="preserve"> ale producătorului Grunberg de tigăi teflonate au reprezentat (au fost egale cu) 37,04% din vânzările </t>
    </r>
    <r>
      <rPr>
        <sz val="10"/>
        <color rgb="FFC00000"/>
        <rFont val="Cambria"/>
        <family val="1"/>
      </rPr>
      <t xml:space="preserve">valorice </t>
    </r>
    <r>
      <rPr>
        <sz val="10"/>
        <color theme="1"/>
        <rFont val="Cambria"/>
        <family val="1"/>
      </rPr>
      <t>totale de tigăi teflonate,</t>
    </r>
    <r>
      <rPr>
        <b/>
        <sz val="10"/>
        <color theme="1"/>
        <rFont val="Cambria"/>
        <family val="1"/>
      </rPr>
      <t xml:space="preserve"> în Văscăuți, în anul 2020</t>
    </r>
    <r>
      <rPr>
        <sz val="10"/>
        <color theme="1"/>
        <rFont val="Cambria"/>
        <family val="1"/>
      </rPr>
      <t>.</t>
    </r>
  </si>
  <si>
    <t>PRP Grunberg = 142,86%</t>
  </si>
  <si>
    <t>PRP Peterhof = 70%</t>
  </si>
  <si>
    <r>
      <t xml:space="preserve">Piața produsului: Vânzările valorice </t>
    </r>
    <r>
      <rPr>
        <b/>
        <u/>
        <sz val="10"/>
        <color theme="1"/>
        <rFont val="Cambria"/>
        <family val="1"/>
      </rPr>
      <t xml:space="preserve">totale </t>
    </r>
    <r>
      <rPr>
        <b/>
        <sz val="10"/>
        <color theme="1"/>
        <rFont val="Cambria"/>
        <family val="1"/>
      </rPr>
      <t>de tigăi teflonate în localitatea Văscăuți, în anul 2020 au fost de 54.000 lei</t>
    </r>
  </si>
  <si>
    <t>Grunberg</t>
  </si>
  <si>
    <t>PP2019 (%)</t>
  </si>
  <si>
    <t>PP a producătorului G a crescut de la 36,21% la 37,04%, ceea ce a condus la o performanță comercială pozitivă</t>
  </si>
  <si>
    <t>evoluția vânzărilor</t>
  </si>
  <si>
    <t>evoluția vânzărilor G</t>
  </si>
  <si>
    <t>PP a producătorului P a scăzut de la 27,59% la 25,93%, ceea ce a condus la o performanță comercială negativă</t>
  </si>
  <si>
    <t>evoluția vânzărilor P</t>
  </si>
  <si>
    <r>
      <t>În anul 2020, magazinele din Văscăuți care au comercializat tigăi teflonate marca K a</t>
    </r>
    <r>
      <rPr>
        <b/>
        <sz val="10"/>
        <color theme="1"/>
        <rFont val="Cambria"/>
        <family val="1"/>
      </rPr>
      <t>u realizat 83,33% din vânzările totale de tigăi teflonate</t>
    </r>
    <r>
      <rPr>
        <sz val="10"/>
        <color theme="1"/>
        <rFont val="Cambria"/>
        <family val="1"/>
      </rPr>
      <t>.</t>
    </r>
  </si>
  <si>
    <r>
      <t xml:space="preserve">Tigăile teflonate ale producătorului K </t>
    </r>
    <r>
      <rPr>
        <b/>
        <sz val="10"/>
        <color theme="1"/>
        <rFont val="Cambria"/>
        <family val="1"/>
      </rPr>
      <t xml:space="preserve">au fost comercializate în 60% din magazinele </t>
    </r>
    <r>
      <rPr>
        <sz val="10"/>
        <color theme="1"/>
        <rFont val="Cambria"/>
        <family val="1"/>
      </rPr>
      <t>din localitatea Văscăuți, în anul 2020, care au avut în ofertă tigăi teflonate.</t>
    </r>
  </si>
  <si>
    <t>nu are sens</t>
  </si>
  <si>
    <t>60% (3/5)</t>
  </si>
  <si>
    <r>
      <t>(10000+15000+20000)/54000*100=</t>
    </r>
    <r>
      <rPr>
        <b/>
        <sz val="10"/>
        <color theme="1"/>
        <rFont val="Cambria"/>
        <family val="1"/>
      </rPr>
      <t>83,33%</t>
    </r>
  </si>
  <si>
    <t>Slide 21 - Leading energy drink brands in the United States in 2020, based on sales (in million U.S. dollars)*</t>
  </si>
  <si>
    <t>Slide 22 - Market share of the leading energy drink brands in the United States in 2020</t>
  </si>
  <si>
    <t>Regula de 3 simplă</t>
  </si>
  <si>
    <t>Conform Kvålseth (2018) avem o piață cu un grad de concentrare redus</t>
  </si>
  <si>
    <t>Conform IBISWorld avem o piață cu un grad de concentrare mediu</t>
  </si>
  <si>
    <t>Challenger este: Anhauser Inbev</t>
  </si>
  <si>
    <t xml:space="preserve">PRP Carlsberg 2019 = </t>
  </si>
  <si>
    <t>Interpretare: Vânzările cantitative de bere ale liderului Carlsberg  au fost cu 88,55% mai mari decât vânzările cantative de bere ale challengerului A.I., în anul 2019, în Rusia.</t>
  </si>
  <si>
    <t>Challenger este: An. Inbev</t>
  </si>
  <si>
    <t>nu se calculează!</t>
  </si>
  <si>
    <r>
      <t>Vânzările valorice ale</t>
    </r>
    <r>
      <rPr>
        <sz val="10"/>
        <color rgb="FFC00000"/>
        <rFont val="Cambria"/>
        <family val="1"/>
      </rPr>
      <t xml:space="preserve"> liderului </t>
    </r>
    <r>
      <rPr>
        <sz val="10"/>
        <color theme="1"/>
        <rFont val="Cambria"/>
        <family val="1"/>
      </rPr>
      <t xml:space="preserve">Grunberg de tigăi teflonate </t>
    </r>
    <r>
      <rPr>
        <b/>
        <sz val="10"/>
        <color theme="1"/>
        <rFont val="Cambria"/>
        <family val="1"/>
      </rPr>
      <t>au depășit (au fost mari cu) cu 42,86%</t>
    </r>
    <r>
      <rPr>
        <sz val="10"/>
        <color theme="1"/>
        <rFont val="Cambria"/>
        <family val="1"/>
      </rPr>
      <t xml:space="preserve"> vânzările valorice ale challengerului Peterhof, în Văscăuți, în anul 2020. </t>
    </r>
  </si>
  <si>
    <r>
      <t xml:space="preserve">Vânzările valorice ale producătorului Peterhof de tigări teflonate </t>
    </r>
    <r>
      <rPr>
        <b/>
        <sz val="10"/>
        <color theme="1"/>
        <rFont val="Cambria"/>
        <family val="1"/>
      </rPr>
      <t>au reprezentat 70%</t>
    </r>
    <r>
      <rPr>
        <sz val="10"/>
        <color theme="1"/>
        <rFont val="Cambria"/>
        <family val="1"/>
      </rPr>
      <t xml:space="preserve"> din vânzările valorice ale liderului Grunberg, în Văscăuți , în anul 2020 SAU </t>
    </r>
    <r>
      <rPr>
        <b/>
        <sz val="10"/>
        <color theme="1"/>
        <rFont val="Cambria"/>
        <family val="1"/>
      </rPr>
      <t xml:space="preserve">au fost mai mici cu 30% față de </t>
    </r>
    <r>
      <rPr>
        <sz val="10"/>
        <color theme="1"/>
        <rFont val="Cambria"/>
        <family val="1"/>
      </rPr>
      <t>vânzările valorice ale liderului Grunberg)</t>
    </r>
  </si>
  <si>
    <t>Partea relativă de piață (număr real)</t>
  </si>
  <si>
    <t>Partea relativă de piață (procent)</t>
  </si>
  <si>
    <t>PP2020 (%)</t>
  </si>
  <si>
    <r>
      <t>Vânzările G au scăzut cu 4,76% în perioada analizată (2019-2020),</t>
    </r>
    <r>
      <rPr>
        <b/>
        <sz val="10"/>
        <color theme="1"/>
        <rFont val="Cambria"/>
        <family val="1"/>
      </rPr>
      <t>în mai mică măsură</t>
    </r>
    <r>
      <rPr>
        <sz val="10"/>
        <color theme="1"/>
        <rFont val="Cambria"/>
        <family val="1"/>
      </rPr>
      <t xml:space="preserve"> decât vânzările totale (-6,90%), ceea ce a condus la o performanță comercială </t>
    </r>
    <r>
      <rPr>
        <b/>
        <sz val="10"/>
        <color theme="1"/>
        <rFont val="Cambria"/>
        <family val="1"/>
      </rPr>
      <t>pozitivă.</t>
    </r>
  </si>
  <si>
    <r>
      <t>Vânzările P au scăzut cu 12,5% în perioada analizată,</t>
    </r>
    <r>
      <rPr>
        <b/>
        <sz val="10"/>
        <color theme="1"/>
        <rFont val="Cambria"/>
        <family val="1"/>
      </rPr>
      <t xml:space="preserve"> în mai mare măsură</t>
    </r>
    <r>
      <rPr>
        <sz val="10"/>
        <color theme="1"/>
        <rFont val="Cambria"/>
        <family val="1"/>
      </rPr>
      <t xml:space="preserve"> decât vânzările totale (-6,90%), ceea ce a condus la o performanță comercială </t>
    </r>
    <r>
      <rPr>
        <b/>
        <sz val="10"/>
        <color theme="1"/>
        <rFont val="Cambria"/>
        <family val="1"/>
      </rPr>
      <t>negativă.</t>
    </r>
  </si>
  <si>
    <t>FORMULE EVOLUȚII %</t>
  </si>
  <si>
    <t>Interpretare DN Kaiserhoff:</t>
  </si>
  <si>
    <t>Interpretare DN Grünberg:</t>
  </si>
  <si>
    <r>
      <t xml:space="preserve">Tigăile teflonate ale producătorului G au fost comercializate în </t>
    </r>
    <r>
      <rPr>
        <b/>
        <sz val="10"/>
        <color theme="1"/>
        <rFont val="Cambria"/>
        <family val="1"/>
      </rPr>
      <t xml:space="preserve">TOATE </t>
    </r>
    <r>
      <rPr>
        <sz val="10"/>
        <color theme="1"/>
        <rFont val="Cambria"/>
        <family val="1"/>
      </rPr>
      <t>magazinele din localitatea Văscăuți, în anul 2020, care au avut în ofertă tigăi teflonate.</t>
    </r>
  </si>
  <si>
    <t>Dpdv. valoric, partea de piață a C a scăzut de la 26.3% la 23,2%, ceea ce a dus la o performanța comercială negativă.</t>
  </si>
  <si>
    <t>Interpretare: Potrivit DOJ &amp; FTC, piața rămâne una neconcentrată și după fuziune, motiv pentru care apreciem că nu au existat efecte nefavorabile din punct de vedere concurențial. Atragem însă atenția că HHI are o valoare apropiată de limita superioară (1500), iar modificarea HHI este de peste 100 puncte, motiv pentru care recomandăm ca autoritățile abilitate să urmărească evoluția.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</si>
</sst>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00"/>
    <numFmt numFmtId="167" formatCode="0.000%"/>
    <numFmt numFmtId="168" formatCode="#,##0.0000"/>
  </numFmts>
  <fonts count="48" x14ac:knownFonts="1">
    <font>
      <sz val="11"/>
      <color theme="1"/>
      <name val="Calibri"/>
      <family val="2"/>
      <scheme val="minor"/>
    </font>
    <font>
      <sz val="11"/>
      <color theme="1"/>
      <name val="Calibri"/>
      <family val="2"/>
      <scheme val="minor"/>
    </font>
    <font>
      <b/>
      <sz val="10"/>
      <color theme="1"/>
      <name val="Cambria"/>
      <family val="1"/>
    </font>
    <font>
      <b/>
      <sz val="10"/>
      <color rgb="FF000000"/>
      <name val="Cambria"/>
      <family val="1"/>
    </font>
    <font>
      <sz val="10"/>
      <color theme="1"/>
      <name val="Cambria"/>
      <family val="1"/>
    </font>
    <font>
      <sz val="10"/>
      <color rgb="FFFF0000"/>
      <name val="Cambria"/>
      <family val="1"/>
    </font>
    <font>
      <u/>
      <sz val="11"/>
      <color theme="10"/>
      <name val="Calibri"/>
      <family val="2"/>
      <charset val="204"/>
      <scheme val="minor"/>
    </font>
    <font>
      <sz val="9"/>
      <color theme="1"/>
      <name val="Cambria"/>
      <family val="1"/>
    </font>
    <font>
      <sz val="9"/>
      <color rgb="FF0070C0"/>
      <name val="Cambria"/>
      <family val="1"/>
    </font>
    <font>
      <u/>
      <sz val="9"/>
      <color theme="10"/>
      <name val="Cambria"/>
      <family val="1"/>
    </font>
    <font>
      <sz val="10"/>
      <color rgb="FF0070C0"/>
      <name val="Cambria"/>
      <family val="1"/>
    </font>
    <font>
      <b/>
      <sz val="9"/>
      <color theme="1"/>
      <name val="Cambria"/>
      <family val="1"/>
    </font>
    <font>
      <sz val="9"/>
      <color rgb="FFC00000"/>
      <name val="Cambria"/>
      <family val="1"/>
    </font>
    <font>
      <sz val="8"/>
      <color rgb="FF000000"/>
      <name val="Cambria"/>
      <family val="1"/>
    </font>
    <font>
      <sz val="8"/>
      <color rgb="FF0070C0"/>
      <name val="Cambria"/>
      <family val="1"/>
    </font>
    <font>
      <sz val="8"/>
      <color rgb="FFC00000"/>
      <name val="Cambria"/>
      <family val="1"/>
    </font>
    <font>
      <sz val="8"/>
      <name val="Cambria"/>
      <family val="1"/>
    </font>
    <font>
      <vertAlign val="subscript"/>
      <sz val="8"/>
      <name val="Cambria"/>
      <family val="1"/>
    </font>
    <font>
      <vertAlign val="subscript"/>
      <sz val="8"/>
      <color rgb="FF0070C0"/>
      <name val="Cambria"/>
      <family val="1"/>
    </font>
    <font>
      <i/>
      <sz val="8"/>
      <color rgb="FF000000"/>
      <name val="Cambria"/>
      <family val="1"/>
    </font>
    <font>
      <b/>
      <sz val="9"/>
      <color rgb="FFC00000"/>
      <name val="Cambria"/>
      <family val="1"/>
    </font>
    <font>
      <vertAlign val="subscript"/>
      <sz val="10"/>
      <color rgb="FF0070C0"/>
      <name val="Cambria"/>
      <family val="1"/>
    </font>
    <font>
      <sz val="9"/>
      <color indexed="8"/>
      <name val="Cambria"/>
      <family val="1"/>
    </font>
    <font>
      <sz val="10"/>
      <color indexed="8"/>
      <name val="Arial"/>
      <family val="2"/>
    </font>
    <font>
      <sz val="10"/>
      <color indexed="9"/>
      <name val="Arial"/>
      <family val="2"/>
    </font>
    <font>
      <b/>
      <sz val="9"/>
      <color indexed="9"/>
      <name val="Cambria"/>
      <family val="1"/>
    </font>
    <font>
      <sz val="10"/>
      <color rgb="FF595959"/>
      <name val="Arial"/>
      <family val="2"/>
    </font>
    <font>
      <sz val="9"/>
      <color rgb="FF595959"/>
      <name val="Cambria"/>
      <family val="1"/>
    </font>
    <font>
      <b/>
      <sz val="9"/>
      <color indexed="8"/>
      <name val="Cambria"/>
      <family val="1"/>
    </font>
    <font>
      <sz val="9"/>
      <name val="Cambria"/>
      <family val="1"/>
    </font>
    <font>
      <sz val="7"/>
      <color rgb="FF000000"/>
      <name val="Cambria"/>
      <family val="1"/>
    </font>
    <font>
      <sz val="7"/>
      <color theme="1"/>
      <name val="Cambria"/>
      <family val="1"/>
    </font>
    <font>
      <sz val="8"/>
      <color indexed="8"/>
      <name val="Cambria"/>
      <family val="1"/>
    </font>
    <font>
      <b/>
      <sz val="8"/>
      <color indexed="8"/>
      <name val="Cambria"/>
      <family val="1"/>
    </font>
    <font>
      <sz val="8"/>
      <color theme="1"/>
      <name val="Cambria"/>
      <family val="1"/>
    </font>
    <font>
      <b/>
      <sz val="8"/>
      <color rgb="FF0070C0"/>
      <name val="Cambria"/>
      <family val="1"/>
    </font>
    <font>
      <b/>
      <sz val="8"/>
      <color rgb="FFC00000"/>
      <name val="Cambria"/>
      <family val="1"/>
    </font>
    <font>
      <b/>
      <sz val="9"/>
      <color rgb="FF0070C0"/>
      <name val="Cambria"/>
      <family val="1"/>
    </font>
    <font>
      <b/>
      <sz val="7"/>
      <color theme="1"/>
      <name val="Cambria"/>
      <family val="1"/>
    </font>
    <font>
      <b/>
      <sz val="9"/>
      <name val="Cambria"/>
      <family val="1"/>
    </font>
    <font>
      <sz val="8"/>
      <color theme="0"/>
      <name val="Cambria"/>
      <family val="1"/>
    </font>
    <font>
      <i/>
      <sz val="9"/>
      <name val="Cambria"/>
      <family val="1"/>
    </font>
    <font>
      <b/>
      <sz val="9"/>
      <color rgb="FFFF0000"/>
      <name val="Cambria"/>
      <family val="1"/>
    </font>
    <font>
      <sz val="9"/>
      <color rgb="FFFF0000"/>
      <name val="Cambria"/>
      <family val="1"/>
    </font>
    <font>
      <b/>
      <sz val="8"/>
      <name val="Cambria"/>
      <family val="1"/>
    </font>
    <font>
      <sz val="10"/>
      <color rgb="FFC00000"/>
      <name val="Cambria"/>
      <family val="1"/>
    </font>
    <font>
      <b/>
      <u/>
      <sz val="10"/>
      <color theme="1"/>
      <name val="Cambria"/>
      <family val="1"/>
    </font>
    <font>
      <i/>
      <sz val="10"/>
      <color theme="1"/>
      <name val="Cambria"/>
      <family val="1"/>
    </font>
  </fonts>
  <fills count="15">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EDE2F6"/>
        <bgColor indexed="64"/>
      </patternFill>
    </fill>
    <fill>
      <patternFill patternType="solid">
        <fgColor theme="9" tint="0.59999389629810485"/>
        <bgColor indexed="64"/>
      </patternFill>
    </fill>
    <fill>
      <patternFill patternType="solid">
        <fgColor theme="9" tint="0.79998168889431442"/>
        <bgColor indexed="64"/>
      </patternFill>
    </fill>
    <fill>
      <patternFill patternType="darkVertical">
        <fgColor rgb="FF5D87A1"/>
        <bgColor rgb="FF5D87A1"/>
      </patternFill>
    </fill>
    <fill>
      <patternFill patternType="solid">
        <fgColor rgb="FFFFFF0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0"/>
        <bgColor indexed="64"/>
      </patternFill>
    </fill>
    <fill>
      <patternFill patternType="darkVertical">
        <fgColor rgb="FF5D87A1"/>
        <bgColor theme="5" tint="0.79998168889431442"/>
      </patternFill>
    </fill>
    <fill>
      <patternFill patternType="solid">
        <fgColor theme="8" tint="0.59999389629810485"/>
        <bgColor indexed="64"/>
      </patternFill>
    </fill>
    <fill>
      <patternFill patternType="solid">
        <fgColor theme="5" tint="0.59999389629810485"/>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9" fontId="1" fillId="0" borderId="0" applyFont="0" applyFill="0" applyBorder="0" applyAlignment="0" applyProtection="0"/>
    <xf numFmtId="0" fontId="6" fillId="0" borderId="0" applyNumberFormat="0" applyFill="0" applyBorder="0" applyAlignment="0" applyProtection="0"/>
    <xf numFmtId="0" fontId="23" fillId="0" borderId="0" applyNumberFormat="0" applyFont="0" applyFill="0" applyBorder="0" applyAlignment="0" applyProtection="0">
      <alignment vertical="center"/>
    </xf>
    <xf numFmtId="0" fontId="24" fillId="7" borderId="0" applyNumberFormat="0" applyBorder="0" applyProtection="0">
      <alignment vertical="center"/>
    </xf>
    <xf numFmtId="165" fontId="26" fillId="0" borderId="0" applyFill="0" applyBorder="0" applyProtection="0">
      <alignment horizontal="right" vertical="center"/>
    </xf>
    <xf numFmtId="0" fontId="23" fillId="0" borderId="0" applyNumberFormat="0" applyFont="0" applyFill="0" applyBorder="0" applyProtection="0">
      <alignment horizontal="center" vertical="center"/>
    </xf>
  </cellStyleXfs>
  <cellXfs count="201">
    <xf numFmtId="0" fontId="0" fillId="0" borderId="0" xfId="0"/>
    <xf numFmtId="0" fontId="4" fillId="0" borderId="0" xfId="0" applyFont="1"/>
    <xf numFmtId="0" fontId="2" fillId="0" borderId="6" xfId="0" applyFont="1" applyBorder="1" applyAlignment="1">
      <alignment horizontal="center" vertical="center" wrapText="1"/>
    </xf>
    <xf numFmtId="0" fontId="2" fillId="3" borderId="6"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4" fillId="0" borderId="6" xfId="0" applyFont="1" applyBorder="1" applyAlignment="1">
      <alignment horizontal="center" vertical="center" wrapText="1"/>
    </xf>
    <xf numFmtId="0" fontId="5" fillId="0" borderId="0" xfId="0" applyFont="1"/>
    <xf numFmtId="0" fontId="5" fillId="0" borderId="0" xfId="0" applyFont="1" applyAlignment="1"/>
    <xf numFmtId="0" fontId="3" fillId="3" borderId="6" xfId="0" applyFont="1" applyFill="1" applyBorder="1" applyAlignment="1">
      <alignment horizontal="right" vertical="center" wrapText="1"/>
    </xf>
    <xf numFmtId="0" fontId="2" fillId="3" borderId="6" xfId="0" applyFont="1" applyFill="1" applyBorder="1" applyAlignment="1">
      <alignment vertical="center" wrapText="1"/>
    </xf>
    <xf numFmtId="1" fontId="4" fillId="0" borderId="6" xfId="0" applyNumberFormat="1" applyFont="1" applyBorder="1" applyAlignment="1">
      <alignment horizontal="right" vertical="center" wrapText="1"/>
    </xf>
    <xf numFmtId="1" fontId="3" fillId="3" borderId="6" xfId="0" applyNumberFormat="1" applyFont="1" applyFill="1" applyBorder="1" applyAlignment="1">
      <alignment horizontal="right" vertical="center" wrapText="1"/>
    </xf>
    <xf numFmtId="1" fontId="2" fillId="3" borderId="6" xfId="0" applyNumberFormat="1" applyFont="1" applyFill="1" applyBorder="1" applyAlignment="1">
      <alignment horizontal="right" vertical="center" wrapText="1"/>
    </xf>
    <xf numFmtId="0" fontId="0" fillId="0" borderId="0" xfId="0" applyAlignment="1">
      <alignment vertical="center"/>
    </xf>
    <xf numFmtId="0" fontId="4" fillId="0" borderId="0" xfId="0" applyFont="1" applyAlignment="1">
      <alignment horizontal="left" vertical="center"/>
    </xf>
    <xf numFmtId="0" fontId="7" fillId="0" borderId="0" xfId="0" applyFont="1"/>
    <xf numFmtId="0" fontId="7" fillId="0" borderId="0" xfId="0" applyFont="1" applyAlignment="1">
      <alignment horizontal="center" vertical="center"/>
    </xf>
    <xf numFmtId="0" fontId="8" fillId="0" borderId="6" xfId="0" applyFont="1" applyBorder="1" applyAlignment="1">
      <alignment horizontal="center" vertical="center"/>
    </xf>
    <xf numFmtId="0" fontId="7" fillId="0" borderId="6" xfId="0" applyFont="1" applyBorder="1" applyAlignment="1">
      <alignment horizontal="center" vertical="center"/>
    </xf>
    <xf numFmtId="0" fontId="7" fillId="0" borderId="6" xfId="0" applyFont="1" applyBorder="1"/>
    <xf numFmtId="10" fontId="7" fillId="0" borderId="6" xfId="1" applyNumberFormat="1" applyFont="1" applyBorder="1" applyAlignment="1">
      <alignment horizontal="center"/>
    </xf>
    <xf numFmtId="0" fontId="9" fillId="0" borderId="0" xfId="2" applyFont="1"/>
    <xf numFmtId="0" fontId="7" fillId="0" borderId="0" xfId="0" applyFont="1" applyAlignment="1">
      <alignment wrapText="1"/>
    </xf>
    <xf numFmtId="0" fontId="11" fillId="0" borderId="0" xfId="0" applyFont="1"/>
    <xf numFmtId="0" fontId="7" fillId="0" borderId="0" xfId="0" applyFont="1" applyFill="1"/>
    <xf numFmtId="0" fontId="11" fillId="0" borderId="6" xfId="0" applyFont="1" applyBorder="1" applyAlignment="1">
      <alignment horizontal="center" vertical="center" wrapText="1"/>
    </xf>
    <xf numFmtId="0" fontId="11" fillId="0" borderId="6" xfId="0" applyFont="1" applyBorder="1" applyAlignment="1">
      <alignment horizontal="center" vertical="center"/>
    </xf>
    <xf numFmtId="0" fontId="10" fillId="0" borderId="0" xfId="0" applyFont="1"/>
    <xf numFmtId="0" fontId="11" fillId="0" borderId="0" xfId="0" applyFont="1" applyFill="1" applyAlignment="1">
      <alignment vertical="center" wrapText="1"/>
    </xf>
    <xf numFmtId="0" fontId="11" fillId="0" borderId="0" xfId="0" applyFont="1" applyFill="1" applyAlignment="1">
      <alignment horizontal="center" vertical="center" wrapText="1"/>
    </xf>
    <xf numFmtId="0" fontId="11" fillId="0" borderId="0" xfId="0" applyFont="1" applyFill="1" applyAlignment="1">
      <alignment vertical="center"/>
    </xf>
    <xf numFmtId="0" fontId="13" fillId="0" borderId="1" xfId="0" applyFont="1" applyBorder="1" applyAlignment="1">
      <alignment vertical="center"/>
    </xf>
    <xf numFmtId="0" fontId="13" fillId="0" borderId="2" xfId="0" applyFont="1" applyBorder="1" applyAlignment="1">
      <alignment horizontal="center" vertical="center" wrapText="1"/>
    </xf>
    <xf numFmtId="0" fontId="13" fillId="0" borderId="2" xfId="0" applyFont="1" applyBorder="1" applyAlignment="1">
      <alignment vertical="center"/>
    </xf>
    <xf numFmtId="0" fontId="16" fillId="0" borderId="1" xfId="0" applyFont="1" applyBorder="1" applyAlignment="1">
      <alignment vertical="center"/>
    </xf>
    <xf numFmtId="0" fontId="16" fillId="0" borderId="2" xfId="0" applyFont="1" applyBorder="1" applyAlignment="1">
      <alignment horizontal="center" vertical="center" wrapText="1"/>
    </xf>
    <xf numFmtId="0" fontId="16" fillId="0" borderId="4" xfId="0" applyFont="1" applyBorder="1" applyAlignment="1">
      <alignment horizontal="center" vertical="center" wrapText="1"/>
    </xf>
    <xf numFmtId="0" fontId="16" fillId="0" borderId="2" xfId="0" applyFont="1" applyBorder="1" applyAlignment="1">
      <alignment vertical="center"/>
    </xf>
    <xf numFmtId="0" fontId="16" fillId="0" borderId="4" xfId="0" applyFont="1" applyBorder="1" applyAlignment="1">
      <alignment vertical="center" wrapText="1"/>
    </xf>
    <xf numFmtId="0" fontId="14" fillId="0" borderId="5" xfId="0" applyFont="1" applyBorder="1" applyAlignment="1">
      <alignment horizontal="left" vertical="center"/>
    </xf>
    <xf numFmtId="0" fontId="13" fillId="0" borderId="0" xfId="0" applyFont="1" applyAlignment="1">
      <alignment vertical="center"/>
    </xf>
    <xf numFmtId="0" fontId="13" fillId="0" borderId="4" xfId="0" applyFont="1" applyBorder="1" applyAlignment="1">
      <alignment horizontal="center" vertical="center" wrapText="1"/>
    </xf>
    <xf numFmtId="10" fontId="13" fillId="0" borderId="4" xfId="0" applyNumberFormat="1" applyFont="1" applyBorder="1" applyAlignment="1">
      <alignment horizontal="center" vertical="center"/>
    </xf>
    <xf numFmtId="0" fontId="20" fillId="0" borderId="0" xfId="0" applyFont="1"/>
    <xf numFmtId="0" fontId="10" fillId="0" borderId="0" xfId="0" applyFont="1" applyAlignment="1">
      <alignment horizontal="justify" vertical="center"/>
    </xf>
    <xf numFmtId="0" fontId="10" fillId="0" borderId="0" xfId="0" applyFont="1" applyAlignment="1">
      <alignment horizontal="left" vertical="center"/>
    </xf>
    <xf numFmtId="0" fontId="14" fillId="0" borderId="0" xfId="0" applyFont="1" applyBorder="1" applyAlignment="1">
      <alignment horizontal="left" vertical="center"/>
    </xf>
    <xf numFmtId="0" fontId="22" fillId="0" borderId="6" xfId="0" applyFont="1" applyBorder="1" applyAlignment="1">
      <alignment vertical="center"/>
    </xf>
    <xf numFmtId="0" fontId="25" fillId="7" borderId="6" xfId="4" applyFont="1" applyBorder="1" applyAlignment="1">
      <alignment horizontal="center" vertical="center"/>
    </xf>
    <xf numFmtId="165" fontId="27" fillId="0" borderId="6" xfId="5" applyFont="1" applyBorder="1" applyAlignment="1">
      <alignment horizontal="center" vertical="center"/>
    </xf>
    <xf numFmtId="2" fontId="22" fillId="0" borderId="6" xfId="0" applyNumberFormat="1" applyFont="1" applyBorder="1" applyAlignment="1">
      <alignment horizontal="center" vertical="center"/>
    </xf>
    <xf numFmtId="0" fontId="20" fillId="0" borderId="6" xfId="0" applyFont="1" applyBorder="1" applyAlignment="1">
      <alignment vertical="center"/>
    </xf>
    <xf numFmtId="0" fontId="22" fillId="0" borderId="0" xfId="0" applyFont="1" applyBorder="1" applyAlignment="1">
      <alignment vertical="center"/>
    </xf>
    <xf numFmtId="0" fontId="22" fillId="0" borderId="0" xfId="0" applyFont="1" applyBorder="1" applyAlignment="1">
      <alignment horizontal="center" vertical="center"/>
    </xf>
    <xf numFmtId="0" fontId="28" fillId="0" borderId="6" xfId="0" applyFont="1" applyBorder="1" applyAlignment="1">
      <alignment vertical="center"/>
    </xf>
    <xf numFmtId="0" fontId="12" fillId="0" borderId="0" xfId="0" applyFont="1"/>
    <xf numFmtId="0" fontId="29" fillId="0" borderId="0" xfId="0" applyFont="1"/>
    <xf numFmtId="0" fontId="11" fillId="0" borderId="0" xfId="0" applyFont="1" applyAlignment="1">
      <alignment horizontal="center" vertical="center"/>
    </xf>
    <xf numFmtId="0" fontId="30" fillId="0" borderId="1" xfId="0" applyFont="1" applyBorder="1" applyAlignment="1">
      <alignment vertical="center"/>
    </xf>
    <xf numFmtId="0" fontId="30" fillId="0" borderId="2" xfId="0" applyFont="1" applyBorder="1" applyAlignment="1">
      <alignment horizontal="center" vertical="center" wrapText="1"/>
    </xf>
    <xf numFmtId="0" fontId="30" fillId="0" borderId="4" xfId="0" applyFont="1" applyBorder="1" applyAlignment="1">
      <alignment horizontal="center" vertical="center" wrapText="1"/>
    </xf>
    <xf numFmtId="0" fontId="30" fillId="0" borderId="2" xfId="0" applyFont="1" applyBorder="1" applyAlignment="1">
      <alignment vertical="center"/>
    </xf>
    <xf numFmtId="0" fontId="30" fillId="0" borderId="4" xfId="0" applyFont="1" applyBorder="1" applyAlignment="1">
      <alignment vertical="center"/>
    </xf>
    <xf numFmtId="0" fontId="32" fillId="0" borderId="0" xfId="0" applyFont="1" applyAlignment="1">
      <alignment vertical="center"/>
    </xf>
    <xf numFmtId="0" fontId="32" fillId="0" borderId="6" xfId="0" applyFont="1" applyBorder="1" applyAlignment="1">
      <alignment horizontal="center" vertical="center"/>
    </xf>
    <xf numFmtId="0" fontId="32" fillId="0" borderId="6" xfId="0" applyFont="1" applyBorder="1" applyAlignment="1">
      <alignment horizontal="center" vertical="center" wrapText="1"/>
    </xf>
    <xf numFmtId="0" fontId="32" fillId="0" borderId="6" xfId="0" applyFont="1" applyBorder="1" applyAlignment="1">
      <alignment horizontal="left" vertical="center"/>
    </xf>
    <xf numFmtId="0" fontId="33" fillId="0" borderId="6" xfId="0" applyFont="1" applyBorder="1" applyAlignment="1">
      <alignment horizontal="center" vertical="center"/>
    </xf>
    <xf numFmtId="0" fontId="34" fillId="0" borderId="6" xfId="0" applyFont="1" applyBorder="1" applyAlignment="1">
      <alignment horizontal="left" vertical="center"/>
    </xf>
    <xf numFmtId="2" fontId="32" fillId="0" borderId="6" xfId="0" applyNumberFormat="1" applyFont="1" applyBorder="1" applyAlignment="1">
      <alignment horizontal="center" vertical="center"/>
    </xf>
    <xf numFmtId="0" fontId="16" fillId="0" borderId="6" xfId="0" applyFont="1" applyBorder="1" applyAlignment="1">
      <alignment horizontal="left" vertical="center"/>
    </xf>
    <xf numFmtId="0" fontId="15" fillId="0" borderId="6" xfId="0" applyFont="1" applyBorder="1" applyAlignment="1">
      <alignment horizontal="left" vertical="center"/>
    </xf>
    <xf numFmtId="0" fontId="35" fillId="0" borderId="6" xfId="0" applyFont="1" applyBorder="1" applyAlignment="1">
      <alignment horizontal="left" vertical="center"/>
    </xf>
    <xf numFmtId="0" fontId="36" fillId="0" borderId="6" xfId="0" applyFont="1" applyBorder="1" applyAlignment="1">
      <alignment horizontal="center" vertical="center"/>
    </xf>
    <xf numFmtId="0" fontId="12" fillId="0" borderId="6" xfId="0" applyFont="1" applyBorder="1" applyAlignment="1">
      <alignment vertical="center"/>
    </xf>
    <xf numFmtId="165" fontId="37" fillId="0" borderId="6" xfId="0" applyNumberFormat="1" applyFont="1" applyBorder="1" applyAlignment="1">
      <alignment vertical="center"/>
    </xf>
    <xf numFmtId="164" fontId="37" fillId="0" borderId="6" xfId="0" applyNumberFormat="1" applyFont="1" applyBorder="1" applyAlignment="1">
      <alignment vertical="center"/>
    </xf>
    <xf numFmtId="2" fontId="4" fillId="6" borderId="6" xfId="0" applyNumberFormat="1" applyFont="1" applyFill="1" applyBorder="1" applyAlignment="1">
      <alignment horizontal="center" vertical="center"/>
    </xf>
    <xf numFmtId="10" fontId="4" fillId="0" borderId="0" xfId="0" applyNumberFormat="1" applyFont="1"/>
    <xf numFmtId="9" fontId="4" fillId="0" borderId="0" xfId="0" applyNumberFormat="1" applyFont="1"/>
    <xf numFmtId="0" fontId="4" fillId="0" borderId="0" xfId="0" applyFont="1" applyAlignment="1">
      <alignment horizontal="center" vertical="center"/>
    </xf>
    <xf numFmtId="2" fontId="4" fillId="0" borderId="6" xfId="1" applyNumberFormat="1" applyFont="1" applyBorder="1" applyAlignment="1">
      <alignment horizontal="center" vertical="center" wrapText="1"/>
    </xf>
    <xf numFmtId="2" fontId="4" fillId="0" borderId="6" xfId="0" applyNumberFormat="1" applyFont="1" applyBorder="1" applyAlignment="1">
      <alignment horizontal="center" vertical="center" wrapText="1"/>
    </xf>
    <xf numFmtId="10" fontId="7" fillId="0" borderId="0" xfId="0" applyNumberFormat="1" applyFont="1"/>
    <xf numFmtId="10" fontId="7" fillId="0" borderId="0" xfId="0" applyNumberFormat="1" applyFont="1" applyAlignment="1">
      <alignment horizontal="center" vertical="center"/>
    </xf>
    <xf numFmtId="166" fontId="7" fillId="0" borderId="0" xfId="0" applyNumberFormat="1" applyFont="1"/>
    <xf numFmtId="2" fontId="7" fillId="0" borderId="0" xfId="0" applyNumberFormat="1" applyFont="1"/>
    <xf numFmtId="10" fontId="16" fillId="0" borderId="3" xfId="0" applyNumberFormat="1" applyFont="1" applyBorder="1" applyAlignment="1">
      <alignment vertical="center" wrapText="1"/>
    </xf>
    <xf numFmtId="0" fontId="38" fillId="0" borderId="0" xfId="0" applyFont="1" applyFill="1" applyAlignment="1">
      <alignment vertical="center" wrapText="1"/>
    </xf>
    <xf numFmtId="10" fontId="16" fillId="0" borderId="0" xfId="0" applyNumberFormat="1" applyFont="1" applyBorder="1" applyAlignment="1">
      <alignment vertical="center" wrapText="1"/>
    </xf>
    <xf numFmtId="0" fontId="39" fillId="7" borderId="6" xfId="4" applyFont="1" applyBorder="1" applyAlignment="1">
      <alignment horizontal="center" vertical="center"/>
    </xf>
    <xf numFmtId="2" fontId="39" fillId="0" borderId="6" xfId="0" applyNumberFormat="1" applyFont="1" applyBorder="1" applyAlignment="1">
      <alignment horizontal="center" vertical="center"/>
    </xf>
    <xf numFmtId="165" fontId="20" fillId="9" borderId="6" xfId="5" applyNumberFormat="1" applyFont="1" applyFill="1" applyBorder="1" applyAlignment="1">
      <alignment horizontal="center" vertical="center"/>
    </xf>
    <xf numFmtId="2" fontId="16" fillId="0" borderId="6" xfId="0" applyNumberFormat="1" applyFont="1" applyBorder="1" applyAlignment="1">
      <alignment horizontal="center" vertical="center"/>
    </xf>
    <xf numFmtId="0" fontId="40" fillId="0" borderId="6" xfId="0" applyFont="1" applyBorder="1" applyAlignment="1">
      <alignment horizontal="center" vertical="center"/>
    </xf>
    <xf numFmtId="2" fontId="36" fillId="9" borderId="6" xfId="0" applyNumberFormat="1" applyFont="1" applyFill="1" applyBorder="1" applyAlignment="1">
      <alignment horizontal="center" vertical="center"/>
    </xf>
    <xf numFmtId="0" fontId="4" fillId="6" borderId="6" xfId="0" applyFont="1" applyFill="1" applyBorder="1" applyAlignment="1">
      <alignment horizontal="center" vertical="center"/>
    </xf>
    <xf numFmtId="168" fontId="4" fillId="0" borderId="0" xfId="0" applyNumberFormat="1" applyFont="1"/>
    <xf numFmtId="2" fontId="4" fillId="0" borderId="0" xfId="0" applyNumberFormat="1" applyFont="1"/>
    <xf numFmtId="166" fontId="4" fillId="0" borderId="0" xfId="0" applyNumberFormat="1" applyFont="1" applyAlignment="1">
      <alignment horizontal="center" vertical="center"/>
    </xf>
    <xf numFmtId="9" fontId="4" fillId="0" borderId="0" xfId="1" applyFont="1" applyAlignment="1">
      <alignment horizontal="center" vertical="center"/>
    </xf>
    <xf numFmtId="9" fontId="4" fillId="0" borderId="0" xfId="1" applyFont="1"/>
    <xf numFmtId="10" fontId="4" fillId="0" borderId="0" xfId="1" applyNumberFormat="1" applyFont="1"/>
    <xf numFmtId="167" fontId="7" fillId="0" borderId="0" xfId="0" applyNumberFormat="1" applyFont="1" applyAlignment="1">
      <alignment horizontal="center" vertical="center"/>
    </xf>
    <xf numFmtId="10" fontId="13" fillId="8" borderId="4" xfId="0" applyNumberFormat="1" applyFont="1" applyFill="1" applyBorder="1" applyAlignment="1">
      <alignment horizontal="center" vertical="center"/>
    </xf>
    <xf numFmtId="0" fontId="29" fillId="11" borderId="6" xfId="0" applyFont="1" applyFill="1" applyBorder="1" applyAlignment="1">
      <alignment horizontal="center" vertical="center"/>
    </xf>
    <xf numFmtId="165" fontId="29" fillId="11" borderId="6" xfId="0" applyNumberFormat="1" applyFont="1" applyFill="1" applyBorder="1" applyAlignment="1">
      <alignment horizontal="center" vertical="center"/>
    </xf>
    <xf numFmtId="165" fontId="39" fillId="11" borderId="6" xfId="0" applyNumberFormat="1" applyFont="1" applyFill="1" applyBorder="1" applyAlignment="1">
      <alignment horizontal="center" vertical="center"/>
    </xf>
    <xf numFmtId="165" fontId="29" fillId="11" borderId="6" xfId="5" applyFont="1" applyFill="1" applyBorder="1" applyAlignment="1">
      <alignment horizontal="center" vertical="center"/>
    </xf>
    <xf numFmtId="0" fontId="29" fillId="11" borderId="6" xfId="6" applyFont="1" applyFill="1" applyBorder="1" applyAlignment="1">
      <alignment horizontal="center" vertical="center"/>
    </xf>
    <xf numFmtId="0" fontId="7" fillId="0" borderId="0" xfId="0" applyFont="1" applyAlignment="1">
      <alignment vertical="center" wrapText="1"/>
    </xf>
    <xf numFmtId="0" fontId="39" fillId="11" borderId="6" xfId="0" applyFont="1" applyFill="1" applyBorder="1" applyAlignment="1">
      <alignment horizontal="center" vertical="center"/>
    </xf>
    <xf numFmtId="2" fontId="22" fillId="0" borderId="0" xfId="0" applyNumberFormat="1" applyFont="1" applyBorder="1" applyAlignment="1">
      <alignment vertical="center"/>
    </xf>
    <xf numFmtId="0" fontId="44" fillId="0" borderId="6" xfId="0" applyFont="1" applyBorder="1" applyAlignment="1">
      <alignment horizontal="center" vertical="center"/>
    </xf>
    <xf numFmtId="2" fontId="44" fillId="10" borderId="6" xfId="0" applyNumberFormat="1" applyFont="1" applyFill="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horizontal="center" vertical="center" wrapText="1"/>
    </xf>
    <xf numFmtId="0" fontId="4" fillId="0" borderId="0" xfId="0" applyFont="1" applyFill="1"/>
    <xf numFmtId="2" fontId="4" fillId="0" borderId="0" xfId="0" applyNumberFormat="1" applyFont="1" applyFill="1" applyAlignment="1">
      <alignment horizontal="center" vertical="center"/>
    </xf>
    <xf numFmtId="0" fontId="2" fillId="0" borderId="0" xfId="0" applyFont="1" applyFill="1" applyBorder="1" applyAlignment="1">
      <alignment vertical="center" wrapText="1"/>
    </xf>
    <xf numFmtId="1" fontId="3" fillId="0" borderId="0" xfId="0" applyNumberFormat="1" applyFont="1" applyFill="1" applyBorder="1" applyAlignment="1">
      <alignment horizontal="right" vertical="center" wrapText="1"/>
    </xf>
    <xf numFmtId="1" fontId="2" fillId="0" borderId="0" xfId="0" applyNumberFormat="1" applyFont="1" applyFill="1" applyBorder="1" applyAlignment="1">
      <alignment horizontal="right" vertical="center" wrapText="1"/>
    </xf>
    <xf numFmtId="0" fontId="5" fillId="0" borderId="0" xfId="0" applyFont="1" applyFill="1" applyAlignment="1"/>
    <xf numFmtId="0" fontId="25" fillId="12" borderId="6" xfId="4" applyFont="1" applyFill="1" applyBorder="1" applyAlignment="1">
      <alignment horizontal="center" vertical="center"/>
    </xf>
    <xf numFmtId="2" fontId="22" fillId="3" borderId="6" xfId="0" applyNumberFormat="1" applyFont="1" applyFill="1" applyBorder="1" applyAlignment="1">
      <alignment horizontal="center" vertical="center"/>
    </xf>
    <xf numFmtId="165" fontId="27" fillId="3" borderId="6" xfId="5" applyNumberFormat="1" applyFont="1" applyFill="1" applyBorder="1" applyAlignment="1">
      <alignment horizontal="center" vertical="center"/>
    </xf>
    <xf numFmtId="165" fontId="27" fillId="3" borderId="6" xfId="5" applyFont="1" applyFill="1" applyBorder="1" applyAlignment="1">
      <alignment horizontal="center" vertical="center"/>
    </xf>
    <xf numFmtId="165" fontId="12" fillId="3" borderId="6" xfId="5" applyNumberFormat="1" applyFont="1" applyFill="1" applyBorder="1" applyAlignment="1">
      <alignment horizontal="center" vertical="center"/>
    </xf>
    <xf numFmtId="0" fontId="2" fillId="0" borderId="0" xfId="0" applyFont="1"/>
    <xf numFmtId="0" fontId="2" fillId="2" borderId="6" xfId="0" applyFont="1" applyFill="1" applyBorder="1" applyAlignment="1">
      <alignment horizontal="center" vertical="center" wrapText="1"/>
    </xf>
    <xf numFmtId="0" fontId="4" fillId="2" borderId="6" xfId="0" applyFont="1" applyFill="1" applyBorder="1"/>
    <xf numFmtId="166" fontId="4" fillId="2" borderId="6" xfId="0" applyNumberFormat="1" applyFont="1" applyFill="1" applyBorder="1"/>
    <xf numFmtId="0" fontId="4" fillId="0" borderId="0" xfId="0" applyFont="1" applyAlignment="1">
      <alignment wrapText="1"/>
    </xf>
    <xf numFmtId="10" fontId="2" fillId="0" borderId="0" xfId="0" applyNumberFormat="1" applyFont="1"/>
    <xf numFmtId="3" fontId="4" fillId="0" borderId="6" xfId="0" applyNumberFormat="1" applyFont="1" applyBorder="1" applyAlignment="1">
      <alignment horizontal="center" vertical="center" wrapText="1"/>
    </xf>
    <xf numFmtId="1" fontId="4" fillId="0" borderId="6" xfId="0" applyNumberFormat="1" applyFont="1" applyBorder="1" applyAlignment="1">
      <alignment horizontal="center" vertical="center" wrapText="1"/>
    </xf>
    <xf numFmtId="1" fontId="4" fillId="0" borderId="0" xfId="0" applyNumberFormat="1" applyFont="1"/>
    <xf numFmtId="10" fontId="2" fillId="0" borderId="0" xfId="1" applyNumberFormat="1" applyFont="1"/>
    <xf numFmtId="9" fontId="2" fillId="0" borderId="0" xfId="1" applyNumberFormat="1" applyFont="1" applyAlignment="1">
      <alignment horizontal="center" vertical="center"/>
    </xf>
    <xf numFmtId="0" fontId="39" fillId="2" borderId="6" xfId="0" applyFont="1" applyFill="1" applyBorder="1" applyAlignment="1">
      <alignment horizontal="center" vertical="center"/>
    </xf>
    <xf numFmtId="165" fontId="39" fillId="2" borderId="6" xfId="0" applyNumberFormat="1" applyFont="1" applyFill="1" applyBorder="1" applyAlignment="1">
      <alignment horizontal="center" vertical="center"/>
    </xf>
    <xf numFmtId="165" fontId="29" fillId="2" borderId="6" xfId="0" applyNumberFormat="1" applyFont="1" applyFill="1" applyBorder="1" applyAlignment="1">
      <alignment horizontal="center" vertical="center"/>
    </xf>
    <xf numFmtId="0" fontId="29" fillId="2" borderId="6" xfId="0" applyFont="1" applyFill="1" applyBorder="1" applyAlignment="1">
      <alignment horizontal="center" vertical="center"/>
    </xf>
    <xf numFmtId="165" fontId="29" fillId="2" borderId="6" xfId="5" applyFont="1" applyFill="1" applyBorder="1" applyAlignment="1">
      <alignment horizontal="center" vertical="center"/>
    </xf>
    <xf numFmtId="0" fontId="29" fillId="2" borderId="6" xfId="6" applyFont="1" applyFill="1" applyBorder="1" applyAlignment="1">
      <alignment horizontal="center" vertical="center"/>
    </xf>
    <xf numFmtId="165" fontId="43" fillId="2" borderId="6" xfId="5" applyFont="1" applyFill="1" applyBorder="1" applyAlignment="1">
      <alignment horizontal="center" vertical="center"/>
    </xf>
    <xf numFmtId="9" fontId="11" fillId="0" borderId="0" xfId="0" applyNumberFormat="1" applyFont="1"/>
    <xf numFmtId="10" fontId="11" fillId="0" borderId="0" xfId="0" applyNumberFormat="1" applyFont="1"/>
    <xf numFmtId="0" fontId="11" fillId="0" borderId="0" xfId="0" applyFont="1" applyAlignment="1">
      <alignment vertical="center" wrapText="1"/>
    </xf>
    <xf numFmtId="2" fontId="11" fillId="0" borderId="0" xfId="0" applyNumberFormat="1" applyFont="1"/>
    <xf numFmtId="0" fontId="30" fillId="2" borderId="4" xfId="0" applyFont="1" applyFill="1" applyBorder="1" applyAlignment="1">
      <alignment vertical="center"/>
    </xf>
    <xf numFmtId="2" fontId="44" fillId="0" borderId="6" xfId="0" applyNumberFormat="1" applyFont="1" applyBorder="1" applyAlignment="1">
      <alignment horizontal="center" vertical="center"/>
    </xf>
    <xf numFmtId="0" fontId="2" fillId="5" borderId="6" xfId="0" applyFont="1" applyFill="1" applyBorder="1" applyAlignment="1">
      <alignment horizontal="center"/>
    </xf>
    <xf numFmtId="0" fontId="2" fillId="0" borderId="8" xfId="0" applyFont="1" applyBorder="1" applyAlignment="1">
      <alignment horizontal="left" vertical="center" wrapText="1"/>
    </xf>
    <xf numFmtId="0" fontId="2" fillId="5" borderId="7" xfId="0" applyFont="1" applyFill="1" applyBorder="1" applyAlignment="1">
      <alignment horizontal="center"/>
    </xf>
    <xf numFmtId="0" fontId="2" fillId="5" borderId="0" xfId="0" applyFont="1" applyFill="1" applyBorder="1" applyAlignment="1">
      <alignment horizontal="center"/>
    </xf>
    <xf numFmtId="0" fontId="2" fillId="5" borderId="7" xfId="0" applyFont="1" applyFill="1" applyBorder="1" applyAlignment="1">
      <alignment horizontal="center" vertical="center"/>
    </xf>
    <xf numFmtId="0" fontId="2" fillId="5" borderId="0" xfId="0" applyFont="1" applyFill="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horizontal="center" vertical="center" wrapText="1"/>
    </xf>
    <xf numFmtId="0" fontId="11" fillId="6" borderId="0" xfId="0" applyFont="1" applyFill="1" applyAlignment="1">
      <alignment horizontal="left" vertical="center" wrapText="1"/>
    </xf>
    <xf numFmtId="0" fontId="16" fillId="0" borderId="5" xfId="0" applyFont="1" applyBorder="1" applyAlignment="1">
      <alignment horizontal="center" vertical="center" wrapText="1"/>
    </xf>
    <xf numFmtId="0" fontId="16" fillId="0" borderId="3" xfId="0" applyFont="1" applyBorder="1" applyAlignment="1">
      <alignment horizontal="center" vertical="center" wrapText="1"/>
    </xf>
    <xf numFmtId="0" fontId="11" fillId="0" borderId="6" xfId="0" applyFont="1" applyBorder="1" applyAlignment="1">
      <alignment horizontal="center" vertical="center"/>
    </xf>
    <xf numFmtId="0" fontId="11" fillId="4" borderId="0" xfId="0" applyFont="1" applyFill="1" applyAlignment="1">
      <alignment horizontal="left" vertical="center" wrapText="1"/>
    </xf>
    <xf numFmtId="0" fontId="6" fillId="0" borderId="0" xfId="2" applyAlignment="1">
      <alignment vertical="center"/>
    </xf>
    <xf numFmtId="0" fontId="19" fillId="0" borderId="0" xfId="0" applyFont="1" applyAlignment="1">
      <alignment horizontal="left" vertical="top" wrapText="1"/>
    </xf>
    <xf numFmtId="0" fontId="13" fillId="0" borderId="5" xfId="0" applyFont="1" applyBorder="1" applyAlignment="1">
      <alignment horizontal="center" vertical="center"/>
    </xf>
    <xf numFmtId="0" fontId="13" fillId="0" borderId="3" xfId="0" applyFont="1" applyBorder="1" applyAlignment="1">
      <alignment horizontal="center" vertical="center"/>
    </xf>
    <xf numFmtId="0" fontId="30" fillId="0" borderId="5" xfId="0" applyFont="1" applyBorder="1" applyAlignment="1">
      <alignment horizontal="center" vertical="center"/>
    </xf>
    <xf numFmtId="0" fontId="30" fillId="0" borderId="3" xfId="0" applyFont="1" applyBorder="1" applyAlignment="1">
      <alignment horizontal="center" vertical="center"/>
    </xf>
    <xf numFmtId="0" fontId="11" fillId="2" borderId="0" xfId="0" applyFont="1" applyFill="1" applyAlignment="1">
      <alignment horizontal="left" vertical="center" wrapText="1"/>
    </xf>
    <xf numFmtId="0" fontId="32" fillId="0" borderId="6" xfId="0" applyFont="1" applyBorder="1" applyAlignment="1">
      <alignment horizontal="center" vertical="center" wrapText="1"/>
    </xf>
    <xf numFmtId="2" fontId="28" fillId="0" borderId="6" xfId="0" applyNumberFormat="1" applyFont="1" applyBorder="1" applyAlignment="1">
      <alignment horizontal="center" vertical="center"/>
    </xf>
    <xf numFmtId="0" fontId="22" fillId="8" borderId="6" xfId="3" applyFont="1" applyFill="1" applyBorder="1" applyAlignment="1">
      <alignment horizontal="center" vertical="center"/>
    </xf>
    <xf numFmtId="0" fontId="22" fillId="9" borderId="6" xfId="3" applyFont="1" applyFill="1" applyBorder="1" applyAlignment="1">
      <alignment horizontal="center" vertical="center"/>
    </xf>
    <xf numFmtId="0" fontId="22" fillId="0" borderId="6" xfId="0" applyFont="1" applyBorder="1" applyAlignment="1">
      <alignment horizontal="center" vertical="center"/>
    </xf>
    <xf numFmtId="0" fontId="22" fillId="3" borderId="6" xfId="3" applyFont="1" applyFill="1" applyBorder="1" applyAlignment="1">
      <alignment horizontal="center" vertical="center"/>
    </xf>
    <xf numFmtId="0" fontId="22" fillId="0" borderId="6" xfId="3" applyFont="1" applyBorder="1" applyAlignment="1">
      <alignment horizontal="center" vertical="center"/>
    </xf>
    <xf numFmtId="0" fontId="39" fillId="0" borderId="6" xfId="3" applyFont="1" applyBorder="1" applyAlignment="1">
      <alignment horizontal="center" vertical="center"/>
    </xf>
    <xf numFmtId="0" fontId="4" fillId="13" borderId="6" xfId="0" applyFont="1" applyFill="1" applyBorder="1"/>
    <xf numFmtId="10" fontId="47" fillId="13" borderId="6" xfId="0" applyNumberFormat="1" applyFont="1" applyFill="1" applyBorder="1"/>
    <xf numFmtId="9" fontId="47" fillId="13" borderId="6" xfId="0" applyNumberFormat="1" applyFont="1" applyFill="1" applyBorder="1"/>
    <xf numFmtId="0" fontId="2" fillId="13" borderId="6" xfId="0" applyFont="1" applyFill="1" applyBorder="1" applyAlignment="1">
      <alignment horizontal="center" wrapText="1"/>
    </xf>
    <xf numFmtId="0" fontId="4" fillId="0" borderId="0" xfId="0" applyFont="1" applyFill="1" applyAlignment="1">
      <alignment wrapText="1"/>
    </xf>
    <xf numFmtId="0" fontId="2" fillId="13" borderId="6" xfId="0" applyFont="1" applyFill="1" applyBorder="1"/>
    <xf numFmtId="0" fontId="4" fillId="0" borderId="0" xfId="0" applyFont="1" applyAlignment="1">
      <alignment horizontal="left" wrapText="1"/>
    </xf>
    <xf numFmtId="0" fontId="4" fillId="0" borderId="0" xfId="0" applyFont="1" applyBorder="1" applyAlignment="1">
      <alignment horizontal="left" vertical="center" wrapText="1"/>
    </xf>
    <xf numFmtId="0" fontId="4" fillId="0" borderId="0" xfId="0" applyFont="1" applyAlignment="1">
      <alignment horizontal="left" vertical="center" wrapText="1"/>
    </xf>
    <xf numFmtId="165" fontId="42" fillId="14" borderId="6" xfId="0" applyNumberFormat="1" applyFont="1" applyFill="1" applyBorder="1" applyAlignment="1">
      <alignment horizontal="center" vertical="center"/>
    </xf>
    <xf numFmtId="165" fontId="39" fillId="14" borderId="6" xfId="0" applyNumberFormat="1" applyFont="1" applyFill="1" applyBorder="1" applyAlignment="1">
      <alignment horizontal="center" vertical="center"/>
    </xf>
    <xf numFmtId="4" fontId="7" fillId="0" borderId="0" xfId="0" applyNumberFormat="1" applyFont="1" applyAlignment="1">
      <alignment vertical="center" wrapText="1"/>
    </xf>
    <xf numFmtId="0" fontId="41" fillId="0" borderId="9" xfId="0" applyFont="1" applyBorder="1" applyAlignment="1">
      <alignment horizontal="left" vertical="center" wrapText="1"/>
    </xf>
    <xf numFmtId="0" fontId="41" fillId="0" borderId="10" xfId="0" applyFont="1" applyBorder="1" applyAlignment="1">
      <alignment horizontal="left" vertical="center" wrapText="1"/>
    </xf>
    <xf numFmtId="0" fontId="41" fillId="0" borderId="11" xfId="0" applyFont="1" applyBorder="1" applyAlignment="1">
      <alignment horizontal="left" vertical="center" wrapText="1"/>
    </xf>
    <xf numFmtId="0" fontId="41" fillId="0" borderId="7" xfId="0" applyFont="1" applyBorder="1" applyAlignment="1">
      <alignment horizontal="left" vertical="center" wrapText="1"/>
    </xf>
    <xf numFmtId="0" fontId="41" fillId="0" borderId="0" xfId="0" applyFont="1" applyBorder="1" applyAlignment="1">
      <alignment horizontal="left" vertical="center" wrapText="1"/>
    </xf>
    <xf numFmtId="0" fontId="41" fillId="0" borderId="12" xfId="0" applyFont="1" applyBorder="1" applyAlignment="1">
      <alignment horizontal="left" vertical="center" wrapText="1"/>
    </xf>
    <xf numFmtId="0" fontId="41" fillId="0" borderId="13" xfId="0" applyFont="1" applyBorder="1" applyAlignment="1">
      <alignment horizontal="left" vertical="center" wrapText="1"/>
    </xf>
    <xf numFmtId="0" fontId="41" fillId="0" borderId="14" xfId="0" applyFont="1" applyBorder="1" applyAlignment="1">
      <alignment horizontal="left" vertical="center" wrapText="1"/>
    </xf>
    <xf numFmtId="0" fontId="41" fillId="0" borderId="15" xfId="0" applyFont="1" applyBorder="1" applyAlignment="1">
      <alignment horizontal="left" vertical="center" wrapText="1"/>
    </xf>
  </cellXfs>
  <cellStyles count="7">
    <cellStyle name="DescriptorColumnStyle" xfId="3" xr:uid="{00000000-0005-0000-0000-000000000000}"/>
    <cellStyle name="HeaderStyle" xfId="4" xr:uid="{00000000-0005-0000-0000-000001000000}"/>
    <cellStyle name="Hyperlink" xfId="2" builtinId="8"/>
    <cellStyle name="HyphenStyle" xfId="6" xr:uid="{00000000-0005-0000-0000-000003000000}"/>
    <cellStyle name="Normal" xfId="0" builtinId="0"/>
    <cellStyle name="NumberStyle" xfId="5" xr:uid="{00000000-0005-0000-0000-000005000000}"/>
    <cellStyle name="Per cent" xfId="1" builtinId="5"/>
  </cellStyles>
  <dxfs count="5">
    <dxf>
      <font>
        <strike val="0"/>
        <outline val="0"/>
        <shadow val="0"/>
        <u val="none"/>
        <vertAlign val="baseline"/>
        <sz val="9"/>
        <color theme="1"/>
        <name val="Cambria"/>
        <scheme val="none"/>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9"/>
        <color theme="1"/>
        <name val="Cambria"/>
        <scheme val="none"/>
      </font>
      <border diagonalUp="0" diagonalDown="0" outline="0">
        <left/>
        <right style="thin">
          <color indexed="64"/>
        </right>
        <top style="thin">
          <color indexed="64"/>
        </top>
        <bottom style="thin">
          <color indexed="64"/>
        </bottom>
      </border>
    </dxf>
    <dxf>
      <font>
        <strike val="0"/>
        <outline val="0"/>
        <shadow val="0"/>
        <u val="none"/>
        <vertAlign val="baseline"/>
        <sz val="9"/>
        <color theme="1"/>
        <name val="Cambria"/>
        <scheme val="none"/>
      </font>
      <border diagonalUp="0" diagonalDown="0" outline="0">
        <left style="thin">
          <color indexed="64"/>
        </left>
        <right style="thin">
          <color indexed="64"/>
        </right>
        <top/>
        <bottom/>
      </border>
    </dxf>
    <dxf>
      <font>
        <strike val="0"/>
        <outline val="0"/>
        <shadow val="0"/>
        <u val="none"/>
        <vertAlign val="baseline"/>
        <sz val="9"/>
        <color theme="1"/>
        <name val="Cambria"/>
        <scheme val="none"/>
      </font>
    </dxf>
    <dxf>
      <font>
        <strike val="0"/>
        <outline val="0"/>
        <shadow val="0"/>
        <u val="none"/>
        <vertAlign val="baseline"/>
        <sz val="9"/>
        <color theme="1"/>
        <name val="Cambria"/>
        <scheme val="none"/>
      </font>
      <alignment horizontal="center" vertical="center" textRotation="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EDE2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8:B13" headerRowDxfId="4" dataDxfId="3" totalsRowDxfId="2">
  <tableColumns count="2">
    <tableColumn id="1" xr3:uid="{00000000-0010-0000-0000-000001000000}" name="Companies" dataDxfId="1"/>
    <tableColumn id="2" xr3:uid="{00000000-0010-0000-0000-000002000000}" name="Sales (million US dollar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www.statista.com/study/17948/energy-drinks-statista-dossier/"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statista.com/study/17948/energy-drinks-statista-dossier/"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38"/>
  <sheetViews>
    <sheetView topLeftCell="A19" zoomScale="115" zoomScaleNormal="110" workbookViewId="0">
      <selection activeCell="K35" sqref="K35"/>
    </sheetView>
  </sheetViews>
  <sheetFormatPr baseColWidth="10" defaultColWidth="8.6640625" defaultRowHeight="13" x14ac:dyDescent="0.15"/>
  <cols>
    <col min="1" max="1" width="14.83203125" style="1" customWidth="1"/>
    <col min="2" max="2" width="6.33203125" style="1" bestFit="1" customWidth="1"/>
    <col min="3" max="3" width="9.1640625" style="1" customWidth="1"/>
    <col min="4" max="4" width="11.6640625" style="1" customWidth="1"/>
    <col min="5" max="5" width="15.6640625" style="1" customWidth="1"/>
    <col min="6" max="6" width="13.83203125" style="1" customWidth="1"/>
    <col min="7" max="7" width="11.83203125" style="1" customWidth="1"/>
    <col min="8" max="8" width="23.1640625" style="1" customWidth="1"/>
    <col min="9" max="9" width="19.5" style="1" customWidth="1"/>
    <col min="10" max="10" width="16.5" style="1" customWidth="1"/>
    <col min="11" max="11" width="29.83203125" style="1" customWidth="1"/>
    <col min="12" max="12" width="41.6640625" style="1" customWidth="1"/>
    <col min="13" max="13" width="8.6640625" style="1"/>
    <col min="14" max="14" width="18.6640625" style="1" customWidth="1"/>
    <col min="15" max="16384" width="8.6640625" style="1"/>
  </cols>
  <sheetData>
    <row r="2" spans="1:15" x14ac:dyDescent="0.15">
      <c r="H2" s="152" t="s">
        <v>15</v>
      </c>
      <c r="I2" s="152"/>
    </row>
    <row r="3" spans="1:15" ht="42" customHeight="1" x14ac:dyDescent="0.15">
      <c r="H3" s="153" t="s">
        <v>160</v>
      </c>
      <c r="I3" s="153"/>
      <c r="K3" s="128" t="s">
        <v>154</v>
      </c>
    </row>
    <row r="4" spans="1:15" ht="40" customHeight="1" x14ac:dyDescent="0.15">
      <c r="A4" s="158" t="s">
        <v>0</v>
      </c>
      <c r="B4" s="159" t="s">
        <v>1</v>
      </c>
      <c r="C4" s="159"/>
      <c r="D4" s="159"/>
      <c r="E4" s="159"/>
      <c r="F4" s="159"/>
      <c r="G4" s="3" t="s">
        <v>13</v>
      </c>
      <c r="H4" s="4" t="s">
        <v>14</v>
      </c>
      <c r="I4" s="129" t="s">
        <v>185</v>
      </c>
      <c r="J4" s="183" t="s">
        <v>186</v>
      </c>
      <c r="K4" s="7" t="s">
        <v>20</v>
      </c>
    </row>
    <row r="5" spans="1:15" ht="69" customHeight="1" x14ac:dyDescent="0.15">
      <c r="A5" s="158"/>
      <c r="B5" s="8" t="s">
        <v>4</v>
      </c>
      <c r="C5" s="8" t="s">
        <v>5</v>
      </c>
      <c r="D5" s="8" t="s">
        <v>6</v>
      </c>
      <c r="E5" s="8" t="s">
        <v>7</v>
      </c>
      <c r="F5" s="8" t="s">
        <v>8</v>
      </c>
      <c r="G5" s="3" t="s">
        <v>3</v>
      </c>
      <c r="H5" s="96" t="s">
        <v>144</v>
      </c>
      <c r="I5" s="130"/>
      <c r="J5" s="180"/>
      <c r="K5" s="1" t="s">
        <v>155</v>
      </c>
      <c r="L5" s="132" t="s">
        <v>157</v>
      </c>
    </row>
    <row r="6" spans="1:15" ht="14" x14ac:dyDescent="0.15">
      <c r="A6" s="9" t="s">
        <v>9</v>
      </c>
      <c r="B6" s="10">
        <v>4000</v>
      </c>
      <c r="C6" s="10">
        <v>2000</v>
      </c>
      <c r="D6" s="10">
        <v>4000</v>
      </c>
      <c r="E6" s="10">
        <v>4000</v>
      </c>
      <c r="F6" s="10">
        <v>6000</v>
      </c>
      <c r="G6" s="11">
        <f>SUM(B6:F6)</f>
        <v>20000</v>
      </c>
      <c r="H6" s="77">
        <f>G6/G10*100</f>
        <v>37.037037037037038</v>
      </c>
      <c r="I6" s="131">
        <f>G6/G8</f>
        <v>1.4285714285714286</v>
      </c>
      <c r="J6" s="181">
        <v>1.4286000000000001</v>
      </c>
      <c r="K6" s="1" t="s">
        <v>156</v>
      </c>
    </row>
    <row r="7" spans="1:15" ht="14" x14ac:dyDescent="0.15">
      <c r="A7" s="9" t="s">
        <v>10</v>
      </c>
      <c r="B7" s="10">
        <v>3000</v>
      </c>
      <c r="C7" s="10">
        <v>0</v>
      </c>
      <c r="D7" s="10">
        <v>0</v>
      </c>
      <c r="E7" s="10">
        <v>3000</v>
      </c>
      <c r="F7" s="10">
        <v>7000</v>
      </c>
      <c r="G7" s="11">
        <f t="shared" ref="G7:G9" si="0">SUM(B7:F7)</f>
        <v>13000</v>
      </c>
      <c r="H7" s="77">
        <f>G7/G10*100</f>
        <v>24.074074074074073</v>
      </c>
      <c r="I7" s="131">
        <f>G7/G6</f>
        <v>0.65</v>
      </c>
      <c r="J7" s="182">
        <v>0.65</v>
      </c>
      <c r="K7" s="6" t="s">
        <v>21</v>
      </c>
    </row>
    <row r="8" spans="1:15" ht="56" x14ac:dyDescent="0.15">
      <c r="A8" s="9" t="s">
        <v>11</v>
      </c>
      <c r="B8" s="10">
        <v>2000</v>
      </c>
      <c r="C8" s="10">
        <v>2000</v>
      </c>
      <c r="D8" s="10">
        <v>0</v>
      </c>
      <c r="E8" s="10">
        <v>8000</v>
      </c>
      <c r="F8" s="10">
        <v>2000</v>
      </c>
      <c r="G8" s="11">
        <f t="shared" si="0"/>
        <v>14000</v>
      </c>
      <c r="H8" s="77">
        <f>G8/G10*100</f>
        <v>25.925925925925924</v>
      </c>
      <c r="I8" s="131">
        <f>G8/G6</f>
        <v>0.7</v>
      </c>
      <c r="J8" s="182">
        <v>0.7</v>
      </c>
      <c r="K8" s="1" t="s">
        <v>158</v>
      </c>
      <c r="L8" s="132" t="s">
        <v>183</v>
      </c>
    </row>
    <row r="9" spans="1:15" ht="70" x14ac:dyDescent="0.15">
      <c r="A9" s="9" t="s">
        <v>12</v>
      </c>
      <c r="B9" s="10">
        <v>1000</v>
      </c>
      <c r="C9" s="10">
        <v>0</v>
      </c>
      <c r="D9" s="10">
        <v>1000</v>
      </c>
      <c r="E9" s="10">
        <v>0</v>
      </c>
      <c r="F9" s="10">
        <v>5000</v>
      </c>
      <c r="G9" s="11">
        <f t="shared" si="0"/>
        <v>7000</v>
      </c>
      <c r="H9" s="77">
        <f>G9/G10*100</f>
        <v>12.962962962962962</v>
      </c>
      <c r="I9" s="131">
        <f>G9/G6</f>
        <v>0.35</v>
      </c>
      <c r="J9" s="182">
        <v>0.35</v>
      </c>
      <c r="K9" s="1" t="s">
        <v>159</v>
      </c>
      <c r="L9" s="132" t="s">
        <v>184</v>
      </c>
    </row>
    <row r="10" spans="1:15" ht="14" x14ac:dyDescent="0.15">
      <c r="A10" s="9" t="s">
        <v>2</v>
      </c>
      <c r="B10" s="12">
        <f>SUM(B6:B9)</f>
        <v>10000</v>
      </c>
      <c r="C10" s="12">
        <f t="shared" ref="C10:G10" si="1">SUM(C6:C9)</f>
        <v>4000</v>
      </c>
      <c r="D10" s="12">
        <f t="shared" si="1"/>
        <v>5000</v>
      </c>
      <c r="E10" s="12">
        <f t="shared" si="1"/>
        <v>15000</v>
      </c>
      <c r="F10" s="12">
        <f t="shared" si="1"/>
        <v>20000</v>
      </c>
      <c r="G10" s="12">
        <f t="shared" si="1"/>
        <v>54000</v>
      </c>
      <c r="H10" s="77">
        <f>SUM(H6:H9)</f>
        <v>100</v>
      </c>
      <c r="I10" s="130" t="s">
        <v>182</v>
      </c>
      <c r="J10" s="180" t="s">
        <v>182</v>
      </c>
    </row>
    <row r="13" spans="1:15" x14ac:dyDescent="0.15">
      <c r="H13" s="154" t="s">
        <v>16</v>
      </c>
      <c r="I13" s="155"/>
      <c r="J13" s="155"/>
      <c r="K13" s="155"/>
      <c r="L13" s="155"/>
    </row>
    <row r="14" spans="1:15" x14ac:dyDescent="0.15">
      <c r="D14" s="1">
        <v>26.288675399999999</v>
      </c>
      <c r="E14" s="133">
        <v>0.26290000000000002</v>
      </c>
    </row>
    <row r="15" spans="1:15" ht="14" x14ac:dyDescent="0.15">
      <c r="A15" s="78"/>
      <c r="D15" s="97">
        <v>24.542670000000001</v>
      </c>
      <c r="E15" s="78">
        <v>0.24540000000000001</v>
      </c>
      <c r="H15" s="2" t="s">
        <v>0</v>
      </c>
      <c r="I15" s="2" t="s">
        <v>18</v>
      </c>
      <c r="J15" s="2" t="s">
        <v>162</v>
      </c>
      <c r="K15" s="2" t="s">
        <v>19</v>
      </c>
      <c r="L15" s="2" t="s">
        <v>187</v>
      </c>
      <c r="N15" s="1" t="s">
        <v>145</v>
      </c>
      <c r="O15" s="1" t="s">
        <v>146</v>
      </c>
    </row>
    <row r="16" spans="1:15" ht="14" x14ac:dyDescent="0.15">
      <c r="A16" s="80"/>
      <c r="H16" s="5" t="s">
        <v>161</v>
      </c>
      <c r="I16" s="134">
        <v>21000</v>
      </c>
      <c r="J16" s="81">
        <f>I16/I19*100</f>
        <v>36.206896551724135</v>
      </c>
      <c r="K16" s="135">
        <f>G6</f>
        <v>20000</v>
      </c>
      <c r="L16" s="82">
        <f>K16/K19*100</f>
        <v>37.037037037037038</v>
      </c>
      <c r="O16" s="1" t="s">
        <v>147</v>
      </c>
    </row>
    <row r="17" spans="1:16" ht="14" x14ac:dyDescent="0.15">
      <c r="A17" s="79"/>
      <c r="H17" s="5" t="s">
        <v>11</v>
      </c>
      <c r="I17" s="134">
        <v>16000</v>
      </c>
      <c r="J17" s="82">
        <f>I17/I19*100</f>
        <v>27.586206896551722</v>
      </c>
      <c r="K17" s="135">
        <f>G8</f>
        <v>14000</v>
      </c>
      <c r="L17" s="82">
        <f>K17/K19*100</f>
        <v>25.925925925925924</v>
      </c>
      <c r="O17" s="1" t="s">
        <v>148</v>
      </c>
    </row>
    <row r="18" spans="1:16" ht="14" x14ac:dyDescent="0.15">
      <c r="A18" s="78"/>
      <c r="H18" s="5" t="s">
        <v>17</v>
      </c>
      <c r="I18" s="5" t="s">
        <v>17</v>
      </c>
      <c r="J18" s="5" t="s">
        <v>17</v>
      </c>
      <c r="K18" s="5" t="s">
        <v>17</v>
      </c>
      <c r="L18" s="82" t="s">
        <v>17</v>
      </c>
    </row>
    <row r="19" spans="1:16" ht="14" x14ac:dyDescent="0.15">
      <c r="H19" s="5" t="s">
        <v>2</v>
      </c>
      <c r="I19" s="134">
        <v>58000</v>
      </c>
      <c r="J19" s="5"/>
      <c r="K19" s="135">
        <f>G10</f>
        <v>54000</v>
      </c>
      <c r="L19" s="82"/>
    </row>
    <row r="21" spans="1:16" x14ac:dyDescent="0.15">
      <c r="L21" s="99"/>
    </row>
    <row r="22" spans="1:16" x14ac:dyDescent="0.15">
      <c r="H22" s="6" t="s">
        <v>22</v>
      </c>
      <c r="M22" s="98"/>
      <c r="N22" s="185" t="s">
        <v>190</v>
      </c>
    </row>
    <row r="23" spans="1:16" x14ac:dyDescent="0.15">
      <c r="H23" s="117" t="s">
        <v>163</v>
      </c>
      <c r="I23" s="117"/>
      <c r="J23" s="117"/>
      <c r="K23" s="117"/>
      <c r="L23" s="118"/>
      <c r="M23" s="136"/>
      <c r="N23" s="180">
        <f>(K16-I16)*100/I16</f>
        <v>-4.7619047619047619</v>
      </c>
      <c r="O23" s="133">
        <v>-4.7600000000000003E-2</v>
      </c>
      <c r="P23" s="1" t="s">
        <v>165</v>
      </c>
    </row>
    <row r="24" spans="1:16" ht="52" customHeight="1" x14ac:dyDescent="0.15">
      <c r="H24" s="184" t="s">
        <v>188</v>
      </c>
      <c r="I24" s="117"/>
      <c r="J24" s="117"/>
      <c r="K24" s="117"/>
      <c r="L24" s="117"/>
      <c r="M24" s="136"/>
      <c r="N24" s="180">
        <f>(K19-I19)*100/I19</f>
        <v>-6.8965517241379306</v>
      </c>
      <c r="O24" s="133">
        <v>-6.9000000000000006E-2</v>
      </c>
      <c r="P24" s="1" t="s">
        <v>164</v>
      </c>
    </row>
    <row r="25" spans="1:16" x14ac:dyDescent="0.15">
      <c r="H25" s="6" t="s">
        <v>23</v>
      </c>
      <c r="N25" s="180"/>
    </row>
    <row r="26" spans="1:16" x14ac:dyDescent="0.15">
      <c r="H26" s="1" t="s">
        <v>166</v>
      </c>
      <c r="N26" s="180"/>
    </row>
    <row r="27" spans="1:16" ht="91" customHeight="1" x14ac:dyDescent="0.15">
      <c r="H27" s="132" t="s">
        <v>189</v>
      </c>
      <c r="M27" s="136"/>
      <c r="N27" s="180">
        <f>(K17-I17)*100/I17</f>
        <v>-12.5</v>
      </c>
      <c r="O27" s="133">
        <v>-0.125</v>
      </c>
      <c r="P27" s="1" t="s">
        <v>167</v>
      </c>
    </row>
    <row r="28" spans="1:16" ht="14" x14ac:dyDescent="0.15">
      <c r="A28" s="158" t="s">
        <v>0</v>
      </c>
      <c r="B28" s="159" t="s">
        <v>1</v>
      </c>
      <c r="C28" s="159"/>
      <c r="D28" s="159"/>
      <c r="E28" s="159"/>
      <c r="F28" s="159"/>
      <c r="G28" s="116" t="s">
        <v>13</v>
      </c>
      <c r="H28" s="156" t="s">
        <v>24</v>
      </c>
      <c r="I28" s="157"/>
      <c r="J28" s="157"/>
      <c r="K28" s="157"/>
      <c r="L28" s="157"/>
    </row>
    <row r="29" spans="1:16" ht="28" customHeight="1" x14ac:dyDescent="0.15">
      <c r="A29" s="158"/>
      <c r="B29" s="8" t="s">
        <v>4</v>
      </c>
      <c r="C29" s="8" t="s">
        <v>5</v>
      </c>
      <c r="D29" s="8" t="s">
        <v>6</v>
      </c>
      <c r="E29" s="8" t="s">
        <v>7</v>
      </c>
      <c r="F29" s="8" t="s">
        <v>8</v>
      </c>
      <c r="G29" s="116" t="s">
        <v>3</v>
      </c>
      <c r="I29" s="14" t="s">
        <v>142</v>
      </c>
      <c r="J29" s="138" t="s">
        <v>171</v>
      </c>
      <c r="K29" s="14" t="s">
        <v>25</v>
      </c>
      <c r="L29" s="1" t="s">
        <v>172</v>
      </c>
      <c r="M29" s="137"/>
    </row>
    <row r="30" spans="1:16" ht="14" x14ac:dyDescent="0.15">
      <c r="A30" s="115" t="s">
        <v>9</v>
      </c>
      <c r="B30" s="10">
        <v>4000</v>
      </c>
      <c r="C30" s="10">
        <v>2000</v>
      </c>
      <c r="D30" s="10">
        <v>4000</v>
      </c>
      <c r="E30" s="10">
        <v>4000</v>
      </c>
      <c r="F30" s="10">
        <v>6000</v>
      </c>
      <c r="G30" s="11">
        <f>SUM(B30:F30)</f>
        <v>20000</v>
      </c>
      <c r="I30" s="14" t="s">
        <v>143</v>
      </c>
      <c r="J30" s="100">
        <v>1</v>
      </c>
      <c r="K30" s="14" t="s">
        <v>26</v>
      </c>
      <c r="L30" s="101">
        <v>1</v>
      </c>
    </row>
    <row r="31" spans="1:16" ht="14" x14ac:dyDescent="0.15">
      <c r="A31" s="115" t="s">
        <v>10</v>
      </c>
      <c r="B31" s="10">
        <v>3000</v>
      </c>
      <c r="C31" s="10">
        <v>0</v>
      </c>
      <c r="D31" s="10">
        <v>0</v>
      </c>
      <c r="E31" s="10">
        <v>3000</v>
      </c>
      <c r="F31" s="10">
        <v>7000</v>
      </c>
      <c r="G31" s="11">
        <f t="shared" ref="G31:G33" si="2">SUM(B31:F31)</f>
        <v>13000</v>
      </c>
    </row>
    <row r="32" spans="1:16" ht="14" x14ac:dyDescent="0.15">
      <c r="A32" s="115" t="s">
        <v>11</v>
      </c>
      <c r="B32" s="10">
        <v>2000</v>
      </c>
      <c r="C32" s="10">
        <v>2000</v>
      </c>
      <c r="D32" s="10">
        <v>0</v>
      </c>
      <c r="E32" s="10">
        <v>8000</v>
      </c>
      <c r="F32" s="10">
        <v>2000</v>
      </c>
      <c r="G32" s="11">
        <f t="shared" si="2"/>
        <v>14000</v>
      </c>
      <c r="H32" s="7" t="s">
        <v>191</v>
      </c>
      <c r="K32" s="7" t="s">
        <v>192</v>
      </c>
    </row>
    <row r="33" spans="1:12" ht="38" customHeight="1" x14ac:dyDescent="0.15">
      <c r="A33" s="115" t="s">
        <v>12</v>
      </c>
      <c r="B33" s="10">
        <v>1000</v>
      </c>
      <c r="C33" s="10">
        <v>0</v>
      </c>
      <c r="D33" s="10">
        <v>1000</v>
      </c>
      <c r="E33" s="10">
        <v>0</v>
      </c>
      <c r="F33" s="10">
        <v>5000</v>
      </c>
      <c r="G33" s="11">
        <f t="shared" si="2"/>
        <v>7000</v>
      </c>
      <c r="H33" s="187" t="s">
        <v>169</v>
      </c>
      <c r="I33" s="188"/>
      <c r="J33" s="188"/>
      <c r="K33" s="186" t="s">
        <v>193</v>
      </c>
      <c r="L33" s="186"/>
    </row>
    <row r="34" spans="1:12" ht="14" x14ac:dyDescent="0.15">
      <c r="A34" s="115" t="s">
        <v>2</v>
      </c>
      <c r="B34" s="12">
        <f>SUM(B30:B33)</f>
        <v>10000</v>
      </c>
      <c r="C34" s="12">
        <f t="shared" ref="C34:G34" si="3">SUM(C30:C33)</f>
        <v>4000</v>
      </c>
      <c r="D34" s="12">
        <f t="shared" si="3"/>
        <v>5000</v>
      </c>
      <c r="E34" s="12">
        <f t="shared" si="3"/>
        <v>15000</v>
      </c>
      <c r="F34" s="12">
        <f t="shared" si="3"/>
        <v>20000</v>
      </c>
      <c r="G34" s="12">
        <f t="shared" si="3"/>
        <v>54000</v>
      </c>
      <c r="H34" s="7" t="s">
        <v>27</v>
      </c>
      <c r="K34" s="122" t="s">
        <v>28</v>
      </c>
      <c r="L34" s="1" t="s">
        <v>170</v>
      </c>
    </row>
    <row r="35" spans="1:12" x14ac:dyDescent="0.15">
      <c r="A35" s="119"/>
      <c r="B35" s="121"/>
      <c r="C35" s="121"/>
      <c r="D35" s="121"/>
      <c r="E35" s="121"/>
      <c r="F35" s="121"/>
      <c r="G35" s="120"/>
      <c r="H35" s="1" t="s">
        <v>168</v>
      </c>
    </row>
    <row r="38" spans="1:12" x14ac:dyDescent="0.15">
      <c r="H38" s="102"/>
    </row>
  </sheetData>
  <mergeCells count="10">
    <mergeCell ref="H33:J33"/>
    <mergeCell ref="K33:L33"/>
    <mergeCell ref="H2:I2"/>
    <mergeCell ref="H3:I3"/>
    <mergeCell ref="H13:L13"/>
    <mergeCell ref="H28:L28"/>
    <mergeCell ref="A28:A29"/>
    <mergeCell ref="B28:F28"/>
    <mergeCell ref="A4:A5"/>
    <mergeCell ref="B4:F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topLeftCell="A15" zoomScale="150" workbookViewId="0">
      <selection activeCell="J30" sqref="J30"/>
    </sheetView>
  </sheetViews>
  <sheetFormatPr baseColWidth="10" defaultColWidth="8.6640625" defaultRowHeight="12" x14ac:dyDescent="0.15"/>
  <cols>
    <col min="1" max="1" width="19.5" style="15" customWidth="1"/>
    <col min="2" max="2" width="22.83203125" style="15" customWidth="1"/>
    <col min="3" max="3" width="19.83203125" style="15" customWidth="1"/>
    <col min="4" max="4" width="8.6640625" style="15"/>
    <col min="5" max="5" width="13.1640625" style="15" customWidth="1"/>
    <col min="6" max="6" width="8.6640625" style="15"/>
    <col min="7" max="7" width="11.1640625" style="15" customWidth="1"/>
    <col min="8" max="16384" width="8.6640625" style="15"/>
  </cols>
  <sheetData>
    <row r="1" spans="1:10" x14ac:dyDescent="0.15">
      <c r="A1" s="21" t="s">
        <v>36</v>
      </c>
    </row>
    <row r="2" spans="1:10" x14ac:dyDescent="0.15">
      <c r="A2" s="22"/>
    </row>
    <row r="4" spans="1:10" x14ac:dyDescent="0.15">
      <c r="A4" s="15" t="s">
        <v>173</v>
      </c>
      <c r="B4" s="16"/>
    </row>
    <row r="5" spans="1:10" x14ac:dyDescent="0.15">
      <c r="A5" s="15" t="s">
        <v>174</v>
      </c>
      <c r="B5" s="16"/>
    </row>
    <row r="6" spans="1:10" x14ac:dyDescent="0.15">
      <c r="B6" s="16"/>
    </row>
    <row r="7" spans="1:10" ht="11.5" customHeight="1" x14ac:dyDescent="0.15">
      <c r="B7" s="163">
        <v>2020</v>
      </c>
      <c r="C7" s="163"/>
      <c r="E7" s="160" t="s">
        <v>37</v>
      </c>
      <c r="F7" s="160"/>
      <c r="G7" s="160"/>
      <c r="H7" s="160"/>
      <c r="I7" s="160"/>
      <c r="J7" s="160"/>
    </row>
    <row r="8" spans="1:10" ht="13" x14ac:dyDescent="0.15">
      <c r="A8" s="17" t="s">
        <v>153</v>
      </c>
      <c r="B8" s="25" t="s">
        <v>29</v>
      </c>
      <c r="C8" s="26" t="s">
        <v>30</v>
      </c>
      <c r="E8" s="160"/>
      <c r="F8" s="160"/>
      <c r="G8" s="160"/>
      <c r="H8" s="160"/>
      <c r="I8" s="160"/>
      <c r="J8" s="160"/>
    </row>
    <row r="9" spans="1:10" x14ac:dyDescent="0.15">
      <c r="A9" s="19" t="s">
        <v>31</v>
      </c>
      <c r="B9" s="18">
        <v>2891.05</v>
      </c>
      <c r="C9" s="20">
        <v>0.246</v>
      </c>
      <c r="E9" s="88" t="str">
        <f>Table1[[#This Row],[Companies]]</f>
        <v>Red Bull</v>
      </c>
      <c r="F9" s="28"/>
      <c r="G9" s="28"/>
      <c r="H9" s="28"/>
      <c r="I9" s="28"/>
      <c r="J9" s="28"/>
    </row>
    <row r="10" spans="1:10" x14ac:dyDescent="0.15">
      <c r="A10" s="19" t="s">
        <v>32</v>
      </c>
      <c r="B10" s="18">
        <v>1763.59</v>
      </c>
      <c r="C10" s="20">
        <v>0.15</v>
      </c>
      <c r="E10" s="88" t="str">
        <f>Table1[[#This Row],[Companies]]</f>
        <v>Monster Energy</v>
      </c>
    </row>
    <row r="11" spans="1:10" x14ac:dyDescent="0.15">
      <c r="A11" s="19" t="s">
        <v>33</v>
      </c>
      <c r="B11" s="18">
        <v>780.81</v>
      </c>
      <c r="C11" s="20">
        <v>6.6000000000000003E-2</v>
      </c>
      <c r="E11" s="88" t="str">
        <f>Table1[[#This Row],[Companies]]</f>
        <v>VPX Bang</v>
      </c>
    </row>
    <row r="12" spans="1:10" x14ac:dyDescent="0.15">
      <c r="A12" s="19" t="s">
        <v>34</v>
      </c>
      <c r="B12" s="18">
        <v>687.76</v>
      </c>
      <c r="C12" s="20">
        <v>5.8999999999999997E-2</v>
      </c>
      <c r="E12" s="88" t="str">
        <f>Table1[[#This Row],[Companies]]</f>
        <v>Red Bull Sugar Free</v>
      </c>
    </row>
    <row r="13" spans="1:10" ht="38" customHeight="1" x14ac:dyDescent="0.15">
      <c r="A13" s="19" t="s">
        <v>35</v>
      </c>
      <c r="B13" s="18">
        <v>687.27</v>
      </c>
      <c r="C13" s="20">
        <v>5.8000000000000003E-2</v>
      </c>
      <c r="E13" s="88" t="str">
        <f>Table1[[#This Row],[Companies]]</f>
        <v>Monster Energy Zero Ultra</v>
      </c>
    </row>
    <row r="14" spans="1:10" x14ac:dyDescent="0.15">
      <c r="B14" s="16"/>
    </row>
    <row r="15" spans="1:10" x14ac:dyDescent="0.15">
      <c r="B15" s="16"/>
    </row>
    <row r="16" spans="1:10" x14ac:dyDescent="0.15">
      <c r="B16" s="16"/>
    </row>
    <row r="18" spans="1:12" ht="26.5" customHeight="1" x14ac:dyDescent="0.15">
      <c r="A18" s="160" t="s">
        <v>38</v>
      </c>
      <c r="B18" s="160"/>
      <c r="C18" s="160"/>
      <c r="D18" s="29"/>
      <c r="E18" s="29"/>
      <c r="F18" s="29"/>
      <c r="G18" s="160" t="s">
        <v>44</v>
      </c>
      <c r="H18" s="160"/>
      <c r="I18" s="160"/>
      <c r="J18" s="160"/>
      <c r="K18" s="160"/>
      <c r="L18" s="160"/>
    </row>
    <row r="19" spans="1:12" ht="13" thickBot="1" x14ac:dyDescent="0.2">
      <c r="D19" s="24"/>
      <c r="E19" s="24"/>
      <c r="F19" s="24"/>
      <c r="G19" s="30"/>
      <c r="H19" s="30"/>
      <c r="I19" s="30"/>
      <c r="J19" s="30"/>
      <c r="K19" s="30"/>
      <c r="L19" s="30"/>
    </row>
    <row r="20" spans="1:12" ht="13" customHeight="1" thickBot="1" x14ac:dyDescent="0.2">
      <c r="A20" s="27" t="s">
        <v>39</v>
      </c>
      <c r="C20" s="84">
        <f>SUM(C9:C13)</f>
        <v>0.57900000000000007</v>
      </c>
      <c r="D20" s="24"/>
      <c r="E20" s="24"/>
      <c r="F20" s="24"/>
      <c r="G20" s="39" t="s">
        <v>58</v>
      </c>
      <c r="H20" s="87">
        <f>SUM(C9:C12)</f>
        <v>0.52100000000000002</v>
      </c>
      <c r="J20" s="83">
        <f>C20-C13</f>
        <v>0.52100000000000002</v>
      </c>
    </row>
    <row r="21" spans="1:12" x14ac:dyDescent="0.15">
      <c r="D21" s="24"/>
      <c r="E21" s="24"/>
      <c r="F21" s="24"/>
    </row>
    <row r="22" spans="1:12" ht="14" thickBot="1" x14ac:dyDescent="0.2">
      <c r="A22" s="27" t="s">
        <v>40</v>
      </c>
      <c r="C22" s="103">
        <f>100%-C20</f>
        <v>0.42099999999999993</v>
      </c>
      <c r="D22" s="24"/>
      <c r="E22" s="24"/>
      <c r="F22" s="24"/>
    </row>
    <row r="23" spans="1:12" ht="15.5" customHeight="1" thickBot="1" x14ac:dyDescent="0.2">
      <c r="D23" s="24"/>
      <c r="E23" s="24"/>
      <c r="F23" s="24"/>
      <c r="G23" s="34"/>
      <c r="H23" s="161" t="s">
        <v>57</v>
      </c>
      <c r="I23" s="162"/>
    </row>
    <row r="24" spans="1:12" ht="25" thickBot="1" x14ac:dyDescent="0.2">
      <c r="D24" s="24"/>
      <c r="E24" s="24"/>
      <c r="F24" s="24"/>
      <c r="G24" s="35" t="s">
        <v>45</v>
      </c>
      <c r="H24" s="36" t="s">
        <v>46</v>
      </c>
      <c r="I24" s="36" t="s">
        <v>47</v>
      </c>
    </row>
    <row r="25" spans="1:12" ht="13" thickBot="1" x14ac:dyDescent="0.2">
      <c r="D25" s="24"/>
      <c r="E25" s="24"/>
      <c r="F25" s="24"/>
      <c r="G25" s="37" t="s">
        <v>48</v>
      </c>
      <c r="H25" s="38" t="s">
        <v>49</v>
      </c>
      <c r="I25" s="38" t="s">
        <v>50</v>
      </c>
    </row>
    <row r="26" spans="1:12" ht="13" thickBot="1" x14ac:dyDescent="0.2">
      <c r="D26" s="24"/>
      <c r="E26" s="24"/>
      <c r="F26" s="24"/>
      <c r="G26" s="37" t="s">
        <v>51</v>
      </c>
      <c r="H26" s="38" t="s">
        <v>52</v>
      </c>
      <c r="I26" s="38" t="s">
        <v>53</v>
      </c>
    </row>
    <row r="27" spans="1:12" ht="25" customHeight="1" thickBot="1" x14ac:dyDescent="0.2">
      <c r="A27" s="160" t="s">
        <v>41</v>
      </c>
      <c r="B27" s="160"/>
      <c r="C27" s="160"/>
      <c r="D27" s="29"/>
      <c r="E27" s="29"/>
      <c r="F27" s="29"/>
      <c r="G27" s="37" t="s">
        <v>54</v>
      </c>
      <c r="H27" s="38" t="s">
        <v>55</v>
      </c>
      <c r="I27" s="38" t="s">
        <v>56</v>
      </c>
    </row>
    <row r="29" spans="1:12" x14ac:dyDescent="0.15">
      <c r="G29" s="15" t="s">
        <v>176</v>
      </c>
    </row>
    <row r="30" spans="1:12" ht="13" x14ac:dyDescent="0.15">
      <c r="A30" s="27" t="s">
        <v>42</v>
      </c>
      <c r="C30" s="15">
        <f>SUM(Table1[Sales (million US dollars)])</f>
        <v>6810.4800000000014</v>
      </c>
      <c r="G30" s="15" t="s">
        <v>177</v>
      </c>
    </row>
    <row r="32" spans="1:12" ht="13" x14ac:dyDescent="0.15">
      <c r="A32" s="27" t="s">
        <v>43</v>
      </c>
      <c r="C32" s="86">
        <f>C30*C22/C20</f>
        <v>4952.007046632124</v>
      </c>
      <c r="D32" s="15" t="s">
        <v>175</v>
      </c>
      <c r="G32" s="83"/>
      <c r="H32" s="83"/>
    </row>
    <row r="33" spans="3:8" x14ac:dyDescent="0.15">
      <c r="C33" s="86"/>
      <c r="G33" s="83"/>
      <c r="H33" s="83"/>
    </row>
  </sheetData>
  <mergeCells count="6">
    <mergeCell ref="A18:C18"/>
    <mergeCell ref="A27:C27"/>
    <mergeCell ref="G18:L18"/>
    <mergeCell ref="H23:I23"/>
    <mergeCell ref="B7:C7"/>
    <mergeCell ref="E7:J8"/>
  </mergeCells>
  <hyperlinks>
    <hyperlink ref="A1" r:id="rId1" xr:uid="{00000000-0004-0000-0100-000000000000}"/>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9"/>
  <sheetViews>
    <sheetView topLeftCell="A21" zoomScale="125" workbookViewId="0">
      <selection activeCell="K38" sqref="K38"/>
    </sheetView>
  </sheetViews>
  <sheetFormatPr baseColWidth="10" defaultColWidth="8.6640625" defaultRowHeight="12" x14ac:dyDescent="0.15"/>
  <cols>
    <col min="1" max="1" width="16.83203125" style="15" customWidth="1"/>
    <col min="2" max="2" width="22.83203125" style="15" customWidth="1"/>
    <col min="3" max="3" width="19.83203125" style="15" customWidth="1"/>
    <col min="4" max="4" width="8.6640625" style="15"/>
    <col min="5" max="5" width="17.5" style="15" customWidth="1"/>
    <col min="6" max="6" width="8.6640625" style="15"/>
    <col min="7" max="7" width="11.1640625" style="15" customWidth="1"/>
    <col min="8" max="16384" width="8.6640625" style="15"/>
  </cols>
  <sheetData>
    <row r="1" spans="1:10" ht="15" x14ac:dyDescent="0.15">
      <c r="A1" s="165" t="s">
        <v>61</v>
      </c>
      <c r="B1" s="165"/>
      <c r="C1" s="165"/>
    </row>
    <row r="2" spans="1:10" ht="15" x14ac:dyDescent="0.2">
      <c r="A2" s="40" t="s">
        <v>62</v>
      </c>
      <c r="B2" s="13"/>
      <c r="C2"/>
    </row>
    <row r="4" spans="1:10" x14ac:dyDescent="0.15">
      <c r="A4" s="40" t="s">
        <v>59</v>
      </c>
      <c r="B4" s="16"/>
    </row>
    <row r="5" spans="1:10" x14ac:dyDescent="0.15">
      <c r="A5" s="40" t="s">
        <v>60</v>
      </c>
      <c r="B5" s="16"/>
    </row>
    <row r="6" spans="1:10" ht="23" customHeight="1" thickBot="1" x14ac:dyDescent="0.2">
      <c r="A6" s="166" t="s">
        <v>63</v>
      </c>
      <c r="B6" s="166"/>
      <c r="C6" s="166"/>
    </row>
    <row r="7" spans="1:10" ht="11.5" customHeight="1" thickBot="1" x14ac:dyDescent="0.2">
      <c r="A7" s="31"/>
      <c r="B7" s="167">
        <v>2019</v>
      </c>
      <c r="C7" s="168"/>
      <c r="E7" s="164" t="s">
        <v>77</v>
      </c>
      <c r="F7" s="164"/>
      <c r="G7" s="164"/>
      <c r="H7" s="164"/>
      <c r="I7" s="164"/>
      <c r="J7" s="164"/>
    </row>
    <row r="8" spans="1:10" ht="13" thickBot="1" x14ac:dyDescent="0.2">
      <c r="A8" s="32" t="s">
        <v>64</v>
      </c>
      <c r="B8" s="41" t="s">
        <v>65</v>
      </c>
      <c r="C8" s="41" t="s">
        <v>66</v>
      </c>
      <c r="E8" s="164"/>
      <c r="F8" s="164"/>
      <c r="G8" s="164"/>
      <c r="H8" s="164"/>
      <c r="I8" s="164"/>
      <c r="J8" s="164"/>
    </row>
    <row r="9" spans="1:10" ht="13" thickBot="1" x14ac:dyDescent="0.2">
      <c r="A9" s="33" t="s">
        <v>67</v>
      </c>
      <c r="B9" s="104">
        <v>0.28199999999999997</v>
      </c>
      <c r="C9" s="104">
        <v>0.183</v>
      </c>
      <c r="E9" s="88" t="str">
        <f>A9</f>
        <v>Coca-Cola Co.</v>
      </c>
      <c r="F9" s="28"/>
      <c r="G9" s="28"/>
      <c r="H9" s="28"/>
      <c r="I9" s="28"/>
      <c r="J9" s="28"/>
    </row>
    <row r="10" spans="1:10" ht="13" thickBot="1" x14ac:dyDescent="0.2">
      <c r="A10" s="33" t="s">
        <v>68</v>
      </c>
      <c r="B10" s="42">
        <v>0.20499999999999999</v>
      </c>
      <c r="C10" s="42">
        <v>7.0999999999999994E-2</v>
      </c>
      <c r="E10" s="88" t="str">
        <f t="shared" ref="E10:E18" si="0">A10</f>
        <v>PepsiCo</v>
      </c>
    </row>
    <row r="11" spans="1:10" ht="13" thickBot="1" x14ac:dyDescent="0.2">
      <c r="A11" s="33" t="s">
        <v>69</v>
      </c>
      <c r="B11" s="42">
        <v>9.9000000000000005E-2</v>
      </c>
      <c r="C11" s="42">
        <v>5.6000000000000001E-2</v>
      </c>
      <c r="E11" s="88" t="str">
        <f t="shared" si="0"/>
        <v>Keurig Dr Pepper*</v>
      </c>
    </row>
    <row r="12" spans="1:10" ht="13" thickBot="1" x14ac:dyDescent="0.2">
      <c r="A12" s="33" t="s">
        <v>70</v>
      </c>
      <c r="B12" s="42">
        <v>9.9000000000000005E-2</v>
      </c>
      <c r="C12" s="42">
        <v>5.5E-2</v>
      </c>
      <c r="E12" s="88" t="str">
        <f t="shared" si="0"/>
        <v>Nestlé Waters</v>
      </c>
    </row>
    <row r="13" spans="1:10" ht="13" thickBot="1" x14ac:dyDescent="0.2">
      <c r="A13" s="33" t="s">
        <v>71</v>
      </c>
      <c r="B13" s="42">
        <v>2.3E-2</v>
      </c>
      <c r="C13" s="42">
        <v>4.9000000000000002E-2</v>
      </c>
      <c r="E13" s="88" t="str">
        <f t="shared" si="0"/>
        <v>Premium Waters</v>
      </c>
    </row>
    <row r="14" spans="1:10" ht="13" thickBot="1" x14ac:dyDescent="0.2">
      <c r="A14" s="33" t="s">
        <v>72</v>
      </c>
      <c r="B14" s="42">
        <v>2.1999999999999999E-2</v>
      </c>
      <c r="C14" s="42">
        <v>4.7E-2</v>
      </c>
      <c r="E14" s="88" t="str">
        <f t="shared" si="0"/>
        <v>Refresco (Formerly Cott)</v>
      </c>
    </row>
    <row r="15" spans="1:10" ht="13" thickBot="1" x14ac:dyDescent="0.2">
      <c r="A15" s="33" t="s">
        <v>73</v>
      </c>
      <c r="B15" s="42">
        <v>1.7999999999999999E-2</v>
      </c>
      <c r="C15" s="42">
        <v>4.7E-2</v>
      </c>
      <c r="E15" s="88" t="str">
        <f t="shared" si="0"/>
        <v>CG Roxanne</v>
      </c>
    </row>
    <row r="16" spans="1:10" ht="13" thickBot="1" x14ac:dyDescent="0.2">
      <c r="A16" s="33" t="s">
        <v>74</v>
      </c>
      <c r="B16" s="42">
        <v>1.7999999999999999E-2</v>
      </c>
      <c r="C16" s="42">
        <v>4.7E-2</v>
      </c>
      <c r="E16" s="88" t="str">
        <f t="shared" si="0"/>
        <v>National Beverage</v>
      </c>
    </row>
    <row r="17" spans="1:14" ht="13" thickBot="1" x14ac:dyDescent="0.2">
      <c r="A17" s="33" t="s">
        <v>75</v>
      </c>
      <c r="B17" s="42">
        <v>1.4E-2</v>
      </c>
      <c r="C17" s="42">
        <v>0.02</v>
      </c>
      <c r="E17" s="88" t="str">
        <f t="shared" si="0"/>
        <v>Arizona</v>
      </c>
    </row>
    <row r="18" spans="1:14" ht="13" thickBot="1" x14ac:dyDescent="0.2">
      <c r="A18" s="33" t="s">
        <v>76</v>
      </c>
      <c r="B18" s="42">
        <v>1.2999999999999999E-2</v>
      </c>
      <c r="C18" s="42">
        <v>1.9E-2</v>
      </c>
      <c r="E18" s="88" t="str">
        <f t="shared" si="0"/>
        <v>Monster Beverage</v>
      </c>
    </row>
    <row r="19" spans="1:14" x14ac:dyDescent="0.15">
      <c r="B19" s="16"/>
    </row>
    <row r="21" spans="1:14" ht="35.5" customHeight="1" x14ac:dyDescent="0.15">
      <c r="A21" s="164" t="s">
        <v>141</v>
      </c>
      <c r="B21" s="164"/>
      <c r="C21" s="164"/>
      <c r="D21" s="29"/>
      <c r="E21" s="29"/>
      <c r="F21" s="29"/>
      <c r="G21" s="164" t="s">
        <v>84</v>
      </c>
      <c r="H21" s="164"/>
      <c r="I21" s="164"/>
      <c r="J21" s="164"/>
      <c r="K21" s="164"/>
      <c r="L21" s="164"/>
      <c r="M21" s="164"/>
      <c r="N21" s="164"/>
    </row>
    <row r="22" spans="1:14" x14ac:dyDescent="0.15">
      <c r="D22" s="24"/>
      <c r="E22" s="24"/>
      <c r="F22" s="24"/>
      <c r="G22" s="164"/>
      <c r="H22" s="164"/>
      <c r="I22" s="164"/>
      <c r="J22" s="164"/>
      <c r="K22" s="164"/>
      <c r="L22" s="164"/>
      <c r="M22" s="164"/>
      <c r="N22" s="164"/>
    </row>
    <row r="23" spans="1:14" x14ac:dyDescent="0.15">
      <c r="A23" s="43" t="s">
        <v>78</v>
      </c>
      <c r="D23" s="24"/>
      <c r="E23" s="24"/>
      <c r="F23" s="24"/>
      <c r="G23" s="30"/>
      <c r="H23" s="30"/>
      <c r="I23" s="30"/>
      <c r="J23" s="30"/>
      <c r="K23" s="30"/>
      <c r="L23" s="30"/>
    </row>
    <row r="24" spans="1:14" ht="13" customHeight="1" x14ac:dyDescent="0.15">
      <c r="A24" s="27" t="s">
        <v>79</v>
      </c>
      <c r="C24" s="83">
        <f>SUM(B9:B18)</f>
        <v>0.79300000000000004</v>
      </c>
      <c r="D24" s="24"/>
      <c r="E24" s="24"/>
      <c r="G24" s="43" t="s">
        <v>78</v>
      </c>
      <c r="H24" s="46" t="s">
        <v>58</v>
      </c>
      <c r="I24" s="89"/>
      <c r="J24" s="83">
        <f>SUM(B9:B12)</f>
        <v>0.68499999999999994</v>
      </c>
      <c r="L24" s="15" t="s">
        <v>149</v>
      </c>
    </row>
    <row r="25" spans="1:14" x14ac:dyDescent="0.15">
      <c r="D25" s="24"/>
      <c r="E25" s="24"/>
      <c r="F25" s="24"/>
    </row>
    <row r="26" spans="1:14" ht="13" x14ac:dyDescent="0.15">
      <c r="A26" s="27" t="s">
        <v>40</v>
      </c>
      <c r="C26" s="83">
        <f>100%-C24</f>
        <v>0.20699999999999996</v>
      </c>
      <c r="D26" s="24"/>
      <c r="E26" s="24"/>
      <c r="F26" s="24"/>
      <c r="G26" s="43" t="s">
        <v>80</v>
      </c>
      <c r="H26" s="46" t="s">
        <v>58</v>
      </c>
      <c r="I26" s="83"/>
      <c r="J26" s="83">
        <f>SUM(C9:C12)</f>
        <v>0.36499999999999999</v>
      </c>
      <c r="L26" s="15" t="s">
        <v>150</v>
      </c>
    </row>
    <row r="27" spans="1:14" ht="13" x14ac:dyDescent="0.15">
      <c r="A27" s="27"/>
      <c r="D27" s="24"/>
      <c r="E27" s="24"/>
      <c r="F27" s="24"/>
    </row>
    <row r="28" spans="1:14" ht="13" thickBot="1" x14ac:dyDescent="0.2">
      <c r="A28" s="43" t="s">
        <v>80</v>
      </c>
      <c r="D28" s="24"/>
      <c r="E28" s="24"/>
      <c r="F28" s="24"/>
    </row>
    <row r="29" spans="1:14" ht="22.5" customHeight="1" thickBot="1" x14ac:dyDescent="0.2">
      <c r="A29" s="27" t="s">
        <v>79</v>
      </c>
      <c r="C29" s="83">
        <f>SUM(C9:C18)</f>
        <v>0.59400000000000008</v>
      </c>
      <c r="D29" s="24"/>
      <c r="E29" s="24"/>
      <c r="F29" s="24"/>
      <c r="G29" s="34"/>
      <c r="H29" s="161" t="s">
        <v>57</v>
      </c>
      <c r="I29" s="162"/>
    </row>
    <row r="30" spans="1:14" ht="25" thickBot="1" x14ac:dyDescent="0.2">
      <c r="D30" s="24"/>
      <c r="E30" s="24"/>
      <c r="F30" s="24"/>
      <c r="G30" s="35" t="s">
        <v>45</v>
      </c>
      <c r="H30" s="36" t="s">
        <v>46</v>
      </c>
      <c r="I30" s="36" t="s">
        <v>47</v>
      </c>
    </row>
    <row r="31" spans="1:14" ht="15.5" customHeight="1" thickBot="1" x14ac:dyDescent="0.2">
      <c r="A31" s="27" t="s">
        <v>40</v>
      </c>
      <c r="C31" s="83">
        <f>100%-C29</f>
        <v>0.40599999999999992</v>
      </c>
      <c r="D31" s="24"/>
      <c r="E31" s="24"/>
      <c r="F31" s="24"/>
      <c r="G31" s="37" t="s">
        <v>48</v>
      </c>
      <c r="H31" s="38" t="s">
        <v>49</v>
      </c>
      <c r="I31" s="38" t="s">
        <v>50</v>
      </c>
    </row>
    <row r="32" spans="1:14" ht="13" thickBot="1" x14ac:dyDescent="0.2">
      <c r="D32" s="24"/>
      <c r="E32" s="24"/>
      <c r="F32" s="24"/>
      <c r="G32" s="37" t="s">
        <v>51</v>
      </c>
      <c r="H32" s="38" t="s">
        <v>52</v>
      </c>
      <c r="I32" s="38" t="s">
        <v>53</v>
      </c>
    </row>
    <row r="33" spans="1:9" ht="13" thickBot="1" x14ac:dyDescent="0.2">
      <c r="D33" s="24"/>
      <c r="E33" s="24"/>
      <c r="F33" s="24"/>
      <c r="G33" s="37" t="s">
        <v>54</v>
      </c>
      <c r="H33" s="38" t="s">
        <v>55</v>
      </c>
      <c r="I33" s="38" t="s">
        <v>56</v>
      </c>
    </row>
    <row r="34" spans="1:9" x14ac:dyDescent="0.15">
      <c r="D34" s="24"/>
      <c r="E34" s="24"/>
      <c r="F34" s="24"/>
    </row>
    <row r="35" spans="1:9" ht="30.5" customHeight="1" x14ac:dyDescent="0.15">
      <c r="A35" s="164" t="s">
        <v>81</v>
      </c>
      <c r="B35" s="164"/>
      <c r="C35" s="164"/>
      <c r="D35" s="29"/>
      <c r="E35" s="29"/>
      <c r="F35" s="29"/>
    </row>
    <row r="37" spans="1:9" ht="17" x14ac:dyDescent="0.15">
      <c r="A37" s="45" t="s">
        <v>82</v>
      </c>
      <c r="B37" s="85">
        <f>B10/B9</f>
        <v>0.72695035460992907</v>
      </c>
      <c r="C37" s="85"/>
    </row>
    <row r="38" spans="1:9" ht="18" x14ac:dyDescent="0.15">
      <c r="A38" s="44" t="s">
        <v>83</v>
      </c>
      <c r="B38" s="85">
        <f>C10/C9</f>
        <v>0.38797814207650272</v>
      </c>
      <c r="C38" s="85"/>
    </row>
    <row r="39" spans="1:9" ht="13" x14ac:dyDescent="0.15">
      <c r="A39" s="27"/>
    </row>
  </sheetData>
  <mergeCells count="8">
    <mergeCell ref="A35:C35"/>
    <mergeCell ref="A1:C1"/>
    <mergeCell ref="A6:C6"/>
    <mergeCell ref="G21:N22"/>
    <mergeCell ref="H29:I29"/>
    <mergeCell ref="B7:C7"/>
    <mergeCell ref="E7:J8"/>
    <mergeCell ref="A21:C21"/>
  </mergeCells>
  <hyperlinks>
    <hyperlink ref="A1" r:id="rId1" display="https://www.statista.com/study/17948/energy-drinks-statista-dossier/" xr:uid="{00000000-0004-0000-0200-00000000000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Q107"/>
  <sheetViews>
    <sheetView tabSelected="1" topLeftCell="A2" zoomScale="139" zoomScaleNormal="110" workbookViewId="0">
      <selection activeCell="H119" sqref="H119"/>
    </sheetView>
  </sheetViews>
  <sheetFormatPr baseColWidth="10" defaultColWidth="8.6640625" defaultRowHeight="12" x14ac:dyDescent="0.15"/>
  <cols>
    <col min="1" max="1" width="24.5" style="15" customWidth="1"/>
    <col min="2" max="2" width="8.83203125" style="15" customWidth="1"/>
    <col min="3" max="3" width="24" style="15" bestFit="1" customWidth="1"/>
    <col min="4" max="4" width="8.6640625" style="15"/>
    <col min="5" max="5" width="7" style="15" customWidth="1"/>
    <col min="6" max="6" width="8.6640625" style="15"/>
    <col min="7" max="7" width="7.6640625" style="15" customWidth="1"/>
    <col min="8" max="8" width="8.6640625" style="15"/>
    <col min="9" max="9" width="10.5" style="15" bestFit="1" customWidth="1"/>
    <col min="10" max="10" width="18.1640625" style="15" customWidth="1"/>
    <col min="11" max="12" width="8.6640625" style="15"/>
    <col min="13" max="13" width="14.83203125" style="15" customWidth="1"/>
    <col min="14" max="16384" width="8.6640625" style="15"/>
  </cols>
  <sheetData>
    <row r="3" spans="1:17" x14ac:dyDescent="0.15">
      <c r="A3" s="47"/>
      <c r="B3" s="174" t="s">
        <v>85</v>
      </c>
      <c r="C3" s="174"/>
      <c r="D3" s="174"/>
      <c r="E3" s="175" t="s">
        <v>86</v>
      </c>
      <c r="F3" s="175"/>
      <c r="G3" s="175"/>
    </row>
    <row r="4" spans="1:17" x14ac:dyDescent="0.15">
      <c r="A4" s="54" t="s">
        <v>87</v>
      </c>
      <c r="B4" s="48" t="s">
        <v>88</v>
      </c>
      <c r="C4" s="48" t="s">
        <v>89</v>
      </c>
      <c r="D4" s="48" t="s">
        <v>90</v>
      </c>
      <c r="E4" s="48" t="s">
        <v>88</v>
      </c>
      <c r="F4" s="48" t="s">
        <v>89</v>
      </c>
      <c r="G4" s="48" t="s">
        <v>90</v>
      </c>
      <c r="I4" s="171" t="s">
        <v>113</v>
      </c>
      <c r="J4" s="171"/>
      <c r="K4" s="171"/>
      <c r="L4" s="171"/>
      <c r="M4" s="171"/>
      <c r="N4" s="171"/>
      <c r="O4" s="171"/>
      <c r="P4" s="23"/>
      <c r="Q4" s="23"/>
    </row>
    <row r="5" spans="1:17" x14ac:dyDescent="0.15">
      <c r="A5" s="54" t="s">
        <v>91</v>
      </c>
      <c r="B5" s="139">
        <v>9.6000000000000014</v>
      </c>
      <c r="C5" s="139">
        <v>9.4</v>
      </c>
      <c r="D5" s="139">
        <v>9.6999999999999993</v>
      </c>
      <c r="E5" s="111">
        <v>8.6999999999999993</v>
      </c>
      <c r="F5" s="111">
        <v>9.1000000000000014</v>
      </c>
      <c r="G5" s="111">
        <v>9.3000000000000007</v>
      </c>
      <c r="I5" s="171"/>
      <c r="J5" s="171"/>
      <c r="K5" s="171"/>
      <c r="L5" s="171"/>
      <c r="M5" s="171"/>
      <c r="N5" s="171"/>
      <c r="O5" s="171"/>
    </row>
    <row r="6" spans="1:17" s="23" customFormat="1" ht="15.5" customHeight="1" x14ac:dyDescent="0.15">
      <c r="A6" s="54" t="s">
        <v>92</v>
      </c>
      <c r="B6" s="140">
        <v>12.299999999999999</v>
      </c>
      <c r="C6" s="140">
        <v>12.399999999999999</v>
      </c>
      <c r="D6" s="140">
        <v>13.1</v>
      </c>
      <c r="E6" s="107">
        <v>12.800000000000002</v>
      </c>
      <c r="F6" s="107">
        <v>13.100000000000001</v>
      </c>
      <c r="G6" s="107">
        <v>14.1</v>
      </c>
      <c r="I6" s="15" t="s">
        <v>194</v>
      </c>
      <c r="K6" s="146"/>
      <c r="N6" s="147"/>
    </row>
    <row r="7" spans="1:17" ht="11.5" customHeight="1" x14ac:dyDescent="0.15">
      <c r="A7" s="47" t="s">
        <v>93</v>
      </c>
      <c r="B7" s="141">
        <v>2.9</v>
      </c>
      <c r="C7" s="141">
        <v>3</v>
      </c>
      <c r="D7" s="141">
        <v>3.1</v>
      </c>
      <c r="E7" s="106">
        <v>3.4</v>
      </c>
      <c r="F7" s="106">
        <v>3.5</v>
      </c>
      <c r="G7" s="106">
        <v>3.7</v>
      </c>
    </row>
    <row r="8" spans="1:17" x14ac:dyDescent="0.15">
      <c r="A8" s="47" t="s">
        <v>94</v>
      </c>
      <c r="B8" s="142">
        <v>0.1</v>
      </c>
      <c r="C8" s="142">
        <v>0.1</v>
      </c>
      <c r="D8" s="142">
        <v>0.1</v>
      </c>
      <c r="E8" s="105">
        <v>0.2</v>
      </c>
      <c r="F8" s="105">
        <v>0.3</v>
      </c>
      <c r="G8" s="105">
        <v>0.4</v>
      </c>
      <c r="I8" s="171" t="s">
        <v>114</v>
      </c>
      <c r="J8" s="171"/>
      <c r="K8" s="171"/>
      <c r="L8" s="171"/>
      <c r="M8" s="171"/>
      <c r="N8" s="171"/>
      <c r="O8" s="171"/>
    </row>
    <row r="9" spans="1:17" x14ac:dyDescent="0.15">
      <c r="A9" s="54" t="s">
        <v>95</v>
      </c>
      <c r="B9" s="140">
        <v>27.200000000000006</v>
      </c>
      <c r="C9" s="140">
        <v>26.900000000000009</v>
      </c>
      <c r="D9" s="140">
        <v>24.699999999999996</v>
      </c>
      <c r="E9" s="189">
        <v>26.3</v>
      </c>
      <c r="F9" s="190">
        <v>25.799999999999997</v>
      </c>
      <c r="G9" s="189">
        <v>23.2</v>
      </c>
      <c r="H9" s="28"/>
      <c r="I9" s="171"/>
      <c r="J9" s="171"/>
      <c r="K9" s="171"/>
      <c r="L9" s="171"/>
      <c r="M9" s="171"/>
      <c r="N9" s="171"/>
      <c r="O9" s="171"/>
    </row>
    <row r="10" spans="1:17" x14ac:dyDescent="0.15">
      <c r="A10" s="47" t="s">
        <v>96</v>
      </c>
      <c r="B10" s="142">
        <v>0.4</v>
      </c>
      <c r="C10" s="142">
        <v>0.4</v>
      </c>
      <c r="D10" s="142">
        <v>0.4</v>
      </c>
      <c r="E10" s="105">
        <v>0.3</v>
      </c>
      <c r="F10" s="105">
        <v>0.3</v>
      </c>
      <c r="G10" s="105">
        <v>0.3</v>
      </c>
    </row>
    <row r="11" spans="1:17" s="23" customFormat="1" ht="11.5" customHeight="1" x14ac:dyDescent="0.15">
      <c r="A11" s="54" t="s">
        <v>97</v>
      </c>
      <c r="B11" s="140">
        <v>11.6</v>
      </c>
      <c r="C11" s="140">
        <v>12.4</v>
      </c>
      <c r="D11" s="140">
        <v>12.2</v>
      </c>
      <c r="E11" s="107">
        <v>11.2</v>
      </c>
      <c r="F11" s="107">
        <v>12.100000000000001</v>
      </c>
      <c r="G11" s="107">
        <v>11.700000000000001</v>
      </c>
      <c r="I11" s="15" t="s">
        <v>115</v>
      </c>
      <c r="J11" s="191">
        <f>(C11-B11)*100/B11</f>
        <v>6.8965517241379377</v>
      </c>
      <c r="K11" s="110" t="s">
        <v>144</v>
      </c>
      <c r="L11" s="148"/>
      <c r="M11" s="148"/>
      <c r="N11" s="149"/>
    </row>
    <row r="12" spans="1:17" x14ac:dyDescent="0.15">
      <c r="A12" s="47" t="s">
        <v>98</v>
      </c>
      <c r="B12" s="142">
        <v>1</v>
      </c>
      <c r="C12" s="142">
        <v>1</v>
      </c>
      <c r="D12" s="142">
        <v>1</v>
      </c>
      <c r="E12" s="105">
        <v>1.2000000000000002</v>
      </c>
      <c r="F12" s="105">
        <v>1.1000000000000001</v>
      </c>
      <c r="G12" s="105">
        <v>1</v>
      </c>
      <c r="J12" s="110"/>
      <c r="K12" s="110"/>
      <c r="L12" s="110"/>
      <c r="M12" s="110"/>
    </row>
    <row r="13" spans="1:17" x14ac:dyDescent="0.15">
      <c r="A13" s="47" t="s">
        <v>99</v>
      </c>
      <c r="B13" s="142">
        <v>2.3000000000000003</v>
      </c>
      <c r="C13" s="142">
        <v>2.5</v>
      </c>
      <c r="D13" s="142">
        <v>2.5</v>
      </c>
      <c r="E13" s="105">
        <v>2.1999999999999997</v>
      </c>
      <c r="F13" s="105">
        <v>2.4</v>
      </c>
      <c r="G13" s="105">
        <v>2.5</v>
      </c>
      <c r="I13" s="15" t="s">
        <v>116</v>
      </c>
      <c r="J13" s="86">
        <f>(D11-C11)/C11*100</f>
        <v>-1.6129032258064602</v>
      </c>
      <c r="K13" s="15" t="s">
        <v>144</v>
      </c>
    </row>
    <row r="14" spans="1:17" x14ac:dyDescent="0.15">
      <c r="A14" s="47" t="s">
        <v>100</v>
      </c>
      <c r="B14" s="142">
        <v>0</v>
      </c>
      <c r="C14" s="142">
        <v>0</v>
      </c>
      <c r="D14" s="142">
        <v>0</v>
      </c>
      <c r="E14" s="105">
        <v>0</v>
      </c>
      <c r="F14" s="105">
        <v>0</v>
      </c>
      <c r="G14" s="105">
        <v>0</v>
      </c>
    </row>
    <row r="15" spans="1:17" x14ac:dyDescent="0.15">
      <c r="A15" s="47" t="s">
        <v>101</v>
      </c>
      <c r="B15" s="142">
        <v>3.9999999999999996</v>
      </c>
      <c r="C15" s="142">
        <v>3.5</v>
      </c>
      <c r="D15" s="142">
        <v>3.2</v>
      </c>
      <c r="E15" s="105">
        <v>3.3000000000000003</v>
      </c>
      <c r="F15" s="105">
        <v>2.8999999999999995</v>
      </c>
      <c r="G15" s="105">
        <v>2.8</v>
      </c>
      <c r="I15" s="171" t="s">
        <v>117</v>
      </c>
      <c r="J15" s="171"/>
      <c r="K15" s="171"/>
      <c r="L15" s="171"/>
      <c r="M15" s="171"/>
      <c r="N15" s="171"/>
      <c r="O15" s="171"/>
    </row>
    <row r="16" spans="1:17" x14ac:dyDescent="0.15">
      <c r="A16" s="47" t="s">
        <v>102</v>
      </c>
      <c r="B16" s="142">
        <v>1.6</v>
      </c>
      <c r="C16" s="142">
        <v>1.6</v>
      </c>
      <c r="D16" s="142">
        <v>1.5</v>
      </c>
      <c r="E16" s="105">
        <v>1.4</v>
      </c>
      <c r="F16" s="105">
        <v>1.5</v>
      </c>
      <c r="G16" s="105">
        <v>1.3</v>
      </c>
      <c r="I16" s="171"/>
      <c r="J16" s="171"/>
      <c r="K16" s="171"/>
      <c r="L16" s="171"/>
      <c r="M16" s="171"/>
      <c r="N16" s="171"/>
      <c r="O16" s="171"/>
    </row>
    <row r="17" spans="1:15" x14ac:dyDescent="0.15">
      <c r="A17" s="47" t="s">
        <v>103</v>
      </c>
      <c r="B17" s="142">
        <v>0</v>
      </c>
      <c r="C17" s="142">
        <v>0.1</v>
      </c>
      <c r="D17" s="142">
        <v>0.1</v>
      </c>
      <c r="E17" s="105">
        <v>0.1</v>
      </c>
      <c r="F17" s="105">
        <v>0.3</v>
      </c>
      <c r="G17" s="105">
        <v>0.4</v>
      </c>
    </row>
    <row r="18" spans="1:15" ht="11.5" customHeight="1" x14ac:dyDescent="0.15">
      <c r="A18" s="47" t="s">
        <v>104</v>
      </c>
      <c r="B18" s="143">
        <v>0.1</v>
      </c>
      <c r="C18" s="143">
        <v>0.2</v>
      </c>
      <c r="D18" s="143">
        <v>0.2</v>
      </c>
      <c r="E18" s="108">
        <v>0.2</v>
      </c>
      <c r="F18" s="108">
        <v>0.3</v>
      </c>
      <c r="G18" s="108">
        <v>0.4</v>
      </c>
      <c r="J18" s="15" t="s">
        <v>151</v>
      </c>
      <c r="M18" s="15" t="s">
        <v>179</v>
      </c>
      <c r="N18" s="15">
        <f>D9/D6</f>
        <v>1.8854961832061066</v>
      </c>
      <c r="O18" s="85"/>
    </row>
    <row r="19" spans="1:15" x14ac:dyDescent="0.15">
      <c r="A19" s="47" t="s">
        <v>105</v>
      </c>
      <c r="B19" s="143">
        <v>2</v>
      </c>
      <c r="C19" s="143">
        <v>2.2999999999999998</v>
      </c>
      <c r="D19" s="143">
        <v>2.8</v>
      </c>
      <c r="E19" s="109">
        <v>0</v>
      </c>
      <c r="F19" s="109">
        <v>0</v>
      </c>
      <c r="G19" s="109">
        <v>0</v>
      </c>
      <c r="J19" s="15" t="s">
        <v>178</v>
      </c>
      <c r="N19" s="83">
        <v>1.8855</v>
      </c>
    </row>
    <row r="20" spans="1:15" x14ac:dyDescent="0.15">
      <c r="A20" s="47" t="s">
        <v>106</v>
      </c>
      <c r="B20" s="144">
        <v>0</v>
      </c>
      <c r="C20" s="144">
        <v>0</v>
      </c>
      <c r="D20" s="144">
        <v>0</v>
      </c>
      <c r="E20" s="109">
        <v>0</v>
      </c>
      <c r="F20" s="109">
        <v>0</v>
      </c>
      <c r="G20" s="109">
        <v>0</v>
      </c>
    </row>
    <row r="21" spans="1:15" x14ac:dyDescent="0.15">
      <c r="A21" s="47" t="s">
        <v>107</v>
      </c>
      <c r="B21" s="141">
        <v>1.9</v>
      </c>
      <c r="C21" s="141">
        <v>2</v>
      </c>
      <c r="D21" s="141">
        <v>2.4000000000000004</v>
      </c>
      <c r="E21" s="106">
        <v>1.5</v>
      </c>
      <c r="F21" s="106">
        <v>1.6</v>
      </c>
      <c r="G21" s="106">
        <v>1.9</v>
      </c>
      <c r="J21" s="55" t="s">
        <v>180</v>
      </c>
    </row>
    <row r="22" spans="1:15" x14ac:dyDescent="0.15">
      <c r="A22" s="47" t="s">
        <v>108</v>
      </c>
      <c r="B22" s="143">
        <v>23.1</v>
      </c>
      <c r="C22" s="143">
        <v>22</v>
      </c>
      <c r="D22" s="145">
        <v>22.8</v>
      </c>
      <c r="E22" s="108">
        <v>27</v>
      </c>
      <c r="F22" s="108">
        <v>26.2</v>
      </c>
      <c r="G22" s="108">
        <v>27.1</v>
      </c>
    </row>
    <row r="23" spans="1:15" x14ac:dyDescent="0.15">
      <c r="A23" s="47" t="s">
        <v>109</v>
      </c>
      <c r="B23" s="142">
        <f>SUM(B5:B22)</f>
        <v>100.1</v>
      </c>
      <c r="C23" s="142">
        <f t="shared" ref="C23:G23" si="0">SUM(C5:C22)</f>
        <v>99.8</v>
      </c>
      <c r="D23" s="142">
        <f t="shared" si="0"/>
        <v>99.8</v>
      </c>
      <c r="E23" s="105">
        <f t="shared" si="0"/>
        <v>99.8</v>
      </c>
      <c r="F23" s="105">
        <f t="shared" si="0"/>
        <v>100.49999999999999</v>
      </c>
      <c r="G23" s="105">
        <f t="shared" si="0"/>
        <v>100.1</v>
      </c>
    </row>
    <row r="24" spans="1:15" x14ac:dyDescent="0.15">
      <c r="A24" s="52"/>
      <c r="B24" s="53"/>
      <c r="C24" s="53"/>
      <c r="D24" s="53"/>
      <c r="E24" s="53"/>
      <c r="F24" s="53"/>
      <c r="G24" s="53"/>
      <c r="I24" s="171" t="s">
        <v>119</v>
      </c>
      <c r="J24" s="171"/>
      <c r="K24" s="171"/>
      <c r="L24" s="171"/>
      <c r="M24" s="171"/>
      <c r="N24" s="171"/>
      <c r="O24" s="171"/>
    </row>
    <row r="25" spans="1:15" x14ac:dyDescent="0.15">
      <c r="A25" s="52"/>
      <c r="B25" s="53"/>
      <c r="C25" s="53"/>
      <c r="D25" s="53"/>
      <c r="E25" s="53"/>
      <c r="F25" s="53"/>
      <c r="G25" s="53"/>
      <c r="I25" s="171"/>
      <c r="J25" s="171"/>
      <c r="K25" s="171"/>
      <c r="L25" s="171"/>
      <c r="M25" s="171"/>
      <c r="N25" s="171"/>
      <c r="O25" s="171"/>
    </row>
    <row r="26" spans="1:15" x14ac:dyDescent="0.15">
      <c r="A26" s="52"/>
      <c r="B26" s="53"/>
      <c r="C26" s="53"/>
      <c r="D26" s="53"/>
      <c r="E26" s="53"/>
      <c r="F26" s="53"/>
      <c r="G26" s="53"/>
    </row>
    <row r="27" spans="1:15" x14ac:dyDescent="0.15">
      <c r="A27" s="52"/>
      <c r="B27" s="53"/>
      <c r="C27" s="53"/>
      <c r="D27" s="53"/>
      <c r="E27" s="53"/>
      <c r="F27" s="53"/>
      <c r="G27" s="53"/>
      <c r="J27" s="57">
        <v>2018</v>
      </c>
      <c r="L27" s="15" t="s">
        <v>152</v>
      </c>
      <c r="M27" s="15">
        <f>F5/F9</f>
        <v>0.35271317829457371</v>
      </c>
    </row>
    <row r="28" spans="1:15" x14ac:dyDescent="0.15">
      <c r="A28" s="52"/>
      <c r="B28" s="53"/>
      <c r="C28" s="53"/>
      <c r="D28" s="53"/>
      <c r="E28" s="53"/>
      <c r="F28" s="53"/>
      <c r="G28" s="53"/>
      <c r="J28" s="15" t="s">
        <v>151</v>
      </c>
      <c r="M28" s="56"/>
    </row>
    <row r="29" spans="1:15" x14ac:dyDescent="0.15">
      <c r="A29" s="52"/>
      <c r="B29" s="53"/>
      <c r="C29" s="53"/>
      <c r="D29" s="53"/>
      <c r="E29" s="53"/>
      <c r="F29" s="53"/>
      <c r="G29" s="53"/>
      <c r="J29" s="15" t="s">
        <v>181</v>
      </c>
    </row>
    <row r="30" spans="1:15" x14ac:dyDescent="0.15">
      <c r="A30" s="52"/>
      <c r="B30" s="53"/>
      <c r="C30" s="53"/>
      <c r="D30" s="53"/>
      <c r="E30" s="53"/>
      <c r="F30" s="53"/>
      <c r="G30" s="53"/>
    </row>
    <row r="31" spans="1:15" x14ac:dyDescent="0.15">
      <c r="A31" s="52"/>
      <c r="B31" s="53"/>
      <c r="C31" s="53"/>
      <c r="D31" s="53"/>
      <c r="E31" s="53"/>
      <c r="F31" s="53"/>
      <c r="G31" s="53"/>
      <c r="J31" s="57">
        <v>2019</v>
      </c>
      <c r="L31" s="15" t="s">
        <v>152</v>
      </c>
      <c r="M31" s="15">
        <f>G5/G9</f>
        <v>0.40086206896551729</v>
      </c>
    </row>
    <row r="32" spans="1:15" x14ac:dyDescent="0.15">
      <c r="A32" s="52"/>
      <c r="B32" s="53"/>
      <c r="C32" s="53"/>
      <c r="D32" s="53"/>
      <c r="E32" s="53"/>
      <c r="F32" s="53"/>
      <c r="G32" s="53"/>
      <c r="J32" s="15" t="s">
        <v>151</v>
      </c>
    </row>
    <row r="33" spans="1:16" x14ac:dyDescent="0.15">
      <c r="A33" s="52"/>
      <c r="B33" s="53"/>
      <c r="C33" s="53"/>
      <c r="D33" s="53"/>
      <c r="E33" s="53"/>
      <c r="F33" s="53"/>
      <c r="G33" s="53"/>
      <c r="J33" s="15" t="s">
        <v>181</v>
      </c>
    </row>
    <row r="34" spans="1:16" x14ac:dyDescent="0.15">
      <c r="A34" s="52"/>
      <c r="B34" s="53"/>
      <c r="C34" s="53"/>
      <c r="D34" s="53"/>
      <c r="E34" s="53"/>
      <c r="F34" s="53"/>
      <c r="G34" s="53"/>
    </row>
    <row r="35" spans="1:16" x14ac:dyDescent="0.15">
      <c r="A35" s="52"/>
      <c r="B35" s="53"/>
      <c r="C35" s="53"/>
      <c r="D35" s="53"/>
      <c r="E35" s="53"/>
      <c r="F35" s="53"/>
      <c r="G35" s="53"/>
      <c r="L35" s="23" t="s">
        <v>120</v>
      </c>
      <c r="N35" s="15">
        <f>(M31-M27)/M27*100</f>
        <v>13.651004168245539</v>
      </c>
      <c r="O35" s="57" t="s">
        <v>144</v>
      </c>
    </row>
    <row r="36" spans="1:16" x14ac:dyDescent="0.15">
      <c r="A36" s="52"/>
      <c r="B36" s="53"/>
      <c r="C36" s="53"/>
      <c r="D36" s="53"/>
      <c r="E36" s="53"/>
      <c r="F36" s="53"/>
      <c r="G36" s="53"/>
    </row>
    <row r="37" spans="1:16" x14ac:dyDescent="0.15">
      <c r="A37" s="52"/>
      <c r="B37" s="53"/>
      <c r="C37" s="53"/>
      <c r="D37" s="53"/>
      <c r="E37" s="53"/>
      <c r="F37" s="53"/>
      <c r="G37" s="53"/>
      <c r="J37" s="55" t="s">
        <v>118</v>
      </c>
    </row>
    <row r="38" spans="1:16" x14ac:dyDescent="0.15">
      <c r="A38" s="52"/>
      <c r="B38" s="53"/>
      <c r="C38" s="53"/>
      <c r="D38" s="53"/>
      <c r="E38" s="53"/>
      <c r="F38" s="53"/>
      <c r="G38" s="53"/>
      <c r="J38" s="55"/>
    </row>
    <row r="39" spans="1:16" x14ac:dyDescent="0.15">
      <c r="A39" s="52"/>
      <c r="B39" s="53"/>
      <c r="C39" s="53"/>
      <c r="D39" s="53"/>
      <c r="E39" s="53"/>
      <c r="F39" s="53"/>
      <c r="G39" s="53"/>
      <c r="J39" s="55"/>
    </row>
    <row r="40" spans="1:16" ht="14.5" customHeight="1" x14ac:dyDescent="0.15">
      <c r="A40" s="171" t="s">
        <v>121</v>
      </c>
      <c r="B40" s="171"/>
      <c r="C40" s="171"/>
      <c r="D40" s="171"/>
      <c r="E40" s="171"/>
      <c r="F40" s="171"/>
      <c r="G40" s="171"/>
      <c r="H40" s="171"/>
      <c r="I40" s="171"/>
      <c r="J40" s="171"/>
      <c r="K40" s="171"/>
      <c r="L40" s="171"/>
      <c r="M40" s="171"/>
      <c r="N40" s="171"/>
      <c r="O40" s="171"/>
      <c r="P40" s="171"/>
    </row>
    <row r="41" spans="1:16" ht="11.5" customHeight="1" x14ac:dyDescent="0.15">
      <c r="A41" s="171"/>
      <c r="B41" s="171"/>
      <c r="C41" s="171"/>
      <c r="D41" s="171"/>
      <c r="E41" s="171"/>
      <c r="F41" s="171"/>
      <c r="G41" s="171"/>
      <c r="H41" s="171"/>
      <c r="I41" s="171"/>
      <c r="J41" s="171"/>
      <c r="K41" s="171"/>
      <c r="L41" s="171"/>
      <c r="M41" s="171"/>
      <c r="N41" s="171"/>
      <c r="O41" s="171"/>
      <c r="P41" s="171"/>
    </row>
    <row r="42" spans="1:16" x14ac:dyDescent="0.15">
      <c r="A42" s="171"/>
      <c r="B42" s="171"/>
      <c r="C42" s="171"/>
      <c r="D42" s="171"/>
      <c r="E42" s="171"/>
      <c r="F42" s="171"/>
      <c r="G42" s="171"/>
      <c r="H42" s="171"/>
      <c r="I42" s="171"/>
      <c r="J42" s="171"/>
      <c r="K42" s="171"/>
      <c r="L42" s="171"/>
      <c r="M42" s="171"/>
      <c r="N42" s="171"/>
      <c r="O42" s="171"/>
      <c r="P42" s="171"/>
    </row>
    <row r="43" spans="1:16" x14ac:dyDescent="0.15">
      <c r="B43" s="16"/>
    </row>
    <row r="44" spans="1:16" x14ac:dyDescent="0.15">
      <c r="A44" s="176" t="s">
        <v>122</v>
      </c>
      <c r="B44" s="176"/>
      <c r="C44" s="176"/>
      <c r="D44" s="176"/>
      <c r="E44" s="176"/>
      <c r="F44" s="176"/>
      <c r="G44" s="176"/>
      <c r="I44" s="52"/>
      <c r="J44" s="176" t="s">
        <v>111</v>
      </c>
      <c r="K44" s="176"/>
      <c r="L44" s="176"/>
      <c r="M44" s="176"/>
      <c r="N44" s="176"/>
      <c r="O44" s="176"/>
      <c r="P44" s="176"/>
    </row>
    <row r="45" spans="1:16" ht="17.5" customHeight="1" x14ac:dyDescent="0.15">
      <c r="A45" s="47"/>
      <c r="B45" s="177" t="s">
        <v>85</v>
      </c>
      <c r="C45" s="177"/>
      <c r="D45" s="177"/>
      <c r="E45" s="178" t="s">
        <v>86</v>
      </c>
      <c r="F45" s="178"/>
      <c r="G45" s="178"/>
      <c r="I45" s="52"/>
      <c r="J45" s="47"/>
      <c r="K45" s="177" t="s">
        <v>85</v>
      </c>
      <c r="L45" s="177"/>
      <c r="M45" s="177"/>
      <c r="N45" s="179" t="s">
        <v>86</v>
      </c>
      <c r="O45" s="179"/>
      <c r="P45" s="179"/>
    </row>
    <row r="46" spans="1:16" x14ac:dyDescent="0.15">
      <c r="A46" s="47" t="s">
        <v>87</v>
      </c>
      <c r="B46" s="123" t="s">
        <v>88</v>
      </c>
      <c r="C46" s="123" t="s">
        <v>89</v>
      </c>
      <c r="D46" s="123" t="s">
        <v>90</v>
      </c>
      <c r="E46" s="48" t="s">
        <v>88</v>
      </c>
      <c r="F46" s="48" t="s">
        <v>89</v>
      </c>
      <c r="G46" s="48" t="s">
        <v>90</v>
      </c>
      <c r="I46" s="52"/>
      <c r="J46" s="47" t="s">
        <v>87</v>
      </c>
      <c r="K46" s="123" t="s">
        <v>88</v>
      </c>
      <c r="L46" s="123" t="s">
        <v>89</v>
      </c>
      <c r="M46" s="123" t="s">
        <v>90</v>
      </c>
      <c r="N46" s="90" t="s">
        <v>88</v>
      </c>
      <c r="O46" s="90" t="s">
        <v>89</v>
      </c>
      <c r="P46" s="90" t="s">
        <v>90</v>
      </c>
    </row>
    <row r="47" spans="1:16" x14ac:dyDescent="0.15">
      <c r="A47" s="47" t="s">
        <v>91</v>
      </c>
      <c r="B47" s="124">
        <f>B5+$B$22/17</f>
        <v>10.958823529411767</v>
      </c>
      <c r="C47" s="124">
        <f>C5+$C$22/17</f>
        <v>10.694117647058825</v>
      </c>
      <c r="D47" s="124">
        <f>D5+$D$22/17</f>
        <v>11.041176470588235</v>
      </c>
      <c r="E47" s="50">
        <f>E5+$E$22/17</f>
        <v>10.288235294117646</v>
      </c>
      <c r="F47" s="50">
        <f>F5+$F$22/17</f>
        <v>10.641176470588237</v>
      </c>
      <c r="G47" s="50">
        <f>G5+$G$22/17</f>
        <v>10.894117647058824</v>
      </c>
      <c r="I47" s="112"/>
      <c r="J47" s="47" t="s">
        <v>91</v>
      </c>
      <c r="K47" s="124">
        <f>POWER(B47,2)</f>
        <v>120.09581314878896</v>
      </c>
      <c r="L47" s="124">
        <f t="shared" ref="L47:L63" si="1">POWER(C47,2)</f>
        <v>114.36415224913497</v>
      </c>
      <c r="M47" s="124">
        <f t="shared" ref="M47:M63" si="2">POWER(D47,2)</f>
        <v>121.90757785467127</v>
      </c>
      <c r="N47" s="91">
        <f t="shared" ref="N47:N63" si="3">POWER(E47,2)</f>
        <v>105.84778546712801</v>
      </c>
      <c r="O47" s="91">
        <f>POWER(F47,2)</f>
        <v>113.23463667820072</v>
      </c>
      <c r="P47" s="91">
        <f t="shared" ref="P47:P63" si="4">POWER(G47,2)</f>
        <v>118.68179930795849</v>
      </c>
    </row>
    <row r="48" spans="1:16" ht="13" customHeight="1" x14ac:dyDescent="0.15">
      <c r="A48" s="47" t="s">
        <v>92</v>
      </c>
      <c r="B48" s="124">
        <f t="shared" ref="B48:B63" si="5">B6+$B$22/17</f>
        <v>13.658823529411764</v>
      </c>
      <c r="C48" s="124">
        <f t="shared" ref="C48:C63" si="6">C6+$C$22/17</f>
        <v>13.694117647058823</v>
      </c>
      <c r="D48" s="124">
        <f t="shared" ref="D48:D63" si="7">D6+$D$22/17</f>
        <v>14.441176470588236</v>
      </c>
      <c r="E48" s="50">
        <f t="shared" ref="E48:E63" si="8">E6+$E$22/17</f>
        <v>14.388235294117649</v>
      </c>
      <c r="F48" s="50">
        <f t="shared" ref="F48:F63" si="9">F6+$F$22/17</f>
        <v>14.641176470588237</v>
      </c>
      <c r="G48" s="50">
        <f t="shared" ref="G48:G63" si="10">G6+$G$22/17</f>
        <v>15.694117647058823</v>
      </c>
      <c r="I48" s="52"/>
      <c r="J48" s="47" t="s">
        <v>92</v>
      </c>
      <c r="K48" s="124">
        <f t="shared" ref="K48:K63" si="11">POWER(B48,2)</f>
        <v>186.56346020761245</v>
      </c>
      <c r="L48" s="124">
        <f t="shared" si="1"/>
        <v>187.52885813148788</v>
      </c>
      <c r="M48" s="124">
        <f t="shared" si="2"/>
        <v>208.54757785467129</v>
      </c>
      <c r="N48" s="91">
        <f t="shared" si="3"/>
        <v>207.02131487889281</v>
      </c>
      <c r="O48" s="91">
        <f t="shared" ref="O48:O63" si="12">POWER(F48,2)</f>
        <v>214.36404844290661</v>
      </c>
      <c r="P48" s="91">
        <f t="shared" si="4"/>
        <v>246.30532871972315</v>
      </c>
    </row>
    <row r="49" spans="1:16" x14ac:dyDescent="0.15">
      <c r="A49" s="47" t="s">
        <v>93</v>
      </c>
      <c r="B49" s="124">
        <f t="shared" si="5"/>
        <v>4.2588235294117647</v>
      </c>
      <c r="C49" s="124">
        <f t="shared" si="6"/>
        <v>4.2941176470588234</v>
      </c>
      <c r="D49" s="124">
        <f t="shared" si="7"/>
        <v>4.4411764705882355</v>
      </c>
      <c r="E49" s="50">
        <f t="shared" si="8"/>
        <v>4.9882352941176471</v>
      </c>
      <c r="F49" s="50">
        <f t="shared" si="9"/>
        <v>5.0411764705882351</v>
      </c>
      <c r="G49" s="50">
        <f t="shared" si="10"/>
        <v>5.2941176470588243</v>
      </c>
      <c r="I49" s="52"/>
      <c r="J49" s="47" t="s">
        <v>93</v>
      </c>
      <c r="K49" s="124">
        <f t="shared" si="11"/>
        <v>18.137577854671282</v>
      </c>
      <c r="L49" s="124">
        <f t="shared" si="1"/>
        <v>18.439446366782004</v>
      </c>
      <c r="M49" s="124">
        <f t="shared" si="2"/>
        <v>19.724048442906575</v>
      </c>
      <c r="N49" s="91">
        <f t="shared" si="3"/>
        <v>24.882491349480969</v>
      </c>
      <c r="O49" s="91">
        <f t="shared" si="12"/>
        <v>25.413460207612456</v>
      </c>
      <c r="P49" s="91">
        <f t="shared" si="4"/>
        <v>28.027681660899663</v>
      </c>
    </row>
    <row r="50" spans="1:16" x14ac:dyDescent="0.15">
      <c r="A50" s="47" t="s">
        <v>94</v>
      </c>
      <c r="B50" s="124">
        <f t="shared" si="5"/>
        <v>1.4588235294117649</v>
      </c>
      <c r="C50" s="124">
        <f t="shared" si="6"/>
        <v>1.3941176470588237</v>
      </c>
      <c r="D50" s="124">
        <f t="shared" si="7"/>
        <v>1.4411764705882355</v>
      </c>
      <c r="E50" s="50">
        <f t="shared" si="8"/>
        <v>1.7882352941176469</v>
      </c>
      <c r="F50" s="50">
        <f t="shared" si="9"/>
        <v>1.8411764705882352</v>
      </c>
      <c r="G50" s="50">
        <f t="shared" si="10"/>
        <v>1.9941176470588236</v>
      </c>
      <c r="I50" s="52"/>
      <c r="J50" s="47" t="s">
        <v>94</v>
      </c>
      <c r="K50" s="124">
        <f t="shared" si="11"/>
        <v>2.1281660899653985</v>
      </c>
      <c r="L50" s="124">
        <f t="shared" si="1"/>
        <v>1.9435640138408308</v>
      </c>
      <c r="M50" s="124">
        <f t="shared" si="2"/>
        <v>2.0769896193771631</v>
      </c>
      <c r="N50" s="91">
        <f t="shared" si="3"/>
        <v>3.197785467128027</v>
      </c>
      <c r="O50" s="91">
        <f t="shared" si="12"/>
        <v>3.3899307958477505</v>
      </c>
      <c r="P50" s="91">
        <f t="shared" si="4"/>
        <v>3.9765051903114186</v>
      </c>
    </row>
    <row r="51" spans="1:16" x14ac:dyDescent="0.15">
      <c r="A51" s="47" t="s">
        <v>95</v>
      </c>
      <c r="B51" s="124">
        <f t="shared" si="5"/>
        <v>28.558823529411772</v>
      </c>
      <c r="C51" s="124">
        <f t="shared" si="6"/>
        <v>28.194117647058832</v>
      </c>
      <c r="D51" s="124">
        <f t="shared" si="7"/>
        <v>26.04117647058823</v>
      </c>
      <c r="E51" s="50">
        <f t="shared" si="8"/>
        <v>27.888235294117649</v>
      </c>
      <c r="F51" s="50">
        <f t="shared" si="9"/>
        <v>27.341176470588231</v>
      </c>
      <c r="G51" s="50">
        <f t="shared" si="10"/>
        <v>24.794117647058822</v>
      </c>
      <c r="I51" s="52"/>
      <c r="J51" s="47" t="s">
        <v>95</v>
      </c>
      <c r="K51" s="124">
        <f t="shared" si="11"/>
        <v>815.60640138408348</v>
      </c>
      <c r="L51" s="124">
        <f t="shared" si="1"/>
        <v>794.90826989619427</v>
      </c>
      <c r="M51" s="124">
        <f t="shared" si="2"/>
        <v>678.14287197231806</v>
      </c>
      <c r="N51" s="91">
        <f t="shared" si="3"/>
        <v>777.75366782006938</v>
      </c>
      <c r="O51" s="91">
        <f t="shared" si="12"/>
        <v>747.53993079584745</v>
      </c>
      <c r="P51" s="91">
        <f t="shared" si="4"/>
        <v>614.74826989619373</v>
      </c>
    </row>
    <row r="52" spans="1:16" x14ac:dyDescent="0.15">
      <c r="A52" s="47" t="s">
        <v>96</v>
      </c>
      <c r="B52" s="124">
        <f t="shared" si="5"/>
        <v>1.7588235294117647</v>
      </c>
      <c r="C52" s="124">
        <f t="shared" si="6"/>
        <v>1.6941176470588237</v>
      </c>
      <c r="D52" s="124">
        <f t="shared" si="7"/>
        <v>1.7411764705882353</v>
      </c>
      <c r="E52" s="50">
        <f t="shared" si="8"/>
        <v>1.888235294117647</v>
      </c>
      <c r="F52" s="50">
        <f t="shared" si="9"/>
        <v>1.8411764705882352</v>
      </c>
      <c r="G52" s="50">
        <f t="shared" si="10"/>
        <v>1.8941176470588237</v>
      </c>
      <c r="I52" s="52"/>
      <c r="J52" s="47" t="s">
        <v>96</v>
      </c>
      <c r="K52" s="124">
        <f t="shared" si="11"/>
        <v>3.0934602076124564</v>
      </c>
      <c r="L52" s="124">
        <f t="shared" si="1"/>
        <v>2.8700346020761254</v>
      </c>
      <c r="M52" s="124">
        <f t="shared" si="2"/>
        <v>3.0316955017301037</v>
      </c>
      <c r="N52" s="91">
        <f t="shared" si="3"/>
        <v>3.5654325259515569</v>
      </c>
      <c r="O52" s="91">
        <f t="shared" si="12"/>
        <v>3.3899307958477505</v>
      </c>
      <c r="P52" s="91">
        <f t="shared" si="4"/>
        <v>3.5876816608996545</v>
      </c>
    </row>
    <row r="53" spans="1:16" ht="22.5" customHeight="1" x14ac:dyDescent="0.15">
      <c r="A53" s="47" t="s">
        <v>97</v>
      </c>
      <c r="B53" s="124">
        <f t="shared" si="5"/>
        <v>12.958823529411765</v>
      </c>
      <c r="C53" s="124">
        <f t="shared" si="6"/>
        <v>13.694117647058825</v>
      </c>
      <c r="D53" s="124">
        <f t="shared" si="7"/>
        <v>13.541176470588235</v>
      </c>
      <c r="E53" s="50">
        <f t="shared" si="8"/>
        <v>12.788235294117646</v>
      </c>
      <c r="F53" s="50">
        <f t="shared" si="9"/>
        <v>13.641176470588237</v>
      </c>
      <c r="G53" s="50">
        <f t="shared" si="10"/>
        <v>13.294117647058824</v>
      </c>
      <c r="I53" s="52"/>
      <c r="J53" s="47" t="s">
        <v>97</v>
      </c>
      <c r="K53" s="124">
        <f t="shared" si="11"/>
        <v>167.93110726643599</v>
      </c>
      <c r="L53" s="124">
        <f t="shared" si="1"/>
        <v>187.52885813148791</v>
      </c>
      <c r="M53" s="124">
        <f t="shared" si="2"/>
        <v>183.36346020761246</v>
      </c>
      <c r="N53" s="91">
        <f t="shared" si="3"/>
        <v>163.53896193771624</v>
      </c>
      <c r="O53" s="91">
        <f t="shared" si="12"/>
        <v>186.08169550173014</v>
      </c>
      <c r="P53" s="91">
        <f t="shared" si="4"/>
        <v>176.73356401384086</v>
      </c>
    </row>
    <row r="54" spans="1:16" x14ac:dyDescent="0.15">
      <c r="A54" s="47" t="s">
        <v>98</v>
      </c>
      <c r="B54" s="124">
        <f t="shared" si="5"/>
        <v>2.3588235294117648</v>
      </c>
      <c r="C54" s="124">
        <f t="shared" si="6"/>
        <v>2.2941176470588234</v>
      </c>
      <c r="D54" s="124">
        <f t="shared" si="7"/>
        <v>2.3411764705882354</v>
      </c>
      <c r="E54" s="50">
        <f t="shared" si="8"/>
        <v>2.7882352941176469</v>
      </c>
      <c r="F54" s="50">
        <f t="shared" si="9"/>
        <v>2.6411764705882352</v>
      </c>
      <c r="G54" s="50">
        <f t="shared" si="10"/>
        <v>2.5941176470588236</v>
      </c>
      <c r="I54" s="52"/>
      <c r="J54" s="47" t="s">
        <v>98</v>
      </c>
      <c r="K54" s="124">
        <f t="shared" si="11"/>
        <v>5.5640484429065751</v>
      </c>
      <c r="L54" s="124">
        <f t="shared" si="1"/>
        <v>5.2629757785467124</v>
      </c>
      <c r="M54" s="124">
        <f t="shared" si="2"/>
        <v>5.4811072664359868</v>
      </c>
      <c r="N54" s="91">
        <f t="shared" si="3"/>
        <v>7.7742560553633213</v>
      </c>
      <c r="O54" s="91">
        <f t="shared" si="12"/>
        <v>6.9758131487889274</v>
      </c>
      <c r="P54" s="91">
        <f t="shared" si="4"/>
        <v>6.7294463667820077</v>
      </c>
    </row>
    <row r="55" spans="1:16" ht="15.5" customHeight="1" x14ac:dyDescent="0.15">
      <c r="A55" s="47" t="s">
        <v>99</v>
      </c>
      <c r="B55" s="124">
        <f t="shared" si="5"/>
        <v>3.658823529411765</v>
      </c>
      <c r="C55" s="124">
        <f t="shared" si="6"/>
        <v>3.7941176470588234</v>
      </c>
      <c r="D55" s="124">
        <f t="shared" si="7"/>
        <v>3.8411764705882354</v>
      </c>
      <c r="E55" s="50">
        <f t="shared" si="8"/>
        <v>3.7882352941176469</v>
      </c>
      <c r="F55" s="50">
        <f t="shared" si="9"/>
        <v>3.9411764705882351</v>
      </c>
      <c r="G55" s="50">
        <f t="shared" si="10"/>
        <v>4.0941176470588232</v>
      </c>
      <c r="I55" s="52"/>
      <c r="J55" s="47" t="s">
        <v>99</v>
      </c>
      <c r="K55" s="124">
        <f t="shared" si="11"/>
        <v>13.386989619377164</v>
      </c>
      <c r="L55" s="124">
        <f t="shared" si="1"/>
        <v>14.395328719723182</v>
      </c>
      <c r="M55" s="124">
        <f t="shared" si="2"/>
        <v>14.754636678200693</v>
      </c>
      <c r="N55" s="91">
        <f t="shared" si="3"/>
        <v>14.350726643598614</v>
      </c>
      <c r="O55" s="91">
        <f t="shared" si="12"/>
        <v>15.532871972318338</v>
      </c>
      <c r="P55" s="91">
        <f t="shared" si="4"/>
        <v>16.761799307958476</v>
      </c>
    </row>
    <row r="56" spans="1:16" x14ac:dyDescent="0.15">
      <c r="A56" s="47" t="s">
        <v>100</v>
      </c>
      <c r="B56" s="124">
        <f t="shared" si="5"/>
        <v>1.3588235294117648</v>
      </c>
      <c r="C56" s="124">
        <f t="shared" si="6"/>
        <v>1.2941176470588236</v>
      </c>
      <c r="D56" s="124">
        <f t="shared" si="7"/>
        <v>1.3411764705882354</v>
      </c>
      <c r="E56" s="50">
        <f t="shared" si="8"/>
        <v>1.588235294117647</v>
      </c>
      <c r="F56" s="50">
        <f t="shared" si="9"/>
        <v>1.5411764705882351</v>
      </c>
      <c r="G56" s="50">
        <f t="shared" si="10"/>
        <v>1.5941176470588236</v>
      </c>
      <c r="I56" s="52"/>
      <c r="J56" s="47" t="s">
        <v>100</v>
      </c>
      <c r="K56" s="124">
        <f t="shared" si="11"/>
        <v>1.8464013840830451</v>
      </c>
      <c r="L56" s="124">
        <f t="shared" si="1"/>
        <v>1.6747404844290659</v>
      </c>
      <c r="M56" s="124">
        <f t="shared" si="2"/>
        <v>1.798754325259516</v>
      </c>
      <c r="N56" s="91">
        <f t="shared" si="3"/>
        <v>2.5224913494809686</v>
      </c>
      <c r="O56" s="91">
        <f t="shared" si="12"/>
        <v>2.3752249134948094</v>
      </c>
      <c r="P56" s="91">
        <f t="shared" si="4"/>
        <v>2.5412110726643604</v>
      </c>
    </row>
    <row r="57" spans="1:16" x14ac:dyDescent="0.15">
      <c r="A57" s="47" t="s">
        <v>101</v>
      </c>
      <c r="B57" s="124">
        <f t="shared" si="5"/>
        <v>5.3588235294117643</v>
      </c>
      <c r="C57" s="124">
        <f t="shared" si="6"/>
        <v>4.7941176470588234</v>
      </c>
      <c r="D57" s="124">
        <f t="shared" si="7"/>
        <v>4.5411764705882351</v>
      </c>
      <c r="E57" s="50">
        <f t="shared" si="8"/>
        <v>4.8882352941176475</v>
      </c>
      <c r="F57" s="50">
        <f t="shared" si="9"/>
        <v>4.4411764705882346</v>
      </c>
      <c r="G57" s="50">
        <f t="shared" si="10"/>
        <v>4.3941176470588239</v>
      </c>
      <c r="I57" s="52"/>
      <c r="J57" s="47" t="s">
        <v>101</v>
      </c>
      <c r="K57" s="124">
        <f t="shared" si="11"/>
        <v>28.716989619377159</v>
      </c>
      <c r="L57" s="124">
        <f t="shared" si="1"/>
        <v>22.98356401384083</v>
      </c>
      <c r="M57" s="124">
        <f t="shared" si="2"/>
        <v>20.622283737024219</v>
      </c>
      <c r="N57" s="91">
        <f t="shared" si="3"/>
        <v>23.894844290657442</v>
      </c>
      <c r="O57" s="91">
        <f t="shared" si="12"/>
        <v>19.724048442906568</v>
      </c>
      <c r="P57" s="91">
        <f t="shared" si="4"/>
        <v>19.308269896193774</v>
      </c>
    </row>
    <row r="58" spans="1:16" x14ac:dyDescent="0.15">
      <c r="A58" s="47" t="s">
        <v>102</v>
      </c>
      <c r="B58" s="124">
        <f t="shared" si="5"/>
        <v>2.9588235294117649</v>
      </c>
      <c r="C58" s="124">
        <f t="shared" si="6"/>
        <v>2.8941176470588239</v>
      </c>
      <c r="D58" s="124">
        <f t="shared" si="7"/>
        <v>2.8411764705882354</v>
      </c>
      <c r="E58" s="50">
        <f t="shared" si="8"/>
        <v>2.9882352941176471</v>
      </c>
      <c r="F58" s="50">
        <f t="shared" si="9"/>
        <v>3.0411764705882351</v>
      </c>
      <c r="G58" s="50">
        <f t="shared" si="10"/>
        <v>2.8941176470588239</v>
      </c>
      <c r="I58" s="52"/>
      <c r="J58" s="47" t="s">
        <v>102</v>
      </c>
      <c r="K58" s="124">
        <f t="shared" si="11"/>
        <v>8.7546366782006935</v>
      </c>
      <c r="L58" s="124">
        <f t="shared" si="1"/>
        <v>8.3759169550173027</v>
      </c>
      <c r="M58" s="124">
        <f t="shared" si="2"/>
        <v>8.0722837370242218</v>
      </c>
      <c r="N58" s="91">
        <f t="shared" si="3"/>
        <v>8.9295501730103801</v>
      </c>
      <c r="O58" s="91">
        <f t="shared" si="12"/>
        <v>9.2487543252595152</v>
      </c>
      <c r="P58" s="91">
        <f t="shared" si="4"/>
        <v>8.3759169550173027</v>
      </c>
    </row>
    <row r="59" spans="1:16" ht="30.5" customHeight="1" x14ac:dyDescent="0.15">
      <c r="A59" s="47" t="s">
        <v>103</v>
      </c>
      <c r="B59" s="124">
        <f t="shared" si="5"/>
        <v>1.3588235294117648</v>
      </c>
      <c r="C59" s="124">
        <f t="shared" si="6"/>
        <v>1.3941176470588237</v>
      </c>
      <c r="D59" s="124">
        <f t="shared" si="7"/>
        <v>1.4411764705882355</v>
      </c>
      <c r="E59" s="50">
        <f t="shared" si="8"/>
        <v>1.6882352941176471</v>
      </c>
      <c r="F59" s="50">
        <f t="shared" si="9"/>
        <v>1.8411764705882352</v>
      </c>
      <c r="G59" s="50">
        <f t="shared" si="10"/>
        <v>1.9941176470588236</v>
      </c>
      <c r="I59" s="52"/>
      <c r="J59" s="47" t="s">
        <v>103</v>
      </c>
      <c r="K59" s="124">
        <f t="shared" si="11"/>
        <v>1.8464013840830451</v>
      </c>
      <c r="L59" s="124">
        <f t="shared" si="1"/>
        <v>1.9435640138408308</v>
      </c>
      <c r="M59" s="124">
        <f t="shared" si="2"/>
        <v>2.0769896193771631</v>
      </c>
      <c r="N59" s="91">
        <f t="shared" si="3"/>
        <v>2.850138408304498</v>
      </c>
      <c r="O59" s="91">
        <f t="shared" si="12"/>
        <v>3.3899307958477505</v>
      </c>
      <c r="P59" s="91">
        <f t="shared" si="4"/>
        <v>3.9765051903114186</v>
      </c>
    </row>
    <row r="60" spans="1:16" x14ac:dyDescent="0.15">
      <c r="A60" s="47" t="s">
        <v>104</v>
      </c>
      <c r="B60" s="124">
        <f t="shared" si="5"/>
        <v>1.4588235294117649</v>
      </c>
      <c r="C60" s="124">
        <f t="shared" si="6"/>
        <v>1.4941176470588236</v>
      </c>
      <c r="D60" s="124">
        <f t="shared" si="7"/>
        <v>1.5411764705882354</v>
      </c>
      <c r="E60" s="50">
        <f t="shared" si="8"/>
        <v>1.7882352941176469</v>
      </c>
      <c r="F60" s="50">
        <f t="shared" si="9"/>
        <v>1.8411764705882352</v>
      </c>
      <c r="G60" s="50">
        <f t="shared" si="10"/>
        <v>1.9941176470588236</v>
      </c>
      <c r="I60" s="52"/>
      <c r="J60" s="47" t="s">
        <v>104</v>
      </c>
      <c r="K60" s="124">
        <f t="shared" si="11"/>
        <v>2.1281660899653985</v>
      </c>
      <c r="L60" s="124">
        <f t="shared" si="1"/>
        <v>2.232387543252595</v>
      </c>
      <c r="M60" s="124">
        <f t="shared" si="2"/>
        <v>2.3752249134948098</v>
      </c>
      <c r="N60" s="91">
        <f t="shared" si="3"/>
        <v>3.197785467128027</v>
      </c>
      <c r="O60" s="91">
        <f t="shared" si="12"/>
        <v>3.3899307958477505</v>
      </c>
      <c r="P60" s="91">
        <f t="shared" si="4"/>
        <v>3.9765051903114186</v>
      </c>
    </row>
    <row r="61" spans="1:16" x14ac:dyDescent="0.15">
      <c r="A61" s="47" t="s">
        <v>105</v>
      </c>
      <c r="B61" s="124">
        <f t="shared" si="5"/>
        <v>3.3588235294117648</v>
      </c>
      <c r="C61" s="124">
        <f t="shared" si="6"/>
        <v>3.5941176470588232</v>
      </c>
      <c r="D61" s="124">
        <f t="shared" si="7"/>
        <v>4.1411764705882348</v>
      </c>
      <c r="E61" s="50">
        <f t="shared" si="8"/>
        <v>1.588235294117647</v>
      </c>
      <c r="F61" s="50">
        <f t="shared" si="9"/>
        <v>1.5411764705882351</v>
      </c>
      <c r="G61" s="50">
        <f t="shared" si="10"/>
        <v>1.5941176470588236</v>
      </c>
      <c r="I61" s="52"/>
      <c r="J61" s="47" t="s">
        <v>105</v>
      </c>
      <c r="K61" s="124">
        <f t="shared" si="11"/>
        <v>11.281695501730104</v>
      </c>
      <c r="L61" s="124">
        <f t="shared" si="1"/>
        <v>12.917681660899651</v>
      </c>
      <c r="M61" s="124">
        <f t="shared" si="2"/>
        <v>17.149342560553627</v>
      </c>
      <c r="N61" s="91">
        <f t="shared" si="3"/>
        <v>2.5224913494809686</v>
      </c>
      <c r="O61" s="91">
        <f t="shared" si="12"/>
        <v>2.3752249134948094</v>
      </c>
      <c r="P61" s="91">
        <f t="shared" si="4"/>
        <v>2.5412110726643604</v>
      </c>
    </row>
    <row r="62" spans="1:16" x14ac:dyDescent="0.15">
      <c r="A62" s="47" t="s">
        <v>106</v>
      </c>
      <c r="B62" s="124">
        <f t="shared" si="5"/>
        <v>1.3588235294117648</v>
      </c>
      <c r="C62" s="124">
        <f t="shared" si="6"/>
        <v>1.2941176470588236</v>
      </c>
      <c r="D62" s="124">
        <f t="shared" si="7"/>
        <v>1.3411764705882354</v>
      </c>
      <c r="E62" s="50">
        <f t="shared" si="8"/>
        <v>1.588235294117647</v>
      </c>
      <c r="F62" s="50">
        <f t="shared" si="9"/>
        <v>1.5411764705882351</v>
      </c>
      <c r="G62" s="50">
        <f t="shared" si="10"/>
        <v>1.5941176470588236</v>
      </c>
      <c r="I62" s="52"/>
      <c r="J62" s="47" t="s">
        <v>106</v>
      </c>
      <c r="K62" s="124">
        <f t="shared" si="11"/>
        <v>1.8464013840830451</v>
      </c>
      <c r="L62" s="124">
        <f t="shared" si="1"/>
        <v>1.6747404844290659</v>
      </c>
      <c r="M62" s="124">
        <f t="shared" si="2"/>
        <v>1.798754325259516</v>
      </c>
      <c r="N62" s="91">
        <f t="shared" si="3"/>
        <v>2.5224913494809686</v>
      </c>
      <c r="O62" s="91">
        <f t="shared" si="12"/>
        <v>2.3752249134948094</v>
      </c>
      <c r="P62" s="91">
        <f t="shared" si="4"/>
        <v>2.5412110726643604</v>
      </c>
    </row>
    <row r="63" spans="1:16" x14ac:dyDescent="0.15">
      <c r="A63" s="47" t="s">
        <v>107</v>
      </c>
      <c r="B63" s="124">
        <f t="shared" si="5"/>
        <v>3.2588235294117647</v>
      </c>
      <c r="C63" s="124">
        <f t="shared" si="6"/>
        <v>3.2941176470588234</v>
      </c>
      <c r="D63" s="124">
        <f t="shared" si="7"/>
        <v>3.7411764705882358</v>
      </c>
      <c r="E63" s="50">
        <f t="shared" si="8"/>
        <v>3.0882352941176467</v>
      </c>
      <c r="F63" s="50">
        <f t="shared" si="9"/>
        <v>3.1411764705882352</v>
      </c>
      <c r="G63" s="50">
        <f t="shared" si="10"/>
        <v>3.4941176470588236</v>
      </c>
      <c r="I63" s="52"/>
      <c r="J63" s="47" t="s">
        <v>107</v>
      </c>
      <c r="K63" s="124">
        <f t="shared" si="11"/>
        <v>10.61993079584775</v>
      </c>
      <c r="L63" s="124">
        <f t="shared" si="1"/>
        <v>10.851211072664359</v>
      </c>
      <c r="M63" s="124">
        <f t="shared" si="2"/>
        <v>13.996401384083049</v>
      </c>
      <c r="N63" s="91">
        <f t="shared" si="3"/>
        <v>9.5371972318339076</v>
      </c>
      <c r="O63" s="91">
        <f t="shared" si="12"/>
        <v>9.8669896193771631</v>
      </c>
      <c r="P63" s="91">
        <f t="shared" si="4"/>
        <v>12.20885813148789</v>
      </c>
    </row>
    <row r="64" spans="1:16" ht="11" customHeight="1" x14ac:dyDescent="0.15">
      <c r="A64" s="47" t="s">
        <v>108</v>
      </c>
      <c r="B64" s="125">
        <v>23.1</v>
      </c>
      <c r="C64" s="126">
        <v>22</v>
      </c>
      <c r="D64" s="126">
        <v>22.8</v>
      </c>
      <c r="E64" s="49">
        <v>27</v>
      </c>
      <c r="F64" s="49">
        <v>26.2</v>
      </c>
      <c r="G64" s="49">
        <v>27.1</v>
      </c>
      <c r="I64" s="52"/>
      <c r="J64" s="51" t="s">
        <v>112</v>
      </c>
      <c r="K64" s="127">
        <f>SUM(K47:K63)</f>
        <v>1399.5476470588237</v>
      </c>
      <c r="L64" s="127">
        <f t="shared" ref="L64:P64" si="13">SUM(L47:L63)</f>
        <v>1389.8952941176478</v>
      </c>
      <c r="M64" s="127">
        <f t="shared" si="13"/>
        <v>1304.92</v>
      </c>
      <c r="N64" s="92">
        <f>SUM(N47:N63)</f>
        <v>1363.909411764706</v>
      </c>
      <c r="O64" s="92">
        <f>SUM(O47:O63)</f>
        <v>1368.6676470588234</v>
      </c>
      <c r="P64" s="92">
        <f t="shared" si="13"/>
        <v>1271.0217647058819</v>
      </c>
    </row>
    <row r="65" spans="1:16" x14ac:dyDescent="0.15">
      <c r="A65" s="47" t="s">
        <v>109</v>
      </c>
      <c r="B65" s="124">
        <f>SUM(B47:B63)</f>
        <v>100.10000000000001</v>
      </c>
      <c r="C65" s="124">
        <f t="shared" ref="C65:G65" si="14">SUM(C47:C63)</f>
        <v>99.800000000000026</v>
      </c>
      <c r="D65" s="124">
        <f t="shared" si="14"/>
        <v>99.800000000000011</v>
      </c>
      <c r="E65" s="50">
        <f t="shared" si="14"/>
        <v>99.8</v>
      </c>
      <c r="F65" s="50">
        <f t="shared" si="14"/>
        <v>100.50000000000003</v>
      </c>
      <c r="G65" s="50">
        <f t="shared" si="14"/>
        <v>100.10000000000001</v>
      </c>
      <c r="I65" s="52"/>
      <c r="J65" s="47"/>
      <c r="K65" s="173"/>
      <c r="L65" s="173"/>
      <c r="M65" s="173"/>
      <c r="N65" s="173"/>
      <c r="O65" s="173"/>
      <c r="P65" s="173"/>
    </row>
    <row r="67" spans="1:16" ht="13" thickBot="1" x14ac:dyDescent="0.2"/>
    <row r="68" spans="1:16" ht="13" thickBot="1" x14ac:dyDescent="0.2">
      <c r="J68" s="58"/>
      <c r="K68" s="169" t="s">
        <v>123</v>
      </c>
      <c r="L68" s="170"/>
    </row>
    <row r="69" spans="1:16" ht="23" thickBot="1" x14ac:dyDescent="0.2">
      <c r="J69" s="59" t="s">
        <v>45</v>
      </c>
      <c r="K69" s="60" t="s">
        <v>124</v>
      </c>
      <c r="L69" s="60" t="s">
        <v>125</v>
      </c>
    </row>
    <row r="70" spans="1:16" ht="13" thickBot="1" x14ac:dyDescent="0.2">
      <c r="J70" s="61" t="s">
        <v>48</v>
      </c>
      <c r="K70" s="62" t="s">
        <v>126</v>
      </c>
      <c r="L70" s="150" t="s">
        <v>127</v>
      </c>
    </row>
    <row r="71" spans="1:16" ht="13" thickBot="1" x14ac:dyDescent="0.2">
      <c r="J71" s="61" t="s">
        <v>51</v>
      </c>
      <c r="K71" s="150" t="s">
        <v>128</v>
      </c>
      <c r="L71" s="62" t="s">
        <v>129</v>
      </c>
    </row>
    <row r="72" spans="1:16" ht="13" thickBot="1" x14ac:dyDescent="0.2">
      <c r="J72" s="61" t="s">
        <v>54</v>
      </c>
      <c r="K72" s="62" t="s">
        <v>130</v>
      </c>
      <c r="L72" s="62" t="s">
        <v>131</v>
      </c>
    </row>
    <row r="77" spans="1:16" x14ac:dyDescent="0.15">
      <c r="A77" s="171" t="s">
        <v>132</v>
      </c>
      <c r="B77" s="171"/>
      <c r="C77" s="171"/>
      <c r="D77" s="171"/>
      <c r="E77" s="171"/>
      <c r="F77" s="171"/>
      <c r="G77" s="171"/>
      <c r="H77" s="171"/>
      <c r="I77" s="171"/>
      <c r="J77" s="171"/>
      <c r="K77" s="171"/>
      <c r="L77" s="171"/>
      <c r="M77" s="171"/>
      <c r="N77" s="171"/>
      <c r="O77" s="171"/>
      <c r="P77" s="171"/>
    </row>
    <row r="78" spans="1:16" x14ac:dyDescent="0.15">
      <c r="A78" s="171"/>
      <c r="B78" s="171"/>
      <c r="C78" s="171"/>
      <c r="D78" s="171"/>
      <c r="E78" s="171"/>
      <c r="F78" s="171"/>
      <c r="G78" s="171"/>
      <c r="H78" s="171"/>
      <c r="I78" s="171"/>
      <c r="J78" s="171"/>
      <c r="K78" s="171"/>
      <c r="L78" s="171"/>
      <c r="M78" s="171"/>
      <c r="N78" s="171"/>
      <c r="O78" s="171"/>
      <c r="P78" s="171"/>
    </row>
    <row r="79" spans="1:16" x14ac:dyDescent="0.15">
      <c r="A79" s="171"/>
      <c r="B79" s="171"/>
      <c r="C79" s="171"/>
      <c r="D79" s="171"/>
      <c r="E79" s="171"/>
      <c r="F79" s="171"/>
      <c r="G79" s="171"/>
      <c r="H79" s="171"/>
      <c r="I79" s="171"/>
      <c r="J79" s="171"/>
      <c r="K79" s="171"/>
      <c r="L79" s="171"/>
      <c r="M79" s="171"/>
      <c r="N79" s="171"/>
      <c r="O79" s="171"/>
      <c r="P79" s="171"/>
    </row>
    <row r="82" spans="1:13" ht="13" thickBot="1" x14ac:dyDescent="0.2">
      <c r="A82" s="63"/>
      <c r="B82" s="172" t="s">
        <v>110</v>
      </c>
      <c r="C82" s="172"/>
      <c r="D82" s="172"/>
      <c r="E82" s="172"/>
    </row>
    <row r="83" spans="1:13" ht="37" thickBot="1" x14ac:dyDescent="0.2">
      <c r="A83" s="64"/>
      <c r="B83" s="65" t="s">
        <v>133</v>
      </c>
      <c r="C83" s="172" t="s">
        <v>134</v>
      </c>
      <c r="D83" s="172"/>
      <c r="E83" s="65" t="s">
        <v>135</v>
      </c>
      <c r="G83" s="58"/>
      <c r="H83" s="169" t="s">
        <v>123</v>
      </c>
      <c r="I83" s="170"/>
    </row>
    <row r="84" spans="1:13" ht="23" thickBot="1" x14ac:dyDescent="0.2">
      <c r="A84" s="66" t="s">
        <v>87</v>
      </c>
      <c r="B84" s="67" t="s">
        <v>90</v>
      </c>
      <c r="C84" s="66" t="s">
        <v>87</v>
      </c>
      <c r="D84" s="113">
        <v>2020</v>
      </c>
      <c r="E84" s="94">
        <v>2020</v>
      </c>
      <c r="G84" s="59" t="s">
        <v>45</v>
      </c>
      <c r="H84" s="60" t="s">
        <v>124</v>
      </c>
      <c r="I84" s="60" t="s">
        <v>125</v>
      </c>
    </row>
    <row r="85" spans="1:13" ht="13" thickBot="1" x14ac:dyDescent="0.2">
      <c r="A85" s="68" t="s">
        <v>91</v>
      </c>
      <c r="B85" s="69">
        <f>G47</f>
        <v>10.894117647058824</v>
      </c>
      <c r="C85" s="70" t="s">
        <v>91</v>
      </c>
      <c r="D85" s="93">
        <f>B85</f>
        <v>10.894117647058824</v>
      </c>
      <c r="E85" s="93">
        <f>D85*D85</f>
        <v>118.68179930795849</v>
      </c>
      <c r="G85" s="61" t="s">
        <v>48</v>
      </c>
      <c r="H85" s="62" t="s">
        <v>126</v>
      </c>
      <c r="I85" s="150" t="s">
        <v>127</v>
      </c>
    </row>
    <row r="86" spans="1:13" ht="13" thickBot="1" x14ac:dyDescent="0.2">
      <c r="A86" s="71" t="s">
        <v>92</v>
      </c>
      <c r="B86" s="69">
        <f t="shared" ref="B86:B101" si="15">G48</f>
        <v>15.694117647058823</v>
      </c>
      <c r="C86" s="72" t="s">
        <v>136</v>
      </c>
      <c r="D86" s="93">
        <f>B86+B87</f>
        <v>20.988235294117647</v>
      </c>
      <c r="E86" s="151">
        <f t="shared" ref="E86:E100" si="16">D86*D86</f>
        <v>440.50602076124568</v>
      </c>
      <c r="G86" s="61" t="s">
        <v>51</v>
      </c>
      <c r="H86" s="62" t="s">
        <v>128</v>
      </c>
      <c r="I86" s="62" t="s">
        <v>129</v>
      </c>
    </row>
    <row r="87" spans="1:13" ht="13" thickBot="1" x14ac:dyDescent="0.2">
      <c r="A87" s="71" t="s">
        <v>93</v>
      </c>
      <c r="B87" s="69">
        <f t="shared" si="15"/>
        <v>5.2941176470588243</v>
      </c>
      <c r="C87" s="66" t="s">
        <v>94</v>
      </c>
      <c r="D87" s="93">
        <f>B88</f>
        <v>1.9941176470588236</v>
      </c>
      <c r="E87" s="93">
        <f t="shared" si="16"/>
        <v>3.9765051903114186</v>
      </c>
      <c r="G87" s="61" t="s">
        <v>54</v>
      </c>
      <c r="H87" s="62" t="s">
        <v>130</v>
      </c>
      <c r="I87" s="62" t="s">
        <v>131</v>
      </c>
    </row>
    <row r="88" spans="1:13" x14ac:dyDescent="0.15">
      <c r="A88" s="66" t="s">
        <v>94</v>
      </c>
      <c r="B88" s="69">
        <f t="shared" si="15"/>
        <v>1.9941176470588236</v>
      </c>
      <c r="C88" s="66" t="s">
        <v>95</v>
      </c>
      <c r="D88" s="93">
        <f t="shared" ref="D88:D101" si="17">B89</f>
        <v>24.794117647058822</v>
      </c>
      <c r="E88" s="93">
        <f t="shared" si="16"/>
        <v>614.74826989619373</v>
      </c>
    </row>
    <row r="89" spans="1:13" x14ac:dyDescent="0.15">
      <c r="A89" s="66" t="s">
        <v>95</v>
      </c>
      <c r="B89" s="69">
        <f t="shared" si="15"/>
        <v>24.794117647058822</v>
      </c>
      <c r="C89" s="66" t="s">
        <v>96</v>
      </c>
      <c r="D89" s="93">
        <f t="shared" si="17"/>
        <v>1.8941176470588237</v>
      </c>
      <c r="E89" s="93">
        <f t="shared" si="16"/>
        <v>3.5876816608996545</v>
      </c>
    </row>
    <row r="90" spans="1:13" x14ac:dyDescent="0.15">
      <c r="A90" s="66" t="s">
        <v>96</v>
      </c>
      <c r="B90" s="69">
        <f t="shared" si="15"/>
        <v>1.8941176470588237</v>
      </c>
      <c r="C90" s="68" t="s">
        <v>97</v>
      </c>
      <c r="D90" s="93">
        <f t="shared" si="17"/>
        <v>13.294117647058824</v>
      </c>
      <c r="E90" s="93">
        <f t="shared" si="16"/>
        <v>176.73356401384086</v>
      </c>
    </row>
    <row r="91" spans="1:13" ht="14.5" customHeight="1" x14ac:dyDescent="0.15">
      <c r="A91" s="68" t="s">
        <v>97</v>
      </c>
      <c r="B91" s="69">
        <f t="shared" si="15"/>
        <v>13.294117647058824</v>
      </c>
      <c r="C91" s="66" t="s">
        <v>98</v>
      </c>
      <c r="D91" s="93">
        <f t="shared" si="17"/>
        <v>2.5941176470588236</v>
      </c>
      <c r="E91" s="93">
        <f t="shared" si="16"/>
        <v>6.7294463667820077</v>
      </c>
      <c r="G91" s="192" t="s">
        <v>195</v>
      </c>
      <c r="H91" s="193"/>
      <c r="I91" s="193"/>
      <c r="J91" s="193"/>
      <c r="K91" s="193"/>
      <c r="L91" s="193"/>
      <c r="M91" s="194"/>
    </row>
    <row r="92" spans="1:13" x14ac:dyDescent="0.15">
      <c r="A92" s="66" t="s">
        <v>98</v>
      </c>
      <c r="B92" s="69">
        <f t="shared" si="15"/>
        <v>2.5941176470588236</v>
      </c>
      <c r="C92" s="70" t="s">
        <v>99</v>
      </c>
      <c r="D92" s="93">
        <f t="shared" si="17"/>
        <v>4.0941176470588232</v>
      </c>
      <c r="E92" s="93">
        <f>D92*D92</f>
        <v>16.761799307958476</v>
      </c>
      <c r="G92" s="195"/>
      <c r="H92" s="196"/>
      <c r="I92" s="196"/>
      <c r="J92" s="196"/>
      <c r="K92" s="196"/>
      <c r="L92" s="196"/>
      <c r="M92" s="197"/>
    </row>
    <row r="93" spans="1:13" x14ac:dyDescent="0.15">
      <c r="A93" s="70" t="s">
        <v>99</v>
      </c>
      <c r="B93" s="69">
        <f t="shared" si="15"/>
        <v>4.0941176470588232</v>
      </c>
      <c r="C93" s="66" t="s">
        <v>100</v>
      </c>
      <c r="D93" s="93">
        <f t="shared" si="17"/>
        <v>1.5941176470588236</v>
      </c>
      <c r="E93" s="93">
        <f t="shared" si="16"/>
        <v>2.5412110726643604</v>
      </c>
      <c r="G93" s="195"/>
      <c r="H93" s="196"/>
      <c r="I93" s="196"/>
      <c r="J93" s="196"/>
      <c r="K93" s="196"/>
      <c r="L93" s="196"/>
      <c r="M93" s="197"/>
    </row>
    <row r="94" spans="1:13" x14ac:dyDescent="0.15">
      <c r="A94" s="66" t="s">
        <v>100</v>
      </c>
      <c r="B94" s="69">
        <f t="shared" si="15"/>
        <v>1.5941176470588236</v>
      </c>
      <c r="C94" s="66" t="s">
        <v>101</v>
      </c>
      <c r="D94" s="93">
        <f t="shared" si="17"/>
        <v>4.3941176470588239</v>
      </c>
      <c r="E94" s="93">
        <f t="shared" si="16"/>
        <v>19.308269896193774</v>
      </c>
      <c r="G94" s="195"/>
      <c r="H94" s="196"/>
      <c r="I94" s="196"/>
      <c r="J94" s="196"/>
      <c r="K94" s="196"/>
      <c r="L94" s="196"/>
      <c r="M94" s="197"/>
    </row>
    <row r="95" spans="1:13" x14ac:dyDescent="0.15">
      <c r="A95" s="66" t="s">
        <v>101</v>
      </c>
      <c r="B95" s="69">
        <f t="shared" si="15"/>
        <v>4.3941176470588239</v>
      </c>
      <c r="C95" s="66" t="s">
        <v>102</v>
      </c>
      <c r="D95" s="93">
        <f t="shared" si="17"/>
        <v>2.8941176470588239</v>
      </c>
      <c r="E95" s="93">
        <f t="shared" si="16"/>
        <v>8.3759169550173027</v>
      </c>
      <c r="G95" s="198"/>
      <c r="H95" s="199"/>
      <c r="I95" s="199"/>
      <c r="J95" s="199"/>
      <c r="K95" s="199"/>
      <c r="L95" s="199"/>
      <c r="M95" s="200"/>
    </row>
    <row r="96" spans="1:13" x14ac:dyDescent="0.15">
      <c r="A96" s="66" t="s">
        <v>102</v>
      </c>
      <c r="B96" s="69">
        <f t="shared" si="15"/>
        <v>2.8941176470588239</v>
      </c>
      <c r="C96" s="66" t="s">
        <v>103</v>
      </c>
      <c r="D96" s="93">
        <f t="shared" si="17"/>
        <v>1.9941176470588236</v>
      </c>
      <c r="E96" s="93">
        <f t="shared" si="16"/>
        <v>3.9765051903114186</v>
      </c>
    </row>
    <row r="97" spans="1:7" x14ac:dyDescent="0.15">
      <c r="A97" s="66" t="s">
        <v>103</v>
      </c>
      <c r="B97" s="69">
        <f t="shared" si="15"/>
        <v>1.9941176470588236</v>
      </c>
      <c r="C97" s="66" t="s">
        <v>104</v>
      </c>
      <c r="D97" s="93">
        <f t="shared" si="17"/>
        <v>1.9941176470588236</v>
      </c>
      <c r="E97" s="93">
        <f t="shared" si="16"/>
        <v>3.9765051903114186</v>
      </c>
    </row>
    <row r="98" spans="1:7" x14ac:dyDescent="0.15">
      <c r="A98" s="66" t="s">
        <v>104</v>
      </c>
      <c r="B98" s="69">
        <f t="shared" si="15"/>
        <v>1.9941176470588236</v>
      </c>
      <c r="C98" s="66" t="s">
        <v>105</v>
      </c>
      <c r="D98" s="93">
        <f t="shared" si="17"/>
        <v>1.5941176470588236</v>
      </c>
      <c r="E98" s="93">
        <f t="shared" si="16"/>
        <v>2.5412110726643604</v>
      </c>
    </row>
    <row r="99" spans="1:7" x14ac:dyDescent="0.15">
      <c r="A99" s="66" t="s">
        <v>105</v>
      </c>
      <c r="B99" s="69">
        <f t="shared" si="15"/>
        <v>1.5941176470588236</v>
      </c>
      <c r="C99" s="66" t="s">
        <v>106</v>
      </c>
      <c r="D99" s="93">
        <f t="shared" si="17"/>
        <v>1.5941176470588236</v>
      </c>
      <c r="E99" s="93">
        <f t="shared" si="16"/>
        <v>2.5412110726643604</v>
      </c>
    </row>
    <row r="100" spans="1:7" x14ac:dyDescent="0.15">
      <c r="A100" s="66" t="s">
        <v>106</v>
      </c>
      <c r="B100" s="69">
        <f t="shared" si="15"/>
        <v>1.5941176470588236</v>
      </c>
      <c r="C100" s="66" t="s">
        <v>107</v>
      </c>
      <c r="D100" s="93">
        <f t="shared" si="17"/>
        <v>3.4941176470588236</v>
      </c>
      <c r="E100" s="93">
        <f t="shared" si="16"/>
        <v>12.20885813148789</v>
      </c>
    </row>
    <row r="101" spans="1:7" x14ac:dyDescent="0.15">
      <c r="A101" s="66" t="s">
        <v>107</v>
      </c>
      <c r="B101" s="69">
        <f t="shared" si="15"/>
        <v>3.4941176470588236</v>
      </c>
      <c r="C101" s="66" t="s">
        <v>109</v>
      </c>
      <c r="D101" s="114">
        <f t="shared" si="17"/>
        <v>100.10000000000001</v>
      </c>
      <c r="E101" s="94"/>
    </row>
    <row r="102" spans="1:7" x14ac:dyDescent="0.15">
      <c r="A102" s="66" t="s">
        <v>109</v>
      </c>
      <c r="B102" s="69">
        <v>100.10000000000001</v>
      </c>
      <c r="C102" s="69"/>
      <c r="D102" s="64"/>
      <c r="E102" s="64"/>
      <c r="F102" s="15">
        <v>2019</v>
      </c>
    </row>
    <row r="103" spans="1:7" x14ac:dyDescent="0.15">
      <c r="A103" s="64"/>
      <c r="B103" s="64"/>
      <c r="C103" s="73" t="s">
        <v>112</v>
      </c>
      <c r="D103" s="73"/>
      <c r="E103" s="95">
        <f>SUM(E85:E100)</f>
        <v>1437.1947750865049</v>
      </c>
      <c r="F103" s="92">
        <f>P64</f>
        <v>1271.0217647058819</v>
      </c>
      <c r="G103" s="23"/>
    </row>
    <row r="104" spans="1:7" x14ac:dyDescent="0.15">
      <c r="A104" s="47"/>
      <c r="B104" s="47"/>
      <c r="C104" s="47"/>
      <c r="D104" s="47"/>
      <c r="E104" s="47"/>
    </row>
    <row r="105" spans="1:7" x14ac:dyDescent="0.15">
      <c r="A105" s="74" t="s">
        <v>137</v>
      </c>
      <c r="B105" s="74" t="s">
        <v>138</v>
      </c>
      <c r="C105" s="74"/>
      <c r="D105" s="74"/>
      <c r="E105" s="75">
        <v>166.2</v>
      </c>
      <c r="F105" s="86"/>
    </row>
    <row r="106" spans="1:7" x14ac:dyDescent="0.15">
      <c r="A106" s="47" t="s">
        <v>139</v>
      </c>
      <c r="B106" s="47"/>
      <c r="C106" s="47"/>
      <c r="D106" s="47"/>
      <c r="E106" s="47"/>
    </row>
    <row r="107" spans="1:7" x14ac:dyDescent="0.15">
      <c r="A107" s="74" t="s">
        <v>137</v>
      </c>
      <c r="B107" s="74" t="s">
        <v>140</v>
      </c>
      <c r="C107" s="47"/>
      <c r="D107" s="47"/>
      <c r="E107" s="76">
        <v>166</v>
      </c>
    </row>
  </sheetData>
  <mergeCells count="20">
    <mergeCell ref="B3:D3"/>
    <mergeCell ref="E3:G3"/>
    <mergeCell ref="A44:G44"/>
    <mergeCell ref="J44:P44"/>
    <mergeCell ref="B45:D45"/>
    <mergeCell ref="E45:G45"/>
    <mergeCell ref="K45:M45"/>
    <mergeCell ref="N45:P45"/>
    <mergeCell ref="K65:P65"/>
    <mergeCell ref="I4:O5"/>
    <mergeCell ref="I8:O9"/>
    <mergeCell ref="I15:O16"/>
    <mergeCell ref="I24:O25"/>
    <mergeCell ref="A40:P42"/>
    <mergeCell ref="G91:M95"/>
    <mergeCell ref="K68:L68"/>
    <mergeCell ref="A77:P79"/>
    <mergeCell ref="B82:E82"/>
    <mergeCell ref="C83:D83"/>
    <mergeCell ref="H83:I8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Capacitatea pieței</vt:lpstr>
      <vt:lpstr>GrConcentrare Aplicație 1</vt:lpstr>
      <vt:lpstr>GrConcentrare Aplicație 2</vt:lpstr>
      <vt:lpstr>GrConcentrare Aplicație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Lacramioara Radomir</dc:creator>
  <cp:lastModifiedBy>Microsoft Office User</cp:lastModifiedBy>
  <dcterms:created xsi:type="dcterms:W3CDTF">2021-03-04T20:42:58Z</dcterms:created>
  <dcterms:modified xsi:type="dcterms:W3CDTF">2022-03-30T13:28:07Z</dcterms:modified>
</cp:coreProperties>
</file>