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<sst xmlns="http://schemas.openxmlformats.org/spreadsheetml/2006/main" count="74" uniqueCount="74">
  <si>
    <t xml:space="preserve">CERINTA 1</t>
  </si>
  <si>
    <t xml:space="preserve">Piata produsului: Vanzarile valorice de tigai teflonate au fost de 54.000 lei in localitatea Vascauti in anul 2020</t>
  </si>
  <si>
    <t xml:space="preserve">Lider: Grunberg
Challanger: Peterhof</t>
  </si>
  <si>
    <t>PRODUCATORI</t>
  </si>
  <si>
    <t xml:space="preserve">Vanzari valorice (LEI)</t>
  </si>
  <si>
    <t xml:space="preserve">Vanzari Totale</t>
  </si>
  <si>
    <t xml:space="preserve">Parte de piata</t>
  </si>
  <si>
    <t xml:space="preserve">Parte relativa de piata</t>
  </si>
  <si>
    <t xml:space="preserve">Interpretare PP</t>
  </si>
  <si>
    <t>Profi</t>
  </si>
  <si>
    <t xml:space="preserve">ABC Impex</t>
  </si>
  <si>
    <t>Gospodina</t>
  </si>
  <si>
    <t xml:space="preserve">House Outlet</t>
  </si>
  <si>
    <t>Kaufland</t>
  </si>
  <si>
    <t>(LEI)</t>
  </si>
  <si>
    <t>%</t>
  </si>
  <si>
    <t xml:space="preserve">PP Grunberg=37,04%</t>
  </si>
  <si>
    <r>
      <rPr>
        <sz val="11"/>
        <color indexed="2"/>
        <rFont val="Calibri"/>
        <scheme val="minor"/>
      </rPr>
      <t xml:space="preserve">Vanzarile valorice </t>
    </r>
    <r>
      <rPr>
        <sz val="11"/>
        <rFont val="Calibri"/>
        <scheme val="minor"/>
      </rPr>
      <t xml:space="preserve">de tigai teflonate ale Grunberg </t>
    </r>
    <r>
      <rPr>
        <b/>
        <sz val="11"/>
        <rFont val="Calibri"/>
        <scheme val="minor"/>
      </rPr>
      <t xml:space="preserve">au reprezentat 37.04 % (au fost egale cu...) </t>
    </r>
    <r>
      <rPr>
        <sz val="11"/>
        <rFont val="Calibri"/>
        <scheme val="minor"/>
      </rPr>
      <t xml:space="preserve">din vanzarile</t>
    </r>
    <r>
      <rPr>
        <sz val="11"/>
        <color indexed="2"/>
        <rFont val="Calibri"/>
        <scheme val="minor"/>
      </rPr>
      <t xml:space="preserve"> valorice totale de tigai teflonate</t>
    </r>
    <r>
      <rPr>
        <sz val="11"/>
        <rFont val="Calibri"/>
        <scheme val="minor"/>
      </rPr>
      <t xml:space="preserve">, in Vascauti, in anul 2020</t>
    </r>
  </si>
  <si>
    <t>Grunberg</t>
  </si>
  <si>
    <t>Kaiserhoff</t>
  </si>
  <si>
    <t xml:space="preserve">Interpretare PRP</t>
  </si>
  <si>
    <t>Peterhof</t>
  </si>
  <si>
    <t xml:space="preserve">PRP Grunberg=142.86%</t>
  </si>
  <si>
    <t xml:space="preserve">I. Vanzarile valorice de tigai teflonate ale liderului Grunberg, au depasit cu 42,86% (au fost mai mari cu ...) vanzarile valorice ale challangerului Peterhof, in Vascauti, in anul 2020</t>
  </si>
  <si>
    <t xml:space="preserve">II. DE 1.4286 ori ... (daca am folosi valori numerice si nu procente)</t>
  </si>
  <si>
    <t>Renberg</t>
  </si>
  <si>
    <t xml:space="preserve">PRP Renberg=35%</t>
  </si>
  <si>
    <t xml:space="preserve">I. Vanzarile valorice de tigai teflonate ale producatorului Renberg reprezinta 35% din vanzarile liderului Gunberg, in Vascauti, in anul 2020.</t>
  </si>
  <si>
    <t xml:space="preserve">II. au fost mai mici cu 65% fata de vanzarile liderului</t>
  </si>
  <si>
    <t>TOTAL</t>
  </si>
  <si>
    <t xml:space="preserve">nu se calculeaza!</t>
  </si>
  <si>
    <t xml:space="preserve">nu se calcueaza!</t>
  </si>
  <si>
    <t xml:space="preserve">Cerinta 2: Performanta comerciala</t>
  </si>
  <si>
    <t xml:space="preserve"> </t>
  </si>
  <si>
    <t>Producatori</t>
  </si>
  <si>
    <t xml:space="preserve">Vanzari Valorice 2019</t>
  </si>
  <si>
    <t xml:space="preserve">PP2019 (%)</t>
  </si>
  <si>
    <t xml:space="preserve">Vanzari Valorice 2020</t>
  </si>
  <si>
    <t>PP2020</t>
  </si>
  <si>
    <t>pozitiva</t>
  </si>
  <si>
    <t xml:space="preserve">pc +</t>
  </si>
  <si>
    <t>neutra</t>
  </si>
  <si>
    <t xml:space="preserve">pc -</t>
  </si>
  <si>
    <t>negativa</t>
  </si>
  <si>
    <t>...</t>
  </si>
  <si>
    <t xml:space="preserve">I. Partile de piata</t>
  </si>
  <si>
    <t xml:space="preserve">II. Evolutia Vanzarilor</t>
  </si>
  <si>
    <t>(t1-t0)/t0*100</t>
  </si>
  <si>
    <r>
      <rPr>
        <sz val="11"/>
        <color theme="1"/>
        <rFont val="Calibri"/>
        <scheme val="minor"/>
      </rPr>
      <t xml:space="preserve">Vanzarile Grunberg au scazut in perioada analizata cu 4,76% </t>
    </r>
    <r>
      <rPr>
        <b/>
        <sz val="11"/>
        <color theme="1"/>
        <rFont val="Calibri"/>
        <scheme val="minor"/>
      </rPr>
      <t xml:space="preserve">in mai mica masura</t>
    </r>
    <r>
      <rPr>
        <sz val="11"/>
        <color theme="1"/>
        <rFont val="Calibri"/>
        <scheme val="minor"/>
      </rPr>
      <t xml:space="preserve"> decat vinzarile totale  (-6.9%) ceea ce a condus la o performanta comerciala pozitiva</t>
    </r>
  </si>
  <si>
    <t xml:space="preserve">PP a Grunberg a crescut in perioada analizata (2019 - 2020) de la 36,21% la 37,04%,  ceea ce a condus la o performanta comerciala pozitiva.</t>
  </si>
  <si>
    <t xml:space="preserve">Cerinta 3 - Distributia Numerica si Distributia Valorica</t>
  </si>
  <si>
    <t xml:space="preserve">DN Kaiserhoff =</t>
  </si>
  <si>
    <t xml:space="preserve">0.6 (60%)</t>
  </si>
  <si>
    <t xml:space="preserve">DV Kaiserhoff =</t>
  </si>
  <si>
    <t>(10000+15000+20000)/54000</t>
  </si>
  <si>
    <t xml:space="preserve">DN Grunberg =</t>
  </si>
  <si>
    <t xml:space="preserve">DV Grunberg = </t>
  </si>
  <si>
    <t xml:space="preserve">Interpretarea DN Kaiserhoff = </t>
  </si>
  <si>
    <t xml:space="preserve">Interpretare DN Grunberg</t>
  </si>
  <si>
    <t xml:space="preserve">Interpretarea DV Kaiserhoff =</t>
  </si>
  <si>
    <r>
      <rPr>
        <sz val="11"/>
        <color theme="1"/>
        <rFont val="Calibri"/>
        <scheme val="minor"/>
      </rPr>
      <t xml:space="preserve">In anul 2020, magazinele din Vascauti in care au fost comercializate tigai teflonate Kaiserhoff au realizat (sau au generat) </t>
    </r>
    <r>
      <rPr>
        <b/>
        <sz val="11"/>
        <color theme="1"/>
        <rFont val="Calibri"/>
        <scheme val="minor"/>
      </rPr>
      <t xml:space="preserve">83.33 %</t>
    </r>
    <r>
      <rPr>
        <sz val="11"/>
        <color theme="1"/>
        <rFont val="Calibri"/>
        <scheme val="minor"/>
      </rPr>
      <t xml:space="preserve"> din VT de tigai teflonate.</t>
    </r>
  </si>
  <si>
    <t xml:space="preserve">Interpretare DV Grunberg</t>
  </si>
  <si>
    <t>Marca</t>
  </si>
  <si>
    <t xml:space="preserve">TOTAL VANZARI</t>
  </si>
  <si>
    <t xml:space="preserve">PP %</t>
  </si>
  <si>
    <t>PRP</t>
  </si>
  <si>
    <t xml:space="preserve">DN %</t>
  </si>
  <si>
    <t xml:space="preserve">DV %</t>
  </si>
  <si>
    <t xml:space="preserve">Lider: Grunberg</t>
  </si>
  <si>
    <t xml:space="preserve">Challanger: Peterhof</t>
  </si>
  <si>
    <t xml:space="preserve">Vanzari valorice 2018</t>
  </si>
  <si>
    <t xml:space="preserve">Vanzari valorice 2019</t>
  </si>
  <si>
    <t xml:space="preserve">Performanta comerciala</t>
  </si>
  <si>
    <t>pc+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</si>
</sst>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00"/>
  </numFmts>
  <fonts count="5">
    <font>
      <name val="Calibri"/>
      <color theme="1"/>
      <sz val="11.000000"/>
      <scheme val="minor"/>
    </font>
    <font>
      <name val="Calibri"/>
      <color rgb="FF006100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2"/>
      <sz val="11.000000"/>
      <scheme val="minor"/>
    </font>
    <font>
      <name val="Calibri"/>
      <color indexed="2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35">
    <xf fontId="0" fillId="0" borderId="0" numFmtId="0" xfId="0"/>
    <xf fontId="1" fillId="2" borderId="0" numFmtId="0" xfId="1" applyFont="1" applyFill="1" applyAlignment="1">
      <alignment horizontal="center"/>
    </xf>
    <xf fontId="2" fillId="0" borderId="0" numFmtId="0" xfId="0" applyFont="1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/>
    </xf>
    <xf fontId="2" fillId="3" borderId="1" numFmtId="0" xfId="0" applyFont="1" applyFill="1" applyBorder="1" applyAlignment="1">
      <alignment horizontal="center" vertical="center"/>
    </xf>
    <xf fontId="2" fillId="3" borderId="1" numFmtId="0" xfId="0" applyFont="1" applyFill="1" applyBorder="1" applyAlignment="1">
      <alignment horizontal="center"/>
    </xf>
    <xf fontId="2" fillId="3" borderId="1" numFmtId="0" xfId="0" applyFont="1" applyFill="1" applyBorder="1"/>
    <xf fontId="3" fillId="0" borderId="0" numFmtId="0" xfId="0" applyFont="1"/>
    <xf fontId="2" fillId="3" borderId="1" numFmtId="0" xfId="0" applyFont="1" applyFill="1" applyBorder="1" applyAlignment="1">
      <alignment vertical="center"/>
    </xf>
    <xf fontId="4" fillId="0" borderId="0" numFmtId="0" xfId="0" applyFont="1" applyAlignment="1">
      <alignment wrapText="1"/>
    </xf>
    <xf fontId="0" fillId="0" borderId="1" numFmtId="0" xfId="0" applyBorder="1"/>
    <xf fontId="0" fillId="0" borderId="1" numFmtId="2" xfId="0" applyNumberFormat="1" applyBorder="1" applyAlignment="1">
      <alignment horizontal="center"/>
    </xf>
    <xf fontId="0" fillId="0" borderId="1" numFmtId="160" xfId="0" applyNumberFormat="1" applyBorder="1"/>
    <xf fontId="0" fillId="0" borderId="0" numFmtId="10" xfId="0" applyNumberFormat="1"/>
    <xf fontId="0" fillId="0" borderId="0" numFmtId="9" xfId="0" applyNumberFormat="1"/>
    <xf fontId="0" fillId="0" borderId="0" numFmtId="0" xfId="0" applyAlignment="1">
      <alignment wrapText="1"/>
    </xf>
    <xf fontId="0" fillId="3" borderId="1" numFmtId="2" xfId="0" applyNumberFormat="1" applyFill="1" applyBorder="1" applyAlignment="1">
      <alignment horizontal="center"/>
    </xf>
    <xf fontId="0" fillId="3" borderId="1" numFmtId="0" xfId="0" applyFill="1" applyBorder="1"/>
    <xf fontId="2" fillId="0" borderId="1" numFmtId="0" xfId="0" applyFont="1" applyBorder="1" applyAlignment="1">
      <alignment horizontal="center"/>
    </xf>
    <xf fontId="0" fillId="0" borderId="1" numFmtId="0" xfId="0" applyBorder="1" applyAlignment="1">
      <alignment horizontal="center"/>
    </xf>
    <xf fontId="2" fillId="0" borderId="0" numFmtId="0" xfId="0" applyFont="1" applyAlignment="1">
      <alignment horizontal="right"/>
    </xf>
    <xf fontId="2" fillId="0" borderId="0" numFmtId="0" xfId="0" applyFont="1"/>
    <xf fontId="0" fillId="0" borderId="0" numFmtId="0" xfId="0" applyAlignment="1">
      <alignment vertical="center" wrapText="1"/>
    </xf>
    <xf fontId="2" fillId="3" borderId="2" numFmtId="0" xfId="0" applyFont="1" applyFill="1" applyBorder="1" applyAlignment="1">
      <alignment horizontal="center" vertical="center"/>
    </xf>
    <xf fontId="2" fillId="3" borderId="3" numFmtId="0" xfId="0" applyFont="1" applyFill="1" applyBorder="1" applyAlignment="1">
      <alignment horizontal="center"/>
    </xf>
    <xf fontId="2" fillId="3" borderId="4" numFmtId="0" xfId="0" applyFont="1" applyFill="1" applyBorder="1" applyAlignment="1">
      <alignment horizontal="center"/>
    </xf>
    <xf fontId="2" fillId="3" borderId="5" numFmtId="0" xfId="0" applyFont="1" applyFill="1" applyBorder="1" applyAlignment="1">
      <alignment horizontal="center"/>
    </xf>
    <xf fontId="0" fillId="0" borderId="0" numFmtId="0" xfId="0" applyAlignment="1">
      <alignment vertical="center"/>
    </xf>
    <xf fontId="0" fillId="0" borderId="0" numFmtId="0" xfId="0" applyAlignment="1">
      <alignment horizontal="right" vertical="center"/>
    </xf>
    <xf fontId="0" fillId="0" borderId="0" numFmtId="0" xfId="0"/>
    <xf fontId="0" fillId="0" borderId="0" numFmtId="2" xfId="0" applyNumberFormat="1"/>
    <xf fontId="0" fillId="0" borderId="0" numFmtId="9" xfId="0" applyNumberFormat="1" applyAlignment="1">
      <alignment vertical="center"/>
    </xf>
    <xf fontId="4" fillId="0" borderId="0" numFmtId="0" xfId="0" applyFont="1"/>
    <xf fontId="2" fillId="0" borderId="0" numFmtId="2" xfId="0" applyNumberFormat="1" applyFont="1"/>
  </cellXfs>
  <cellStyles count="2">
    <cellStyle name="Normal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6.7109375"/>
    <col customWidth="1" min="2" max="4" width="11.7109375"/>
    <col customWidth="1" min="5" max="6" width="13.7109375"/>
    <col customWidth="1" min="7" max="7" width="13.57421875"/>
    <col customWidth="1" min="8" max="8" width="26.421875"/>
    <col customWidth="1" min="9" max="9" width="32.8515625"/>
    <col bestFit="1" min="10" max="10" width="14.57421875"/>
    <col customWidth="1" min="11" max="11" width="25.8515625"/>
    <col customWidth="1" min="12" max="12" width="28.8515625"/>
    <col customWidth="1" min="13" max="13" width="27.421875"/>
    <col bestFit="1" min="15" max="15" width="18.7109375"/>
  </cols>
  <sheetData>
    <row r="1" ht="14.25">
      <c r="H1" s="1" t="s">
        <v>0</v>
      </c>
      <c r="I1" s="1"/>
    </row>
    <row r="2" ht="14.25">
      <c r="H2" s="2" t="s">
        <v>1</v>
      </c>
      <c r="I2" s="2"/>
      <c r="K2" s="3" t="s">
        <v>2</v>
      </c>
    </row>
    <row r="3" ht="14.25">
      <c r="H3" s="2"/>
      <c r="I3" s="2"/>
      <c r="K3" s="4"/>
    </row>
    <row r="4" ht="14.25">
      <c r="H4" s="2"/>
      <c r="I4" s="2"/>
      <c r="K4" s="4"/>
    </row>
    <row r="5" ht="23.25" customHeight="1">
      <c r="A5" s="5" t="s">
        <v>3</v>
      </c>
      <c r="B5" s="6" t="s">
        <v>4</v>
      </c>
      <c r="C5" s="6"/>
      <c r="D5" s="6"/>
      <c r="E5" s="6"/>
      <c r="F5" s="6"/>
      <c r="G5" s="7" t="s">
        <v>5</v>
      </c>
      <c r="H5" s="7" t="s">
        <v>6</v>
      </c>
      <c r="I5" s="7" t="s">
        <v>7</v>
      </c>
      <c r="K5" s="8" t="s">
        <v>8</v>
      </c>
    </row>
    <row r="6" ht="85.5">
      <c r="A6" s="5"/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5" t="s">
        <v>14</v>
      </c>
      <c r="H6" s="5" t="s">
        <v>15</v>
      </c>
      <c r="I6" s="7"/>
      <c r="K6" t="s">
        <v>16</v>
      </c>
      <c r="L6" s="10" t="s">
        <v>17</v>
      </c>
    </row>
    <row r="7" ht="14.25">
      <c r="A7" s="7" t="s">
        <v>18</v>
      </c>
      <c r="B7" s="11">
        <v>4000</v>
      </c>
      <c r="C7" s="11">
        <v>2000</v>
      </c>
      <c r="D7" s="11">
        <v>4000</v>
      </c>
      <c r="E7" s="11">
        <v>4000</v>
      </c>
      <c r="F7" s="11">
        <v>6000</v>
      </c>
      <c r="G7" s="7">
        <f t="shared" ref="G7:G9" si="0">SUM(B7:F7)</f>
        <v>20000</v>
      </c>
      <c r="H7" s="12">
        <f>(G7/G11)*100</f>
        <v>37.037037037037038</v>
      </c>
      <c r="I7" s="13">
        <f>G7/G9</f>
        <v>1.4285714285714286</v>
      </c>
      <c r="J7" s="14">
        <v>1.4286000000000001</v>
      </c>
    </row>
    <row r="8" ht="14.25">
      <c r="A8" s="7" t="s">
        <v>19</v>
      </c>
      <c r="B8" s="11">
        <v>3000</v>
      </c>
      <c r="C8" s="11">
        <v>0</v>
      </c>
      <c r="D8" s="11">
        <v>0</v>
      </c>
      <c r="E8" s="11">
        <v>3000</v>
      </c>
      <c r="F8" s="11">
        <v>7000</v>
      </c>
      <c r="G8" s="7">
        <f t="shared" si="0"/>
        <v>13000</v>
      </c>
      <c r="H8" s="12">
        <f>G8/G11*100</f>
        <v>24.074074074074073</v>
      </c>
      <c r="I8" s="11">
        <f>G8/G7</f>
        <v>0.65000000000000002</v>
      </c>
      <c r="J8" s="15">
        <v>0.65000000000000002</v>
      </c>
      <c r="K8" s="8" t="s">
        <v>20</v>
      </c>
    </row>
    <row r="9" ht="85.5">
      <c r="A9" s="7" t="s">
        <v>21</v>
      </c>
      <c r="B9" s="11">
        <v>2000</v>
      </c>
      <c r="C9" s="11">
        <v>2000</v>
      </c>
      <c r="D9" s="11">
        <v>0</v>
      </c>
      <c r="E9" s="11">
        <v>8000</v>
      </c>
      <c r="F9" s="11">
        <v>2000</v>
      </c>
      <c r="G9" s="7">
        <f t="shared" si="0"/>
        <v>14000</v>
      </c>
      <c r="H9" s="12">
        <f>G9/G11*100</f>
        <v>25.925925925925924</v>
      </c>
      <c r="I9" s="11">
        <f>G9/G7</f>
        <v>0.69999999999999996</v>
      </c>
      <c r="J9" s="15">
        <v>0.69999999999999996</v>
      </c>
      <c r="K9" t="s">
        <v>22</v>
      </c>
      <c r="L9" s="16" t="s">
        <v>23</v>
      </c>
      <c r="M9" s="16" t="s">
        <v>24</v>
      </c>
    </row>
    <row r="10" ht="71.25">
      <c r="A10" s="7" t="s">
        <v>25</v>
      </c>
      <c r="B10" s="11">
        <v>1000</v>
      </c>
      <c r="C10" s="11">
        <v>0</v>
      </c>
      <c r="D10" s="11">
        <v>1000</v>
      </c>
      <c r="E10" s="11">
        <v>0</v>
      </c>
      <c r="F10" s="11">
        <v>5000</v>
      </c>
      <c r="G10" s="7">
        <f>SUM(B10:F10)</f>
        <v>7000</v>
      </c>
      <c r="H10" s="12">
        <f>(G10/G11)*100</f>
        <v>12.962962962962962</v>
      </c>
      <c r="I10" s="11">
        <f>G10/G7</f>
        <v>0.34999999999999998</v>
      </c>
      <c r="J10" s="15">
        <v>0.34999999999999998</v>
      </c>
      <c r="K10" t="s">
        <v>26</v>
      </c>
      <c r="L10" s="16" t="s">
        <v>27</v>
      </c>
      <c r="M10" s="16" t="s">
        <v>28</v>
      </c>
    </row>
    <row r="11" ht="14.25">
      <c r="A11" s="7" t="s">
        <v>29</v>
      </c>
      <c r="B11" s="7">
        <f>SUM(B7:B10)</f>
        <v>10000</v>
      </c>
      <c r="C11" s="7">
        <f>SUM(C7:C10)</f>
        <v>4000</v>
      </c>
      <c r="D11" s="7">
        <f>SUM(D7:D10)</f>
        <v>5000</v>
      </c>
      <c r="E11" s="7">
        <f>SUM(E7:E10)</f>
        <v>15000</v>
      </c>
      <c r="F11" s="7">
        <f>SUM(F7:F10)</f>
        <v>20000</v>
      </c>
      <c r="G11" s="7">
        <f>SUM(G7:G10)</f>
        <v>54000</v>
      </c>
      <c r="H11" s="17">
        <f>SUM(H7:H10)</f>
        <v>100</v>
      </c>
      <c r="I11" s="18" t="s">
        <v>30</v>
      </c>
      <c r="J11" t="s">
        <v>31</v>
      </c>
    </row>
    <row r="13" ht="14.25">
      <c r="H13" s="1" t="s">
        <v>32</v>
      </c>
      <c r="I13" s="1"/>
      <c r="J13" s="1"/>
      <c r="K13" s="1"/>
      <c r="L13" s="1"/>
    </row>
    <row r="15" ht="14.25">
      <c r="F15" t="s">
        <v>33</v>
      </c>
      <c r="H15" s="19" t="s">
        <v>34</v>
      </c>
      <c r="I15" s="19" t="s">
        <v>35</v>
      </c>
      <c r="J15" s="19" t="s">
        <v>36</v>
      </c>
      <c r="K15" s="19" t="s">
        <v>37</v>
      </c>
      <c r="L15" s="19" t="s">
        <v>38</v>
      </c>
      <c r="N15" t="s">
        <v>39</v>
      </c>
    </row>
    <row r="16" ht="14.25">
      <c r="H16" s="20" t="s">
        <v>18</v>
      </c>
      <c r="I16" s="20">
        <v>21000</v>
      </c>
      <c r="J16" s="12">
        <f>I16/I19*100</f>
        <v>36.206896551724135</v>
      </c>
      <c r="K16" s="20">
        <f>G7</f>
        <v>20000</v>
      </c>
      <c r="L16" s="12">
        <f>H7</f>
        <v>37.037037037037038</v>
      </c>
      <c r="M16" t="s">
        <v>40</v>
      </c>
      <c r="N16" t="s">
        <v>41</v>
      </c>
    </row>
    <row r="17" ht="14.25">
      <c r="H17" s="20" t="s">
        <v>21</v>
      </c>
      <c r="I17" s="20">
        <v>16000</v>
      </c>
      <c r="J17" s="12">
        <f>I17/I19*100</f>
        <v>27.586206896551722</v>
      </c>
      <c r="K17" s="20">
        <f>G9</f>
        <v>14000</v>
      </c>
      <c r="L17" s="12">
        <f>H9</f>
        <v>25.925925925925924</v>
      </c>
      <c r="M17" t="s">
        <v>42</v>
      </c>
      <c r="N17" t="s">
        <v>43</v>
      </c>
    </row>
    <row r="18" ht="14.25">
      <c r="H18" s="20" t="s">
        <v>44</v>
      </c>
      <c r="I18" s="20" t="s">
        <v>44</v>
      </c>
      <c r="J18" s="20" t="s">
        <v>44</v>
      </c>
      <c r="K18" s="20" t="s">
        <v>44</v>
      </c>
      <c r="L18" s="20" t="s">
        <v>44</v>
      </c>
    </row>
    <row r="19" ht="14.25">
      <c r="H19" s="20" t="s">
        <v>29</v>
      </c>
      <c r="I19" s="20">
        <v>58000</v>
      </c>
      <c r="J19" s="20"/>
      <c r="K19" s="20">
        <v>54000</v>
      </c>
      <c r="L19" s="20"/>
      <c r="M19" t="s">
        <v>45</v>
      </c>
      <c r="O19" t="s">
        <v>46</v>
      </c>
    </row>
    <row r="20" ht="14.25">
      <c r="I20" s="21" t="s">
        <v>5</v>
      </c>
      <c r="J20" s="21" t="s">
        <v>18</v>
      </c>
    </row>
    <row r="21" ht="99.75">
      <c r="H21" t="s">
        <v>47</v>
      </c>
      <c r="I21" s="22">
        <f>(K19-I19)/I19*100</f>
        <v>-6.8965517241379306</v>
      </c>
      <c r="J21" s="22">
        <f>(K16-I16)/I16*100</f>
        <v>-4.7619047619047619</v>
      </c>
      <c r="K21" s="23" t="s">
        <v>48</v>
      </c>
      <c r="L21" s="23" t="s">
        <v>49</v>
      </c>
    </row>
    <row r="26" ht="14.25">
      <c r="H26" s="1" t="s">
        <v>50</v>
      </c>
      <c r="I26" s="1"/>
      <c r="J26" s="1"/>
      <c r="K26" s="1"/>
      <c r="L26" s="1"/>
    </row>
    <row r="27" ht="14.25">
      <c r="A27" s="24" t="s">
        <v>3</v>
      </c>
      <c r="B27" s="25" t="s">
        <v>4</v>
      </c>
      <c r="C27" s="26"/>
      <c r="D27" s="26"/>
      <c r="E27" s="26"/>
      <c r="F27" s="27"/>
      <c r="G27" s="7" t="s">
        <v>5</v>
      </c>
      <c r="I27" s="28" t="s">
        <v>51</v>
      </c>
      <c r="J27" s="29" t="s">
        <v>52</v>
      </c>
      <c r="K27" s="30" t="s">
        <v>53</v>
      </c>
      <c r="L27" s="30" t="s">
        <v>54</v>
      </c>
      <c r="M27" s="31">
        <f>(10000+15000+20000)/54000*100</f>
        <v>83.333333333333343</v>
      </c>
    </row>
    <row r="28" ht="14.25">
      <c r="A28" s="5"/>
      <c r="B28" s="9" t="s">
        <v>9</v>
      </c>
      <c r="C28" s="9" t="s">
        <v>10</v>
      </c>
      <c r="D28" s="9" t="s">
        <v>11</v>
      </c>
      <c r="E28" s="9" t="s">
        <v>12</v>
      </c>
      <c r="F28" s="9" t="s">
        <v>13</v>
      </c>
      <c r="G28" s="5" t="s">
        <v>14</v>
      </c>
      <c r="H28" s="28"/>
      <c r="I28" s="28" t="s">
        <v>55</v>
      </c>
      <c r="J28" s="32">
        <v>1</v>
      </c>
      <c r="K28" s="30" t="s">
        <v>56</v>
      </c>
      <c r="L28" s="30"/>
    </row>
    <row r="29" ht="14.25">
      <c r="A29" s="7" t="s">
        <v>18</v>
      </c>
      <c r="B29" s="11">
        <v>4000</v>
      </c>
      <c r="C29" s="11">
        <v>2000</v>
      </c>
      <c r="D29" s="11">
        <v>4000</v>
      </c>
      <c r="E29" s="11">
        <v>4000</v>
      </c>
      <c r="F29" s="11">
        <v>6000</v>
      </c>
      <c r="G29" s="7">
        <f t="shared" ref="G29:G32" si="1">SUM(B29:F29)</f>
        <v>20000</v>
      </c>
      <c r="L29" s="30"/>
    </row>
    <row r="30" ht="14.25">
      <c r="A30" s="7" t="s">
        <v>19</v>
      </c>
      <c r="B30" s="11">
        <v>3000</v>
      </c>
      <c r="C30" s="11">
        <v>0</v>
      </c>
      <c r="D30" s="11">
        <v>0</v>
      </c>
      <c r="E30" s="11">
        <v>3000</v>
      </c>
      <c r="F30" s="11">
        <v>7000</v>
      </c>
      <c r="G30" s="7">
        <f t="shared" si="1"/>
        <v>13000</v>
      </c>
      <c r="H30" s="33" t="s">
        <v>57</v>
      </c>
      <c r="I30" s="30"/>
      <c r="J30" s="30"/>
      <c r="K30" s="33" t="s">
        <v>58</v>
      </c>
      <c r="L30" s="30"/>
    </row>
    <row r="31" ht="14.25">
      <c r="A31" s="7" t="s">
        <v>21</v>
      </c>
      <c r="B31" s="11">
        <v>2000</v>
      </c>
      <c r="C31" s="11">
        <v>2000</v>
      </c>
      <c r="D31" s="11">
        <v>0</v>
      </c>
      <c r="E31" s="11">
        <v>8000</v>
      </c>
      <c r="F31" s="11">
        <v>2000</v>
      </c>
      <c r="G31" s="7">
        <f t="shared" si="1"/>
        <v>14000</v>
      </c>
      <c r="H31" s="30"/>
      <c r="I31" s="30"/>
      <c r="J31" s="30"/>
      <c r="K31" s="30"/>
      <c r="L31" s="30"/>
    </row>
    <row r="32" ht="14.25">
      <c r="A32" s="7" t="s">
        <v>25</v>
      </c>
      <c r="B32" s="11">
        <v>1000</v>
      </c>
      <c r="C32" s="11">
        <v>0</v>
      </c>
      <c r="D32" s="11">
        <v>1000</v>
      </c>
      <c r="E32" s="11">
        <v>0</v>
      </c>
      <c r="F32" s="11">
        <v>5000</v>
      </c>
      <c r="G32" s="7">
        <f t="shared" si="1"/>
        <v>7000</v>
      </c>
      <c r="H32" s="30"/>
      <c r="I32" s="30"/>
      <c r="J32" s="30"/>
      <c r="K32" s="30"/>
      <c r="L32" s="30"/>
    </row>
    <row r="33" ht="71.25">
      <c r="A33" s="7" t="s">
        <v>29</v>
      </c>
      <c r="B33" s="7">
        <f>SUM(B29:B32)</f>
        <v>10000</v>
      </c>
      <c r="C33" s="7">
        <f>SUM(C29:C32)</f>
        <v>4000</v>
      </c>
      <c r="D33" s="7">
        <f>SUM(D29:D32)</f>
        <v>5000</v>
      </c>
      <c r="E33" s="7">
        <f>SUM(E29:E32)</f>
        <v>15000</v>
      </c>
      <c r="F33" s="7">
        <f>SUM(F29:F32)</f>
        <v>20000</v>
      </c>
      <c r="G33" s="7">
        <f>SUM(G29:G32)</f>
        <v>54000</v>
      </c>
      <c r="H33" s="33" t="s">
        <v>59</v>
      </c>
      <c r="I33" s="16" t="s">
        <v>60</v>
      </c>
      <c r="J33" s="30"/>
      <c r="K33" s="33" t="s">
        <v>61</v>
      </c>
      <c r="L33" s="30"/>
    </row>
  </sheetData>
  <mergeCells count="9">
    <mergeCell ref="H1:I1"/>
    <mergeCell ref="H2:I4"/>
    <mergeCell ref="K2:K4"/>
    <mergeCell ref="A5:A6"/>
    <mergeCell ref="B5:F5"/>
    <mergeCell ref="H13:L13"/>
    <mergeCell ref="H26:L26"/>
    <mergeCell ref="A27:A28"/>
    <mergeCell ref="B27:F2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2.140625"/>
    <col customWidth="1" min="2" max="2" width="12.7109375"/>
    <col customWidth="1" min="3" max="3" width="19.28125"/>
    <col customWidth="1" min="4" max="4" width="19.7109375"/>
    <col customWidth="1" min="5" max="5" width="22.28125"/>
    <col customWidth="1" min="6" max="6" width="13.00390625"/>
    <col customWidth="1" min="7" max="7" width="17.421875"/>
    <col customWidth="1" min="8" max="8" width="10.421875"/>
    <col customWidth="1" min="9" max="9" width="10.57421875"/>
    <col customWidth="1" min="10" max="10" width="10.00390625"/>
    <col customWidth="1" min="11" max="11" width="11.00390625"/>
    <col customWidth="1" min="13" max="13" width="19.421875"/>
  </cols>
  <sheetData>
    <row r="1" ht="14.25">
      <c r="A1" s="22" t="s">
        <v>62</v>
      </c>
      <c r="B1" s="22" t="s">
        <v>13</v>
      </c>
      <c r="C1" s="22" t="s">
        <v>9</v>
      </c>
      <c r="D1" s="22" t="s">
        <v>12</v>
      </c>
      <c r="E1" s="22" t="s">
        <v>11</v>
      </c>
      <c r="F1" s="22" t="s">
        <v>10</v>
      </c>
      <c r="G1" s="22" t="s">
        <v>63</v>
      </c>
      <c r="H1" s="22" t="s">
        <v>64</v>
      </c>
      <c r="I1" s="22" t="s">
        <v>65</v>
      </c>
      <c r="J1" s="22" t="s">
        <v>66</v>
      </c>
      <c r="K1" s="22" t="s">
        <v>67</v>
      </c>
    </row>
    <row r="2" ht="14.25">
      <c r="A2" s="22" t="s">
        <v>19</v>
      </c>
      <c r="B2">
        <v>4800</v>
      </c>
      <c r="C2">
        <v>5000</v>
      </c>
      <c r="D2">
        <v>4500</v>
      </c>
      <c r="E2">
        <v>0</v>
      </c>
      <c r="F2">
        <v>0</v>
      </c>
      <c r="G2" s="22">
        <f t="shared" ref="G2:G5" si="2">SUM(B2:F2)</f>
        <v>14300</v>
      </c>
      <c r="H2" s="34">
        <f>G2/G6*100</f>
        <v>16.342857142857142</v>
      </c>
      <c r="I2" s="34">
        <f>G2/G3</f>
        <v>0.35221674876847292</v>
      </c>
      <c r="J2" s="22">
        <f>3/5*100</f>
        <v>60</v>
      </c>
      <c r="K2" s="34">
        <f>SUM(B6,C6,D6)/G6*100</f>
        <v>71.657142857142858</v>
      </c>
      <c r="M2" t="s">
        <v>68</v>
      </c>
    </row>
    <row r="3" ht="14.25">
      <c r="A3" s="22" t="s">
        <v>18</v>
      </c>
      <c r="B3">
        <v>7900</v>
      </c>
      <c r="C3">
        <v>8400</v>
      </c>
      <c r="D3">
        <v>8500</v>
      </c>
      <c r="E3">
        <v>7500</v>
      </c>
      <c r="F3">
        <v>8300</v>
      </c>
      <c r="G3" s="22">
        <f t="shared" si="2"/>
        <v>40600</v>
      </c>
      <c r="H3" s="34">
        <f>G3/G6*100</f>
        <v>46.400000000000006</v>
      </c>
      <c r="I3" s="34">
        <f>G3/G5</f>
        <v>1.6504065040650406</v>
      </c>
      <c r="J3" s="22">
        <v>100</v>
      </c>
      <c r="K3" s="34">
        <f>SUM(B6:F6)/G6*100</f>
        <v>100</v>
      </c>
      <c r="M3" t="s">
        <v>69</v>
      </c>
    </row>
    <row r="4" ht="14.25">
      <c r="A4" s="22" t="s">
        <v>25</v>
      </c>
      <c r="B4">
        <v>2500</v>
      </c>
      <c r="C4">
        <v>2800</v>
      </c>
      <c r="D4">
        <v>0</v>
      </c>
      <c r="E4">
        <v>2700</v>
      </c>
      <c r="F4">
        <v>0</v>
      </c>
      <c r="G4" s="22">
        <f t="shared" si="2"/>
        <v>8000</v>
      </c>
      <c r="H4" s="34">
        <f>G4/G6*100</f>
        <v>9.1428571428571423</v>
      </c>
      <c r="I4" s="34">
        <f>G4/G3</f>
        <v>0.19704433497536947</v>
      </c>
      <c r="J4" s="22">
        <f>3/5*100</f>
        <v>60</v>
      </c>
      <c r="K4" s="34">
        <f>SUM(B6,C6,E6)/G6*100</f>
        <v>62.742857142857147</v>
      </c>
    </row>
    <row r="5" ht="14.25">
      <c r="A5" s="22" t="s">
        <v>21</v>
      </c>
      <c r="B5">
        <v>6300</v>
      </c>
      <c r="C5">
        <v>7000</v>
      </c>
      <c r="D5">
        <v>5000</v>
      </c>
      <c r="E5">
        <v>0</v>
      </c>
      <c r="F5">
        <v>6300</v>
      </c>
      <c r="G5" s="22">
        <f t="shared" si="2"/>
        <v>24600</v>
      </c>
      <c r="H5" s="34">
        <f>G5/G6*100</f>
        <v>28.114285714285714</v>
      </c>
      <c r="I5" s="34">
        <f>G5/G3</f>
        <v>0.60591133004926112</v>
      </c>
      <c r="J5" s="22">
        <f>4/5*100</f>
        <v>80</v>
      </c>
      <c r="K5" s="34">
        <f>SUM(B6,C6,D6,F6)/G6*100</f>
        <v>88.342857142857142</v>
      </c>
    </row>
    <row r="6" ht="14.25">
      <c r="A6" s="22" t="s">
        <v>29</v>
      </c>
      <c r="B6" s="22">
        <f>SUM(B2:B5)</f>
        <v>21500</v>
      </c>
      <c r="C6" s="22">
        <f>SUM(C2:C5)</f>
        <v>23200</v>
      </c>
      <c r="D6" s="22">
        <f>SUM(D2:D5)</f>
        <v>18000</v>
      </c>
      <c r="E6" s="22">
        <f>SUM(E2:E5)</f>
        <v>10200</v>
      </c>
      <c r="F6" s="22">
        <f>SUM(F2:F5)</f>
        <v>14600</v>
      </c>
      <c r="G6" s="22">
        <f>SUM(G2:G5)</f>
        <v>87500</v>
      </c>
      <c r="H6" s="22">
        <f>SUM(H2:H5)</f>
        <v>100</v>
      </c>
      <c r="I6" s="22"/>
      <c r="J6" s="22"/>
      <c r="K6" s="22" t="s">
        <v>33</v>
      </c>
    </row>
    <row r="11" ht="14.25">
      <c r="B11" t="s">
        <v>34</v>
      </c>
      <c r="C11" t="s">
        <v>70</v>
      </c>
      <c r="D11" t="s">
        <v>71</v>
      </c>
      <c r="E11" t="s">
        <v>72</v>
      </c>
    </row>
    <row r="12" ht="14.25">
      <c r="B12" t="s">
        <v>19</v>
      </c>
      <c r="C12">
        <v>20000</v>
      </c>
      <c r="D12">
        <v>14300</v>
      </c>
      <c r="E12">
        <f t="shared" ref="E12:E15" si="3">(D12-C12)/C12*100</f>
        <v>-28.499999999999996</v>
      </c>
      <c r="F12" t="s">
        <v>42</v>
      </c>
    </row>
    <row r="13" ht="14.25">
      <c r="B13" t="s">
        <v>18</v>
      </c>
      <c r="C13">
        <v>20200</v>
      </c>
      <c r="D13">
        <v>40600</v>
      </c>
      <c r="E13">
        <f t="shared" si="3"/>
        <v>100.99009900990099</v>
      </c>
      <c r="F13" t="s">
        <v>73</v>
      </c>
    </row>
    <row r="14" ht="14.25">
      <c r="B14" t="s">
        <v>25</v>
      </c>
      <c r="C14">
        <v>3900</v>
      </c>
      <c r="D14">
        <v>8000</v>
      </c>
      <c r="E14">
        <f t="shared" si="3"/>
        <v>105.12820512820514</v>
      </c>
      <c r="F14" t="s">
        <v>73</v>
      </c>
    </row>
    <row r="15" ht="14.25">
      <c r="B15" t="s">
        <v>21</v>
      </c>
      <c r="C15">
        <v>15400</v>
      </c>
      <c r="D15">
        <v>24600</v>
      </c>
      <c r="E15">
        <f t="shared" si="3"/>
        <v>59.740259740259738</v>
      </c>
      <c r="F15" t="s">
        <v>73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2022-04-22T18:27:02Z</dcterms:modified>
</cp:coreProperties>
</file>