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3" sheetId="2" state="visible" r:id="rId4"/>
    <sheet name="Sheet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<sst xmlns="http://schemas.openxmlformats.org/spreadsheetml/2006/main" count="175" uniqueCount="39">
  <si>
    <t xml:space="preserve">Leto 1</t>
  </si>
  <si>
    <t xml:space="preserve">Stroški</t>
  </si>
  <si>
    <t xml:space="preserve">Leto 2</t>
  </si>
  <si>
    <t xml:space="preserve">Leto 3</t>
  </si>
  <si>
    <t xml:space="preserve">Leto 4</t>
  </si>
  <si>
    <t xml:space="preserve">Stalni</t>
  </si>
  <si>
    <t xml:space="preserve">Variablini</t>
  </si>
  <si>
    <t xml:space="preserve">Transakcije</t>
  </si>
  <si>
    <t xml:space="preserve">Plača</t>
  </si>
  <si>
    <t xml:space="preserve">Portal</t>
  </si>
  <si>
    <t xml:space="preserve">Server</t>
  </si>
  <si>
    <t xml:space="preserve">SSL</t>
  </si>
  <si>
    <t xml:space="preserve">Domena</t>
  </si>
  <si>
    <t xml:space="preserve">Pisarna</t>
  </si>
  <si>
    <t xml:space="preserve">Elektrika</t>
  </si>
  <si>
    <t xml:space="preserve">Internet</t>
  </si>
  <si>
    <t xml:space="preserve">Skupaj</t>
  </si>
  <si>
    <t xml:space="preserve">Prihodki</t>
  </si>
  <si>
    <t xml:space="preserve">Št. Kart</t>
  </si>
  <si>
    <t xml:space="preserve">Provizija o</t>
  </si>
  <si>
    <t xml:space="preserve">Provizija u</t>
  </si>
  <si>
    <t xml:space="preserve">Povprečna cena</t>
  </si>
  <si>
    <t xml:space="preserve">DDV</t>
  </si>
  <si>
    <t xml:space="preserve">Izstopni</t>
  </si>
  <si>
    <t xml:space="preserve">Vstopni</t>
  </si>
  <si>
    <t xml:space="preserve">Plačani DDV</t>
  </si>
  <si>
    <t xml:space="preserve">Bruto Dobiček</t>
  </si>
  <si>
    <t xml:space="preserve">Čisti Dobiček</t>
  </si>
  <si>
    <t xml:space="preserve">Kapital</t>
  </si>
  <si>
    <t xml:space="preserve">Začetni</t>
  </si>
  <si>
    <t xml:space="preserve">Dobiček</t>
  </si>
  <si>
    <t xml:space="preserve">Leto</t>
  </si>
  <si>
    <t xml:space="preserve">Prodana količina</t>
  </si>
  <si>
    <t xml:space="preserve">Cena</t>
  </si>
  <si>
    <t xml:space="preserve">Spremenjljivi</t>
  </si>
  <si>
    <t xml:space="preserve">Plačan</t>
  </si>
  <si>
    <t xml:space="preserve">Bruto</t>
  </si>
  <si>
    <t xml:space="preserve">Čisti</t>
  </si>
  <si>
    <t xml:space="preserve">1.5€ + 4%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</si>
</sst>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 * #,##0.00_)&quot; €&quot;_ ;_ * \(#,##0.00&quot;) €&quot;_ ;_ * \-??_)&quot; €&quot;_ ;_ @_ "/>
    <numFmt numFmtId="166" formatCode="0\ %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sz val="10"/>
      <color theme="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5999"/>
        <bgColor rgb="FF99CCFF"/>
      </patternFill>
    </fill>
    <fill>
      <patternFill patternType="solid">
        <fgColor theme="4" tint="0.7999"/>
        <bgColor rgb="FFCCFFFF"/>
      </patternFill>
    </fill>
    <fill>
      <patternFill patternType="solid">
        <fgColor theme="7" tint="0.5999"/>
        <bgColor rgb="FFFFF2CC"/>
      </patternFill>
    </fill>
    <fill>
      <patternFill patternType="solid">
        <fgColor theme="7" tint="0.7999"/>
        <bgColor rgb="FFFFE699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7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9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2" xfId="20"/>
    <cellStyle name="Excel Built-in 40% - Accent1" xfId="21"/>
    <cellStyle name="Excel Built-in 20% - Accent1" xfId="22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M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12" min="2" style="0" width="17.86"/>
    <col collapsed="false" customWidth="true" hidden="false" outlineLevel="0" max="13" min="13" style="0" width="14.71"/>
  </cols>
  <sheetData>
    <row r="2" customFormat="false" ht="15" hidden="false" customHeight="false" outlineLevel="0" collapsed="false">
      <c r="B2" s="2" t="s">
        <v>0</v>
      </c>
      <c r="C2" s="3" t="s">
        <v>1</v>
      </c>
      <c r="D2" s="3"/>
      <c r="E2" s="2" t="s">
        <v>2</v>
      </c>
      <c r="F2" s="3" t="s">
        <v>1</v>
      </c>
      <c r="G2" s="3"/>
      <c r="H2" s="2" t="s">
        <v>3</v>
      </c>
      <c r="I2" s="3" t="s">
        <v>1</v>
      </c>
      <c r="J2" s="3"/>
      <c r="K2" s="2" t="s">
        <v>4</v>
      </c>
      <c r="L2" s="3" t="s">
        <v>1</v>
      </c>
      <c r="M2" s="3"/>
    </row>
    <row r="3" customFormat="false" ht="15" hidden="false" customHeight="false" outlineLevel="0" collapsed="false">
      <c r="B3" s="4"/>
      <c r="C3" s="4" t="s">
        <v>5</v>
      </c>
      <c r="D3" s="4" t="s">
        <v>6</v>
      </c>
      <c r="E3" s="4"/>
      <c r="F3" s="4" t="s">
        <v>5</v>
      </c>
      <c r="G3" s="4" t="s">
        <v>6</v>
      </c>
      <c r="H3" s="4"/>
      <c r="I3" s="4" t="s">
        <v>5</v>
      </c>
      <c r="J3" s="4" t="s">
        <v>6</v>
      </c>
      <c r="K3" s="4"/>
      <c r="L3" s="4" t="s">
        <v>5</v>
      </c>
      <c r="M3" s="4" t="s">
        <v>6</v>
      </c>
    </row>
    <row r="4" customFormat="false" ht="15" hidden="false" customHeight="false" outlineLevel="0" collapsed="false">
      <c r="B4" s="4" t="s">
        <v>7</v>
      </c>
      <c r="C4" s="5"/>
      <c r="D4" s="6" t="n">
        <f aca="false">C16 * 0.2 + 0.01 * C20 * C16</f>
        <v>0</v>
      </c>
      <c r="E4" s="4" t="s">
        <v>7</v>
      </c>
      <c r="F4" s="5"/>
      <c r="G4" s="6" t="n">
        <f aca="false">E16 * 0.2 + 0.01 * E20 * E16</f>
        <v>23257.1428557333</v>
      </c>
      <c r="H4" s="4" t="s">
        <v>7</v>
      </c>
      <c r="I4" s="5"/>
      <c r="J4" s="6" t="n">
        <f aca="false">G16 * 0.2 + 0.01 * G20 * G16</f>
        <v>46514.2857114667</v>
      </c>
      <c r="K4" s="4" t="s">
        <v>7</v>
      </c>
      <c r="L4" s="5"/>
      <c r="M4" s="6" t="n">
        <f aca="false">I16 * 0.2 + 0.01 * I20 * I16</f>
        <v>69771.4285672</v>
      </c>
    </row>
    <row r="5" customFormat="false" ht="15" hidden="false" customHeight="false" outlineLevel="0" collapsed="false">
      <c r="B5" s="4" t="s">
        <v>8</v>
      </c>
      <c r="C5" s="7" t="n">
        <f aca="false">1*12*2094.12</f>
        <v>25129.44</v>
      </c>
      <c r="D5" s="8"/>
      <c r="E5" s="4" t="s">
        <v>8</v>
      </c>
      <c r="F5" s="7" t="n">
        <f aca="false">1*12*2198.83</f>
        <v>26385.96</v>
      </c>
      <c r="G5" s="8"/>
      <c r="H5" s="4" t="s">
        <v>8</v>
      </c>
      <c r="I5" s="7" t="n">
        <f aca="false">1*12*2308.77</f>
        <v>27705.24</v>
      </c>
      <c r="J5" s="8"/>
      <c r="K5" s="4" t="s">
        <v>8</v>
      </c>
      <c r="L5" s="7" t="n">
        <f aca="false">1*12*2423.36</f>
        <v>29080.32</v>
      </c>
      <c r="M5" s="8"/>
    </row>
    <row r="6" customFormat="false" ht="15" hidden="false" customHeight="false" outlineLevel="0" collapsed="false">
      <c r="B6" s="4" t="s">
        <v>9</v>
      </c>
      <c r="C6" s="7" t="n">
        <v>38000</v>
      </c>
      <c r="D6" s="8"/>
      <c r="E6" s="4" t="s">
        <v>9</v>
      </c>
      <c r="F6" s="7" t="n">
        <v>5400</v>
      </c>
      <c r="G6" s="8"/>
      <c r="H6" s="4" t="s">
        <v>9</v>
      </c>
      <c r="I6" s="7" t="n">
        <v>5400</v>
      </c>
      <c r="J6" s="8"/>
      <c r="K6" s="4" t="s">
        <v>9</v>
      </c>
      <c r="L6" s="7" t="n">
        <v>5400</v>
      </c>
      <c r="M6" s="8"/>
    </row>
    <row r="7" customFormat="false" ht="15" hidden="false" customHeight="false" outlineLevel="0" collapsed="false">
      <c r="B7" s="4" t="s">
        <v>10</v>
      </c>
      <c r="C7" s="7" t="n">
        <f aca="false">29.99 * 12</f>
        <v>359.88</v>
      </c>
      <c r="D7" s="8"/>
      <c r="E7" s="4" t="s">
        <v>10</v>
      </c>
      <c r="F7" s="7" t="n">
        <f aca="false">69.99 * 12</f>
        <v>839.88</v>
      </c>
      <c r="G7" s="8"/>
      <c r="H7" s="4" t="s">
        <v>10</v>
      </c>
      <c r="I7" s="7" t="n">
        <f aca="false">69.99 * 12</f>
        <v>839.88</v>
      </c>
      <c r="J7" s="8"/>
      <c r="K7" s="4" t="s">
        <v>10</v>
      </c>
      <c r="L7" s="7" t="n">
        <f aca="false">69.99 * 12</f>
        <v>839.88</v>
      </c>
      <c r="M7" s="8"/>
    </row>
    <row r="8" customFormat="false" ht="15" hidden="false" customHeight="false" outlineLevel="0" collapsed="false">
      <c r="B8" s="4" t="s">
        <v>11</v>
      </c>
      <c r="C8" s="7" t="n">
        <v>54</v>
      </c>
      <c r="D8" s="8"/>
      <c r="E8" s="4" t="s">
        <v>11</v>
      </c>
      <c r="F8" s="7" t="n">
        <v>54</v>
      </c>
      <c r="G8" s="8"/>
      <c r="H8" s="4" t="s">
        <v>11</v>
      </c>
      <c r="I8" s="7" t="n">
        <v>54</v>
      </c>
      <c r="J8" s="8"/>
      <c r="K8" s="4" t="s">
        <v>11</v>
      </c>
      <c r="L8" s="7" t="n">
        <v>54</v>
      </c>
      <c r="M8" s="8"/>
    </row>
    <row r="9" customFormat="false" ht="15" hidden="false" customHeight="false" outlineLevel="0" collapsed="false">
      <c r="B9" s="4" t="s">
        <v>12</v>
      </c>
      <c r="C9" s="7" t="n">
        <f aca="false">12 * 12</f>
        <v>144</v>
      </c>
      <c r="D9" s="8"/>
      <c r="E9" s="4" t="s">
        <v>12</v>
      </c>
      <c r="F9" s="7" t="n">
        <f aca="false">12 * 12</f>
        <v>144</v>
      </c>
      <c r="G9" s="8"/>
      <c r="H9" s="4" t="s">
        <v>12</v>
      </c>
      <c r="I9" s="7" t="n">
        <f aca="false">12 * 12</f>
        <v>144</v>
      </c>
      <c r="J9" s="8"/>
      <c r="K9" s="4" t="s">
        <v>12</v>
      </c>
      <c r="L9" s="7" t="n">
        <f aca="false">12 * 12</f>
        <v>144</v>
      </c>
      <c r="M9" s="8"/>
    </row>
    <row r="10" customFormat="false" ht="15" hidden="false" customHeight="false" outlineLevel="0" collapsed="false">
      <c r="B10" s="4" t="s">
        <v>13</v>
      </c>
      <c r="C10" s="7" t="n">
        <f aca="false">250*12</f>
        <v>3000</v>
      </c>
      <c r="D10" s="8"/>
      <c r="E10" s="4" t="s">
        <v>13</v>
      </c>
      <c r="F10" s="7" t="n">
        <f aca="false">250*12</f>
        <v>3000</v>
      </c>
      <c r="G10" s="8"/>
      <c r="H10" s="4" t="s">
        <v>13</v>
      </c>
      <c r="I10" s="7" t="n">
        <f aca="false">250*12</f>
        <v>3000</v>
      </c>
      <c r="J10" s="8"/>
      <c r="K10" s="4" t="s">
        <v>13</v>
      </c>
      <c r="L10" s="7" t="n">
        <f aca="false">250*12</f>
        <v>3000</v>
      </c>
      <c r="M10" s="8"/>
    </row>
    <row r="11" customFormat="false" ht="15" hidden="false" customHeight="false" outlineLevel="0" collapsed="false">
      <c r="B11" s="4" t="s">
        <v>14</v>
      </c>
      <c r="C11" s="7" t="n">
        <f aca="false">12*50</f>
        <v>600</v>
      </c>
      <c r="D11" s="8"/>
      <c r="E11" s="4" t="s">
        <v>14</v>
      </c>
      <c r="F11" s="7" t="n">
        <f aca="false">12*50</f>
        <v>600</v>
      </c>
      <c r="G11" s="8"/>
      <c r="H11" s="4" t="s">
        <v>14</v>
      </c>
      <c r="I11" s="7" t="n">
        <f aca="false">12*50</f>
        <v>600</v>
      </c>
      <c r="J11" s="8"/>
      <c r="K11" s="4" t="s">
        <v>14</v>
      </c>
      <c r="L11" s="7" t="n">
        <f aca="false">12*50</f>
        <v>600</v>
      </c>
      <c r="M11" s="8"/>
    </row>
    <row r="12" s="1" customFormat="true" ht="15" hidden="false" customHeight="false" outlineLevel="0" collapsed="false">
      <c r="B12" s="4" t="s">
        <v>15</v>
      </c>
      <c r="C12" s="7" t="n">
        <f aca="false">15.57  * 12</f>
        <v>186.84</v>
      </c>
      <c r="D12" s="8"/>
      <c r="E12" s="4" t="s">
        <v>15</v>
      </c>
      <c r="F12" s="7" t="n">
        <f aca="false">31.14 * 12</f>
        <v>373.68</v>
      </c>
      <c r="G12" s="8"/>
      <c r="H12" s="4" t="s">
        <v>15</v>
      </c>
      <c r="I12" s="7" t="n">
        <f aca="false">31.14 * 12</f>
        <v>373.68</v>
      </c>
      <c r="J12" s="8"/>
      <c r="K12" s="4" t="s">
        <v>15</v>
      </c>
      <c r="L12" s="7" t="n">
        <f aca="false">31.14 * 12</f>
        <v>373.68</v>
      </c>
      <c r="M12" s="8"/>
    </row>
    <row r="13" customFormat="false" ht="15" hidden="false" customHeight="false" outlineLevel="0" collapsed="false">
      <c r="B13" s="9" t="s">
        <v>16</v>
      </c>
      <c r="C13" s="10" t="n">
        <f aca="false">SUM(C4:C12)</f>
        <v>67474.16</v>
      </c>
      <c r="D13" s="10" t="n">
        <f aca="false">SUM(D4:D12)</f>
        <v>0</v>
      </c>
      <c r="E13" s="9" t="s">
        <v>16</v>
      </c>
      <c r="F13" s="10" t="n">
        <f aca="false">SUM(F4:F12)</f>
        <v>36797.52</v>
      </c>
      <c r="G13" s="10" t="n">
        <f aca="false">SUM(G4:G12)</f>
        <v>23257.1428557333</v>
      </c>
      <c r="H13" s="9" t="s">
        <v>16</v>
      </c>
      <c r="I13" s="10" t="n">
        <f aca="false">SUM(I4:I12)</f>
        <v>38116.8</v>
      </c>
      <c r="J13" s="10" t="n">
        <f aca="false">SUM(J4:J12)</f>
        <v>46514.2857114667</v>
      </c>
      <c r="K13" s="9" t="s">
        <v>16</v>
      </c>
      <c r="L13" s="10" t="n">
        <f aca="false">SUM(L4:L12)</f>
        <v>39491.88</v>
      </c>
      <c r="M13" s="10" t="n">
        <f aca="false">SUM(M4:M12)</f>
        <v>69771.4285672</v>
      </c>
    </row>
    <row r="15" s="1" customFormat="true" ht="15" hidden="false" customHeight="false" outlineLevel="0" collapsed="false">
      <c r="B15" s="2" t="s">
        <v>0</v>
      </c>
      <c r="C15" s="2" t="s">
        <v>17</v>
      </c>
      <c r="D15" s="2" t="s">
        <v>2</v>
      </c>
      <c r="E15" s="2" t="s">
        <v>17</v>
      </c>
      <c r="F15" s="2" t="s">
        <v>3</v>
      </c>
      <c r="G15" s="2" t="s">
        <v>17</v>
      </c>
      <c r="H15" s="2" t="s">
        <v>4</v>
      </c>
      <c r="I15" s="2" t="s">
        <v>17</v>
      </c>
    </row>
    <row r="16" customFormat="false" ht="15" hidden="false" customHeight="false" outlineLevel="0" collapsed="false">
      <c r="B16" s="4" t="s">
        <v>18</v>
      </c>
      <c r="C16" s="8" t="n">
        <v>0</v>
      </c>
      <c r="D16" s="4" t="s">
        <v>18</v>
      </c>
      <c r="E16" s="8" t="n">
        <f aca="false">I16/3</f>
        <v>49333.3333333333</v>
      </c>
      <c r="F16" s="4" t="s">
        <v>18</v>
      </c>
      <c r="G16" s="8" t="n">
        <f aca="false">I16/3*2</f>
        <v>98666.6666666667</v>
      </c>
      <c r="H16" s="4" t="s">
        <v>18</v>
      </c>
      <c r="I16" s="11" t="n">
        <v>148000</v>
      </c>
      <c r="J16" s="0" t="n">
        <v>275000</v>
      </c>
    </row>
    <row r="17" customFormat="false" ht="15" hidden="false" customHeight="false" outlineLevel="0" collapsed="false">
      <c r="B17" s="4" t="s">
        <v>19</v>
      </c>
      <c r="C17" s="12" t="n">
        <v>0.04</v>
      </c>
      <c r="D17" s="4" t="s">
        <v>19</v>
      </c>
      <c r="E17" s="12" t="n">
        <v>0.04</v>
      </c>
      <c r="F17" s="4" t="s">
        <v>19</v>
      </c>
      <c r="G17" s="12" t="n">
        <v>0.04</v>
      </c>
      <c r="H17" s="4" t="s">
        <v>19</v>
      </c>
      <c r="I17" s="12" t="n">
        <v>0.04</v>
      </c>
    </row>
    <row r="18" customFormat="false" ht="15" hidden="false" customHeight="false" outlineLevel="0" collapsed="false">
      <c r="B18" s="4" t="s">
        <v>20</v>
      </c>
      <c r="C18" s="7" t="n">
        <v>1.5</v>
      </c>
      <c r="D18" s="4" t="s">
        <v>20</v>
      </c>
      <c r="E18" s="7" t="n">
        <v>1.5</v>
      </c>
      <c r="F18" s="4" t="s">
        <v>20</v>
      </c>
      <c r="G18" s="7" t="n">
        <v>1.5</v>
      </c>
      <c r="H18" s="4" t="s">
        <v>20</v>
      </c>
      <c r="I18" s="7" t="n">
        <v>1.5</v>
      </c>
    </row>
    <row r="19" customFormat="false" ht="15" hidden="false" customHeight="false" outlineLevel="0" collapsed="false">
      <c r="B19" s="4" t="s">
        <v>16</v>
      </c>
      <c r="C19" s="7" t="n">
        <f aca="false">C16*(C20*C17) +C16*C18</f>
        <v>0</v>
      </c>
      <c r="D19" s="4" t="s">
        <v>16</v>
      </c>
      <c r="E19" s="7" t="n">
        <f aca="false">E16*(E20*E17) +E16*E18</f>
        <v>127561.904756267</v>
      </c>
      <c r="F19" s="4" t="s">
        <v>16</v>
      </c>
      <c r="G19" s="7" t="n">
        <f aca="false">G16*(G20*G17) +G16*G18</f>
        <v>255123.809512533</v>
      </c>
      <c r="H19" s="4" t="s">
        <v>16</v>
      </c>
      <c r="I19" s="7" t="n">
        <f aca="false">I16*(I20*I17) +I16*I18</f>
        <v>382685.7142688</v>
      </c>
    </row>
    <row r="20" customFormat="false" ht="15" hidden="false" customHeight="false" outlineLevel="0" collapsed="false">
      <c r="B20" s="4" t="s">
        <v>21</v>
      </c>
      <c r="C20" s="7" t="n">
        <v>0</v>
      </c>
      <c r="D20" s="4" t="s">
        <v>21</v>
      </c>
      <c r="E20" s="7" t="n">
        <v>27.14285714</v>
      </c>
      <c r="F20" s="4" t="s">
        <v>21</v>
      </c>
      <c r="G20" s="7" t="n">
        <v>27.14285714</v>
      </c>
      <c r="H20" s="4" t="s">
        <v>21</v>
      </c>
      <c r="I20" s="7" t="n">
        <v>27.14285714</v>
      </c>
    </row>
    <row r="24" s="1" customFormat="true" ht="15" hidden="false" customHeight="false" outlineLevel="0" collapsed="false">
      <c r="B24" s="2"/>
      <c r="C24" s="3" t="s">
        <v>22</v>
      </c>
      <c r="D24" s="3"/>
      <c r="E24" s="3"/>
    </row>
    <row r="25" s="1" customFormat="true" ht="15" hidden="false" customHeight="false" outlineLevel="0" collapsed="false">
      <c r="B25" s="4"/>
      <c r="C25" s="4" t="s">
        <v>23</v>
      </c>
      <c r="D25" s="4" t="s">
        <v>24</v>
      </c>
      <c r="E25" s="4" t="s">
        <v>25</v>
      </c>
    </row>
    <row r="26" customFormat="false" ht="15" hidden="false" customHeight="false" outlineLevel="0" collapsed="false">
      <c r="B26" s="4" t="s">
        <v>0</v>
      </c>
      <c r="C26" s="7" t="n">
        <f aca="false">C19 * 0.22</f>
        <v>0</v>
      </c>
      <c r="D26" s="7" t="n">
        <f aca="false">C13 * 0.22 + D13 * 0.2 * 0.22</f>
        <v>14844.3152</v>
      </c>
      <c r="E26" s="7" t="n">
        <v>0</v>
      </c>
    </row>
    <row r="27" customFormat="false" ht="15" hidden="false" customHeight="false" outlineLevel="0" collapsed="false">
      <c r="B27" s="4" t="s">
        <v>2</v>
      </c>
      <c r="C27" s="7" t="n">
        <f aca="false">E19 * 0.22</f>
        <v>28063.6190463787</v>
      </c>
      <c r="D27" s="7" t="n">
        <f aca="false">F13 * 0.22 + G13 * 0.2 * 0.22</f>
        <v>9118.76868565227</v>
      </c>
      <c r="E27" s="7" t="n">
        <f aca="false">C27-D27</f>
        <v>18944.8503607264</v>
      </c>
    </row>
    <row r="28" customFormat="false" ht="15" hidden="false" customHeight="false" outlineLevel="0" collapsed="false">
      <c r="B28" s="4" t="s">
        <v>3</v>
      </c>
      <c r="C28" s="7" t="n">
        <f aca="false">G19 * 0.22</f>
        <v>56127.2380927573</v>
      </c>
      <c r="D28" s="7" t="n">
        <f aca="false">I13 * 0.22 + J13 * 0.2 * 0.22</f>
        <v>10432.3245713045</v>
      </c>
      <c r="E28" s="7" t="n">
        <f aca="false">C28-D28</f>
        <v>45694.9135214528</v>
      </c>
    </row>
    <row r="29" customFormat="false" ht="15" hidden="false" customHeight="false" outlineLevel="0" collapsed="false">
      <c r="B29" s="4" t="s">
        <v>4</v>
      </c>
      <c r="C29" s="7" t="n">
        <f aca="false">I19 * 0.22</f>
        <v>84190.857139136</v>
      </c>
      <c r="D29" s="7" t="n">
        <f aca="false">L13 * 0.22 + M13 * 0.2 * 0.22</f>
        <v>11758.1564569568</v>
      </c>
      <c r="E29" s="7" t="n">
        <f aca="false">C29-D29</f>
        <v>72432.7006821792</v>
      </c>
    </row>
    <row r="30" customFormat="false" ht="15" hidden="false" customHeight="false" outlineLevel="0" collapsed="false">
      <c r="B30" s="1"/>
    </row>
    <row r="31" s="1" customFormat="true" ht="15" hidden="false" customHeight="false" outlineLevel="0" collapsed="false">
      <c r="B31" s="2"/>
      <c r="C31" s="2" t="s">
        <v>26</v>
      </c>
      <c r="D31" s="2" t="s">
        <v>27</v>
      </c>
      <c r="E31" s="2" t="s">
        <v>28</v>
      </c>
      <c r="F31" s="2" t="s">
        <v>29</v>
      </c>
    </row>
    <row r="32" customFormat="false" ht="15" hidden="false" customHeight="false" outlineLevel="0" collapsed="false">
      <c r="B32" s="4" t="s">
        <v>0</v>
      </c>
      <c r="C32" s="7" t="n">
        <f aca="false">C19-C13-D13-E26</f>
        <v>-67474.16</v>
      </c>
      <c r="D32" s="7" t="n">
        <v>-67474.16</v>
      </c>
      <c r="E32" s="7" t="n">
        <f aca="false">F32+D32</f>
        <v>2525.84</v>
      </c>
      <c r="F32" s="7" t="n">
        <v>70000</v>
      </c>
    </row>
    <row r="33" customFormat="false" ht="15" hidden="false" customHeight="false" outlineLevel="0" collapsed="false">
      <c r="B33" s="4" t="s">
        <v>2</v>
      </c>
      <c r="C33" s="7" t="n">
        <f aca="false">E19-F13-G13-E27</f>
        <v>48562.3915398069</v>
      </c>
      <c r="D33" s="7" t="n">
        <f aca="false">C33 *0.81</f>
        <v>39335.5371472436</v>
      </c>
      <c r="E33" s="7" t="n">
        <f aca="false">D33+E32</f>
        <v>41861.3771472436</v>
      </c>
    </row>
    <row r="34" customFormat="false" ht="15" hidden="false" customHeight="false" outlineLevel="0" collapsed="false">
      <c r="B34" s="4" t="s">
        <v>3</v>
      </c>
      <c r="C34" s="7" t="n">
        <f aca="false">G19-I13-J13-E28</f>
        <v>124797.810279614</v>
      </c>
      <c r="D34" s="7" t="n">
        <f aca="false">C34 *0.81</f>
        <v>101086.226326487</v>
      </c>
      <c r="E34" s="7" t="n">
        <f aca="false">D34+E33</f>
        <v>142947.603473731</v>
      </c>
    </row>
    <row r="35" customFormat="false" ht="15" hidden="false" customHeight="false" outlineLevel="0" collapsed="false">
      <c r="B35" s="4" t="s">
        <v>4</v>
      </c>
      <c r="C35" s="7" t="n">
        <f aca="false">I19-L13-M13-E29</f>
        <v>200989.705019421</v>
      </c>
      <c r="D35" s="7" t="n">
        <f aca="false">C35 *0.81</f>
        <v>162801.661065731</v>
      </c>
      <c r="E35" s="7" t="n">
        <f aca="false">D35+E34</f>
        <v>305749.264539462</v>
      </c>
      <c r="F35" s="13"/>
    </row>
  </sheetData>
  <mergeCells count="5">
    <mergeCell ref="C2:D2"/>
    <mergeCell ref="F2:G2"/>
    <mergeCell ref="I2:J2"/>
    <mergeCell ref="L2:M2"/>
    <mergeCell ref="C24:E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5:O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ColWidth="8.6796875" defaultRowHeight="15" zeroHeight="false" outlineLevelRow="0" outlineLevelCol="0"/>
  <cols>
    <col collapsed="false" customWidth="true" hidden="false" outlineLevel="0" max="5" min="5" style="0" width="15.71"/>
    <col collapsed="false" customWidth="true" hidden="false" outlineLevel="0" max="6" min="6" style="0" width="9"/>
    <col collapsed="false" customWidth="true" hidden="false" outlineLevel="0" max="7" min="7" style="0" width="13.29"/>
    <col collapsed="false" customWidth="true" hidden="false" outlineLevel="0" max="8" min="8" style="0" width="12.15"/>
    <col collapsed="false" customWidth="true" hidden="false" outlineLevel="0" max="9" min="9" style="0" width="12.86"/>
    <col collapsed="false" customWidth="true" hidden="false" outlineLevel="0" max="11" min="10" style="0" width="12.15"/>
    <col collapsed="false" customWidth="true" hidden="false" outlineLevel="0" max="12" min="12" style="0" width="12.86"/>
    <col collapsed="false" customWidth="true" hidden="false" outlineLevel="0" max="15" min="13" style="0" width="13.29"/>
  </cols>
  <sheetData>
    <row r="5" customFormat="false" ht="15" hidden="false" customHeight="false" outlineLevel="0" collapsed="false">
      <c r="D5" s="14"/>
      <c r="E5" s="15"/>
      <c r="F5" s="15"/>
      <c r="G5" s="16"/>
      <c r="H5" s="16" t="s">
        <v>1</v>
      </c>
      <c r="I5" s="16"/>
      <c r="J5" s="17" t="s">
        <v>22</v>
      </c>
      <c r="K5" s="17"/>
      <c r="L5" s="17"/>
      <c r="M5" s="17" t="s">
        <v>30</v>
      </c>
      <c r="N5" s="17"/>
      <c r="O5" s="17" t="s">
        <v>28</v>
      </c>
    </row>
    <row r="6" customFormat="false" ht="15" hidden="false" customHeight="false" outlineLevel="0" collapsed="false">
      <c r="D6" s="18" t="s">
        <v>31</v>
      </c>
      <c r="E6" s="19" t="s">
        <v>32</v>
      </c>
      <c r="F6" s="19" t="s">
        <v>33</v>
      </c>
      <c r="G6" s="20" t="s">
        <v>17</v>
      </c>
      <c r="H6" s="19" t="s">
        <v>5</v>
      </c>
      <c r="I6" s="21" t="s">
        <v>34</v>
      </c>
      <c r="J6" s="18" t="s">
        <v>23</v>
      </c>
      <c r="K6" s="19" t="s">
        <v>24</v>
      </c>
      <c r="L6" s="21" t="s">
        <v>35</v>
      </c>
      <c r="M6" s="18" t="s">
        <v>36</v>
      </c>
      <c r="N6" s="21" t="s">
        <v>37</v>
      </c>
      <c r="O6" s="22"/>
    </row>
    <row r="7" customFormat="false" ht="15" hidden="false" customHeight="false" outlineLevel="0" collapsed="false">
      <c r="D7" s="23" t="n">
        <v>1</v>
      </c>
      <c r="E7" s="24" t="n">
        <v>0</v>
      </c>
      <c r="F7" s="25" t="s">
        <v>38</v>
      </c>
      <c r="G7" s="26" t="n">
        <v>0</v>
      </c>
      <c r="H7" s="27" t="n">
        <v>67474.16</v>
      </c>
      <c r="I7" s="26" t="n">
        <v>0</v>
      </c>
      <c r="J7" s="27" t="n">
        <v>0</v>
      </c>
      <c r="K7" s="28" t="n">
        <v>14844.3152</v>
      </c>
      <c r="L7" s="29" t="n">
        <v>0</v>
      </c>
      <c r="M7" s="30" t="n">
        <v>-67474.16</v>
      </c>
      <c r="N7" s="26" t="n">
        <v>-67474.16</v>
      </c>
      <c r="O7" s="31" t="n">
        <v>2525.84</v>
      </c>
    </row>
    <row r="8" customFormat="false" ht="15" hidden="false" customHeight="false" outlineLevel="0" collapsed="false">
      <c r="D8" s="32" t="n">
        <v>2</v>
      </c>
      <c r="E8" s="8" t="n">
        <f aca="false">E10/3</f>
        <v>49333.3333333333</v>
      </c>
      <c r="F8" s="33" t="s">
        <v>38</v>
      </c>
      <c r="G8" s="34" t="n">
        <v>127561.904756267</v>
      </c>
      <c r="H8" s="35" t="n">
        <v>36797.52</v>
      </c>
      <c r="I8" s="34" t="n">
        <v>21685.7142844</v>
      </c>
      <c r="J8" s="35" t="n">
        <v>28063.6190463787</v>
      </c>
      <c r="K8" s="36" t="n">
        <v>9118.76868565227</v>
      </c>
      <c r="L8" s="37" t="n">
        <v>18944.8503607264</v>
      </c>
      <c r="M8" s="38" t="n">
        <v>48562.3915398069</v>
      </c>
      <c r="N8" s="34" t="n">
        <v>39335.5371472436</v>
      </c>
      <c r="O8" s="39" t="n">
        <v>41861.3771472436</v>
      </c>
    </row>
    <row r="9" customFormat="false" ht="15" hidden="false" customHeight="false" outlineLevel="0" collapsed="false">
      <c r="D9" s="32" t="n">
        <v>3</v>
      </c>
      <c r="E9" s="8" t="n">
        <f aca="false">E8*2</f>
        <v>98666.6666666667</v>
      </c>
      <c r="F9" s="33" t="s">
        <v>38</v>
      </c>
      <c r="G9" s="34" t="n">
        <v>255123.809512533</v>
      </c>
      <c r="H9" s="35" t="n">
        <v>38116.8</v>
      </c>
      <c r="I9" s="34" t="n">
        <v>43371.4285688</v>
      </c>
      <c r="J9" s="35" t="n">
        <v>56127.2380927573</v>
      </c>
      <c r="K9" s="36" t="n">
        <v>10432.3245713045</v>
      </c>
      <c r="L9" s="37" t="n">
        <v>45694.9135214528</v>
      </c>
      <c r="M9" s="38" t="n">
        <v>124797.810279614</v>
      </c>
      <c r="N9" s="34" t="n">
        <v>101086.226326487</v>
      </c>
      <c r="O9" s="39" t="n">
        <v>142947.603473731</v>
      </c>
    </row>
    <row r="10" customFormat="false" ht="15" hidden="false" customHeight="false" outlineLevel="0" collapsed="false">
      <c r="D10" s="40" t="n">
        <v>4</v>
      </c>
      <c r="E10" s="41" t="n">
        <v>148000</v>
      </c>
      <c r="F10" s="42" t="s">
        <v>38</v>
      </c>
      <c r="G10" s="43" t="n">
        <v>382685.7142688</v>
      </c>
      <c r="H10" s="44" t="n">
        <v>39491.88</v>
      </c>
      <c r="I10" s="43" t="n">
        <v>65057.1428532</v>
      </c>
      <c r="J10" s="44" t="n">
        <v>84190.857139136</v>
      </c>
      <c r="K10" s="45" t="n">
        <v>11758.1564569568</v>
      </c>
      <c r="L10" s="46" t="n">
        <v>72432.7006821792</v>
      </c>
      <c r="M10" s="47" t="n">
        <v>200989.705019421</v>
      </c>
      <c r="N10" s="43" t="n">
        <v>162801.661065731</v>
      </c>
      <c r="O10" s="48" t="n">
        <v>305749.264539462</v>
      </c>
    </row>
    <row r="17" customFormat="false" ht="15" hidden="false" customHeight="false" outlineLevel="0" collapsed="false">
      <c r="O17" s="49" t="n">
        <f aca="false">SUM(N7:N10)</f>
        <v>235749.264539462</v>
      </c>
    </row>
  </sheetData>
  <mergeCells count="3">
    <mergeCell ref="H5:I5"/>
    <mergeCell ref="J5:L5"/>
    <mergeCell ref="M5:N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M1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F15" activeCellId="0" sqref="F15"/>
    </sheetView>
  </sheetViews>
  <sheetFormatPr defaultColWidth="8.6796875" defaultRowHeight="15" zeroHeight="false" outlineLevelRow="0" outlineLevelCol="0"/>
  <cols>
    <col collapsed="false" customWidth="true" hidden="false" outlineLevel="0" max="3" min="2" style="0" width="16.57"/>
    <col collapsed="false" customWidth="true" hidden="false" outlineLevel="0" max="4" min="4" style="1" width="16.57"/>
    <col collapsed="false" customWidth="true" hidden="false" outlineLevel="0" max="5" min="5" style="0" width="16.57"/>
    <col collapsed="false" customWidth="true" hidden="false" outlineLevel="0" max="6" min="6" style="1" width="16.57"/>
    <col collapsed="false" customWidth="true" hidden="false" outlineLevel="0" max="7" min="7" style="0" width="16.57"/>
    <col collapsed="false" customWidth="true" hidden="false" outlineLevel="0" max="8" min="8" style="1" width="16.57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1" min="11" style="0" width="10.85"/>
    <col collapsed="false" customWidth="true" hidden="false" outlineLevel="0" max="13" min="12" style="0" width="13.29"/>
  </cols>
  <sheetData>
    <row r="4" customFormat="false" ht="15" hidden="false" customHeight="false" outlineLevel="0" collapsed="false">
      <c r="B4" s="2" t="s">
        <v>0</v>
      </c>
      <c r="C4" s="3" t="s">
        <v>1</v>
      </c>
      <c r="D4" s="3"/>
      <c r="E4" s="2" t="s">
        <v>2</v>
      </c>
      <c r="F4" s="3" t="s">
        <v>1</v>
      </c>
      <c r="G4" s="3"/>
      <c r="H4" s="2" t="s">
        <v>3</v>
      </c>
      <c r="I4" s="3" t="s">
        <v>1</v>
      </c>
      <c r="J4" s="3"/>
      <c r="K4" s="2" t="s">
        <v>4</v>
      </c>
      <c r="L4" s="3" t="s">
        <v>1</v>
      </c>
      <c r="M4" s="3"/>
    </row>
    <row r="5" customFormat="false" ht="15" hidden="false" customHeight="false" outlineLevel="0" collapsed="false">
      <c r="B5" s="4"/>
      <c r="C5" s="4" t="s">
        <v>5</v>
      </c>
      <c r="D5" s="4" t="s">
        <v>6</v>
      </c>
      <c r="E5" s="4"/>
      <c r="F5" s="4" t="s">
        <v>5</v>
      </c>
      <c r="G5" s="4" t="s">
        <v>6</v>
      </c>
      <c r="H5" s="4"/>
      <c r="I5" s="4" t="s">
        <v>5</v>
      </c>
      <c r="J5" s="4" t="s">
        <v>6</v>
      </c>
      <c r="K5" s="4"/>
      <c r="L5" s="4" t="s">
        <v>5</v>
      </c>
      <c r="M5" s="4" t="s">
        <v>6</v>
      </c>
    </row>
    <row r="6" customFormat="false" ht="15" hidden="false" customHeight="false" outlineLevel="0" collapsed="false">
      <c r="B6" s="4" t="s">
        <v>7</v>
      </c>
      <c r="C6" s="5"/>
      <c r="D6" s="6" t="n">
        <f aca="false">C19 * 0.2 + 0.01 * C23 * C19</f>
        <v>0</v>
      </c>
      <c r="E6" s="4" t="s">
        <v>7</v>
      </c>
      <c r="F6" s="5"/>
      <c r="G6" s="6" t="n">
        <v>21685.7142844</v>
      </c>
      <c r="H6" s="4" t="s">
        <v>7</v>
      </c>
      <c r="I6" s="5"/>
      <c r="J6" s="6" t="n">
        <v>43371.4285688</v>
      </c>
      <c r="K6" s="4" t="s">
        <v>7</v>
      </c>
      <c r="L6" s="5"/>
      <c r="M6" s="6" t="n">
        <v>65057.1428532</v>
      </c>
    </row>
    <row r="7" customFormat="false" ht="15" hidden="false" customHeight="false" outlineLevel="0" collapsed="false">
      <c r="B7" s="4" t="s">
        <v>8</v>
      </c>
      <c r="C7" s="7" t="n">
        <f aca="false">1*12*2094.12</f>
        <v>25129.44</v>
      </c>
      <c r="D7" s="8"/>
      <c r="E7" s="4" t="s">
        <v>8</v>
      </c>
      <c r="F7" s="7" t="n">
        <f aca="false">1*12*2198.83</f>
        <v>26385.96</v>
      </c>
      <c r="G7" s="8"/>
      <c r="H7" s="4" t="s">
        <v>8</v>
      </c>
      <c r="I7" s="7" t="n">
        <f aca="false">1*12*2308.77</f>
        <v>27705.24</v>
      </c>
      <c r="J7" s="8"/>
      <c r="K7" s="4" t="s">
        <v>8</v>
      </c>
      <c r="L7" s="7" t="n">
        <f aca="false">1*12*2423.36</f>
        <v>29080.32</v>
      </c>
      <c r="M7" s="8"/>
    </row>
    <row r="8" customFormat="false" ht="15" hidden="false" customHeight="false" outlineLevel="0" collapsed="false">
      <c r="B8" s="4" t="s">
        <v>9</v>
      </c>
      <c r="C8" s="7" t="n">
        <v>38000</v>
      </c>
      <c r="D8" s="8"/>
      <c r="E8" s="4" t="s">
        <v>9</v>
      </c>
      <c r="F8" s="7" t="n">
        <v>5400</v>
      </c>
      <c r="G8" s="8"/>
      <c r="H8" s="4" t="s">
        <v>9</v>
      </c>
      <c r="I8" s="7" t="n">
        <v>5400</v>
      </c>
      <c r="J8" s="8"/>
      <c r="K8" s="4" t="s">
        <v>9</v>
      </c>
      <c r="L8" s="7" t="n">
        <v>5400</v>
      </c>
      <c r="M8" s="8"/>
    </row>
    <row r="9" customFormat="false" ht="15" hidden="false" customHeight="false" outlineLevel="0" collapsed="false">
      <c r="B9" s="4" t="s">
        <v>10</v>
      </c>
      <c r="C9" s="7" t="n">
        <f aca="false">29.99 * 12</f>
        <v>359.88</v>
      </c>
      <c r="D9" s="8"/>
      <c r="E9" s="4" t="s">
        <v>10</v>
      </c>
      <c r="F9" s="7" t="n">
        <f aca="false">69.99 * 12</f>
        <v>839.88</v>
      </c>
      <c r="G9" s="8"/>
      <c r="H9" s="4" t="s">
        <v>10</v>
      </c>
      <c r="I9" s="7" t="n">
        <f aca="false">69.99 * 12</f>
        <v>839.88</v>
      </c>
      <c r="J9" s="8"/>
      <c r="K9" s="4" t="s">
        <v>10</v>
      </c>
      <c r="L9" s="7" t="n">
        <f aca="false">69.99 * 12</f>
        <v>839.88</v>
      </c>
      <c r="M9" s="8"/>
    </row>
    <row r="10" customFormat="false" ht="15" hidden="false" customHeight="false" outlineLevel="0" collapsed="false">
      <c r="B10" s="4" t="s">
        <v>11</v>
      </c>
      <c r="C10" s="7" t="n">
        <v>54</v>
      </c>
      <c r="D10" s="8"/>
      <c r="E10" s="4" t="s">
        <v>11</v>
      </c>
      <c r="F10" s="7" t="n">
        <v>54</v>
      </c>
      <c r="G10" s="8"/>
      <c r="H10" s="4" t="s">
        <v>11</v>
      </c>
      <c r="I10" s="7" t="n">
        <v>54</v>
      </c>
      <c r="J10" s="8"/>
      <c r="K10" s="4" t="s">
        <v>11</v>
      </c>
      <c r="L10" s="7" t="n">
        <v>54</v>
      </c>
      <c r="M10" s="8"/>
    </row>
    <row r="11" customFormat="false" ht="15" hidden="false" customHeight="false" outlineLevel="0" collapsed="false">
      <c r="B11" s="4" t="s">
        <v>12</v>
      </c>
      <c r="C11" s="7" t="n">
        <f aca="false">12 * 12</f>
        <v>144</v>
      </c>
      <c r="D11" s="8"/>
      <c r="E11" s="4" t="s">
        <v>12</v>
      </c>
      <c r="F11" s="7" t="n">
        <f aca="false">12 * 12</f>
        <v>144</v>
      </c>
      <c r="G11" s="8"/>
      <c r="H11" s="4" t="s">
        <v>12</v>
      </c>
      <c r="I11" s="7" t="n">
        <f aca="false">12 * 12</f>
        <v>144</v>
      </c>
      <c r="J11" s="8"/>
      <c r="K11" s="4" t="s">
        <v>12</v>
      </c>
      <c r="L11" s="7" t="n">
        <f aca="false">12 * 12</f>
        <v>144</v>
      </c>
      <c r="M11" s="8"/>
    </row>
    <row r="12" customFormat="false" ht="15" hidden="false" customHeight="false" outlineLevel="0" collapsed="false">
      <c r="B12" s="4" t="s">
        <v>13</v>
      </c>
      <c r="C12" s="7" t="n">
        <f aca="false">250*12</f>
        <v>3000</v>
      </c>
      <c r="D12" s="8"/>
      <c r="E12" s="4" t="s">
        <v>13</v>
      </c>
      <c r="F12" s="7" t="n">
        <f aca="false">250*12</f>
        <v>3000</v>
      </c>
      <c r="G12" s="8"/>
      <c r="H12" s="4" t="s">
        <v>13</v>
      </c>
      <c r="I12" s="7" t="n">
        <f aca="false">250*12</f>
        <v>3000</v>
      </c>
      <c r="J12" s="8"/>
      <c r="K12" s="4" t="s">
        <v>13</v>
      </c>
      <c r="L12" s="7" t="n">
        <f aca="false">250*12</f>
        <v>3000</v>
      </c>
      <c r="M12" s="8"/>
    </row>
    <row r="13" customFormat="false" ht="15" hidden="false" customHeight="false" outlineLevel="0" collapsed="false">
      <c r="B13" s="4" t="s">
        <v>14</v>
      </c>
      <c r="C13" s="7" t="n">
        <f aca="false">12*50</f>
        <v>600</v>
      </c>
      <c r="D13" s="8"/>
      <c r="E13" s="4" t="s">
        <v>14</v>
      </c>
      <c r="F13" s="7" t="n">
        <f aca="false">12*50</f>
        <v>600</v>
      </c>
      <c r="G13" s="8"/>
      <c r="H13" s="4" t="s">
        <v>14</v>
      </c>
      <c r="I13" s="7" t="n">
        <f aca="false">12*50</f>
        <v>600</v>
      </c>
      <c r="J13" s="8"/>
      <c r="K13" s="4" t="s">
        <v>14</v>
      </c>
      <c r="L13" s="7" t="n">
        <f aca="false">12*50</f>
        <v>600</v>
      </c>
      <c r="M13" s="8"/>
    </row>
    <row r="14" customFormat="false" ht="15" hidden="false" customHeight="false" outlineLevel="0" collapsed="false">
      <c r="B14" s="4" t="s">
        <v>15</v>
      </c>
      <c r="C14" s="7" t="n">
        <f aca="false">15.57  * 12</f>
        <v>186.84</v>
      </c>
      <c r="D14" s="8"/>
      <c r="E14" s="4" t="s">
        <v>15</v>
      </c>
      <c r="F14" s="7" t="n">
        <f aca="false">31.14 * 12</f>
        <v>373.68</v>
      </c>
      <c r="G14" s="8"/>
      <c r="H14" s="4" t="s">
        <v>15</v>
      </c>
      <c r="I14" s="7" t="n">
        <f aca="false">31.14 * 12</f>
        <v>373.68</v>
      </c>
      <c r="J14" s="8"/>
      <c r="K14" s="4" t="s">
        <v>15</v>
      </c>
      <c r="L14" s="7" t="n">
        <f aca="false">31.14 * 12</f>
        <v>373.68</v>
      </c>
      <c r="M14" s="8"/>
    </row>
    <row r="15" customFormat="false" ht="15" hidden="false" customHeight="false" outlineLevel="0" collapsed="false">
      <c r="B15" s="9" t="s">
        <v>16</v>
      </c>
      <c r="C15" s="10" t="n">
        <f aca="false">SUM(C6:C14)</f>
        <v>67474.16</v>
      </c>
      <c r="D15" s="10" t="n">
        <f aca="false">SUM(D6:D14)</f>
        <v>0</v>
      </c>
      <c r="E15" s="9" t="s">
        <v>16</v>
      </c>
      <c r="F15" s="10" t="n">
        <f aca="false">SUM(F6:F14)</f>
        <v>36797.52</v>
      </c>
      <c r="G15" s="10" t="n">
        <f aca="false">SUM(G6:G14)</f>
        <v>21685.7142844</v>
      </c>
      <c r="H15" s="9" t="s">
        <v>16</v>
      </c>
      <c r="I15" s="10" t="n">
        <f aca="false">SUM(I6:I14)</f>
        <v>38116.8</v>
      </c>
      <c r="J15" s="10" t="n">
        <f aca="false">SUM(J6:J14)</f>
        <v>43371.4285688</v>
      </c>
      <c r="K15" s="9" t="s">
        <v>16</v>
      </c>
      <c r="L15" s="10" t="n">
        <f aca="false">SUM(L6:L14)</f>
        <v>39491.88</v>
      </c>
      <c r="M15" s="10" t="n">
        <f aca="false">SUM(M6:M14)</f>
        <v>65057.1428532</v>
      </c>
    </row>
  </sheetData>
  <mergeCells count="4">
    <mergeCell ref="C4:D4"/>
    <mergeCell ref="F4:G4"/>
    <mergeCell ref="I4:J4"/>
    <mergeCell ref="L4:M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2023-11-14T10:51:56Z</dcterms:created>
  <dc:creator>Gasper Podbregar</dc:creator>
  <dc:description/>
  <dc:language>sl-SI</dc:language>
  <cp:lastModifiedBy>Juvan, Žan</cp:lastModifiedBy>
  <dcterms:modified xsi:type="dcterms:W3CDTF">2024-01-15T11:20:40Z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